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gif" ContentType="image/gif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drawings/drawing4.xml" ContentType="application/vnd.openxmlformats-officedocument.drawing+xml"/>
  <Override PartName="/xl/charts/chart3.xml" ContentType="application/vnd.openxmlformats-officedocument.drawingml.chart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harts/chart4.xml" ContentType="application/vnd.openxmlformats-officedocument.drawingml.chart+xml"/>
  <Override PartName="/xl/drawings/drawing8.xml" ContentType="application/vnd.openxmlformats-officedocument.drawing+xml"/>
  <Override PartName="/xl/charts/chart5.xml" ContentType="application/vnd.openxmlformats-officedocument.drawingml.chart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drawings/drawing11.xml" ContentType="application/vnd.openxmlformats-officedocument.drawing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charts/chart25.xml" ContentType="application/vnd.openxmlformats-officedocument.drawingml.chart+xml"/>
  <Override PartName="/xl/charts/chart26.xml" ContentType="application/vnd.openxmlformats-officedocument.drawingml.chart+xml"/>
  <Override PartName="/xl/charts/chart27.xml" ContentType="application/vnd.openxmlformats-officedocument.drawingml.chart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charts/chart28.xml" ContentType="application/vnd.openxmlformats-officedocument.drawingml.chart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charts/chart29.xml" ContentType="application/vnd.openxmlformats-officedocument.drawingml.chart+xml"/>
  <Override PartName="/xl/charts/chart30.xml" ContentType="application/vnd.openxmlformats-officedocument.drawingml.chart+xml"/>
  <Override PartName="/xl/charts/chart31.xml" ContentType="application/vnd.openxmlformats-officedocument.drawingml.chart+xml"/>
  <Override PartName="/xl/charts/chart32.xml" ContentType="application/vnd.openxmlformats-officedocument.drawingml.chart+xml"/>
  <Override PartName="/xl/charts/chart33.xml" ContentType="application/vnd.openxmlformats-officedocument.drawingml.chart+xml"/>
  <Override PartName="/xl/charts/chart34.xml" ContentType="application/vnd.openxmlformats-officedocument.drawingml.chart+xml"/>
  <Override PartName="/xl/charts/chart35.xml" ContentType="application/vnd.openxmlformats-officedocument.drawingml.chart+xml"/>
  <Override PartName="/xl/charts/chart36.xml" ContentType="application/vnd.openxmlformats-officedocument.drawingml.chart+xml"/>
  <Override PartName="/xl/charts/chart37.xml" ContentType="application/vnd.openxmlformats-officedocument.drawingml.chart+xml"/>
  <Override PartName="/xl/drawings/drawing16.xml" ContentType="application/vnd.openxmlformats-officedocument.drawing+xml"/>
  <Override PartName="/xl/charts/chart38.xml" ContentType="application/vnd.openxmlformats-officedocument.drawingml.chart+xml"/>
  <Override PartName="/xl/drawings/drawing17.xml" ContentType="application/vnd.openxmlformats-officedocument.drawing+xml"/>
  <Override PartName="/xl/charts/chart39.xml" ContentType="application/vnd.openxmlformats-officedocument.drawingml.chart+xml"/>
  <Override PartName="/xl/charts/chart40.xml" ContentType="application/vnd.openxmlformats-officedocument.drawingml.chart+xml"/>
  <Override PartName="/xl/drawings/drawing18.xml" ContentType="application/vnd.openxmlformats-officedocument.drawing+xml"/>
  <Override PartName="/xl/charts/chart41.xml" ContentType="application/vnd.openxmlformats-officedocument.drawingml.chart+xml"/>
  <Override PartName="/xl/charts/chart42.xml" ContentType="application/vnd.openxmlformats-officedocument.drawingml.chart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charts/chart43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44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45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6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47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48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49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50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21.xml" ContentType="application/vnd.openxmlformats-officedocument.drawing+xml"/>
  <Override PartName="/xl/charts/chart51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charts/chart52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charts/chart53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drawings/drawing30.xml" ContentType="application/vnd.openxmlformats-officedocument.drawing+xml"/>
  <Override PartName="/xl/charts/chart54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charts/chart55.xml" ContentType="application/vnd.openxmlformats-officedocument.drawingml.chart+xml"/>
  <Override PartName="/xl/drawings/drawing33.xml" ContentType="application/vnd.openxmlformats-officedocument.drawing+xml"/>
  <Override PartName="/xl/charts/chart56.xml" ContentType="application/vnd.openxmlformats-officedocument.drawingml.chart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charts/chart57.xml" ContentType="application/vnd.openxmlformats-officedocument.drawingml.chart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charts/chart58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drawings/drawing39.xml" ContentType="application/vnd.openxmlformats-officedocument.drawing+xml"/>
  <Override PartName="/xl/comments1.xml" ContentType="application/vnd.openxmlformats-officedocument.spreadsheetml.comments+xml"/>
  <Override PartName="/xl/charts/chart59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drawings/drawing4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530"/>
  <workbookPr showInkAnnotation="0" updateLinks="never" codeName="ThisWorkbook"/>
  <mc:AlternateContent xmlns:mc="http://schemas.openxmlformats.org/markup-compatibility/2006">
    <mc:Choice Requires="x15">
      <x15ac:absPath xmlns:x15ac="http://schemas.microsoft.com/office/spreadsheetml/2010/11/ac" url="D:\Dropbox\@fileswork\@iManagement\"/>
    </mc:Choice>
  </mc:AlternateContent>
  <xr:revisionPtr revIDLastSave="0" documentId="13_ncr:1_{6A6350EC-2194-4F7F-8888-8EC9EB453CEF}" xr6:coauthVersionLast="47" xr6:coauthVersionMax="47" xr10:uidLastSave="{00000000-0000-0000-0000-000000000000}"/>
  <bookViews>
    <workbookView showSheetTabs="0" xWindow="-108" yWindow="-108" windowWidth="46296" windowHeight="25416" tabRatio="899" firstSheet="1" activeTab="1" xr2:uid="{00000000-000D-0000-FFFF-FFFF00000000}"/>
  </bookViews>
  <sheets>
    <sheet name=" " sheetId="82" state="veryHidden" r:id="rId1"/>
    <sheet name="Menu Marketing" sheetId="12" r:id="rId2"/>
    <sheet name="Stakeholder" sheetId="76" r:id="rId3"/>
    <sheet name="PESTLE" sheetId="56" r:id="rId4"/>
    <sheet name="Branchenstruktur" sheetId="16" r:id="rId5"/>
    <sheet name="Marke" sheetId="129" r:id="rId6"/>
    <sheet name="Kernaktivitäten" sheetId="86" r:id="rId7"/>
    <sheet name="Kernkompetenzen" sheetId="37" r:id="rId8"/>
    <sheet name="Potenzial" sheetId="77" r:id="rId9"/>
    <sheet name="Swot-Analyse" sheetId="17" r:id="rId10"/>
    <sheet name="Forces" sheetId="105" r:id="rId11"/>
    <sheet name="Chances" sheetId="106" r:id="rId12"/>
    <sheet name="Normstrategien" sheetId="128" r:id="rId13"/>
    <sheet name="Kunden" sheetId="88" r:id="rId14"/>
    <sheet name="Empathy" sheetId="122" r:id="rId15"/>
    <sheet name="Markt" sheetId="116" r:id="rId16"/>
    <sheet name="Produkte" sheetId="87" r:id="rId17"/>
    <sheet name="Packaging" sheetId="130" r:id="rId18"/>
    <sheet name="Portfolio" sheetId="36" r:id="rId19"/>
    <sheet name="Lebenszyklus" sheetId="113" r:id="rId20"/>
    <sheet name="Kommunikation" sheetId="117" r:id="rId21"/>
    <sheet name="Matrix" sheetId="120" r:id="rId22"/>
    <sheet name="Massnahmen" sheetId="108" r:id="rId23"/>
    <sheet name="Kundenbeziehung" sheetId="99" r:id="rId24"/>
    <sheet name="Segmente" sheetId="94" r:id="rId25"/>
    <sheet name="Distribution" sheetId="100" r:id="rId26"/>
    <sheet name="MatrixLieferanten" sheetId="125" r:id="rId27"/>
    <sheet name="SinusMilieu" sheetId="119" r:id="rId28"/>
    <sheet name="Marketingmix" sheetId="118" r:id="rId29"/>
    <sheet name="Einnahmen" sheetId="90" r:id="rId30"/>
    <sheet name="Kosten" sheetId="89" r:id="rId31"/>
    <sheet name="Marketingplan" sheetId="114" r:id="rId32"/>
    <sheet name="Erfolgsrechnung" sheetId="132" r:id="rId33"/>
    <sheet name="Risikomgmt" sheetId="75" r:id="rId34"/>
    <sheet name="Zukunftsszenarien" sheetId="19" r:id="rId35"/>
    <sheet name="Kennzahlenanalyse" sheetId="34" r:id="rId36"/>
    <sheet name="Benchmark" sheetId="80" r:id="rId37"/>
    <sheet name="Positionierung" sheetId="123" r:id="rId38"/>
    <sheet name="BlueOcean" sheetId="126" r:id="rId39"/>
    <sheet name="Budget" sheetId="124" r:id="rId40"/>
    <sheet name="Cockpit" sheetId="112" r:id="rId41"/>
    <sheet name="sIndikatoren" sheetId="109" r:id="rId42"/>
    <sheet name="oIndikatoren" sheetId="110" r:id="rId43"/>
    <sheet name="2Finance" sheetId="133" r:id="rId44"/>
    <sheet name="Logo" sheetId="131" r:id="rId45"/>
  </sheets>
  <externalReferences>
    <externalReference r:id="rId46"/>
    <externalReference r:id="rId47"/>
    <externalReference r:id="rId48"/>
    <externalReference r:id="rId49"/>
  </externalReferences>
  <definedNames>
    <definedName name="__10">oIndikatoren!$A$113</definedName>
    <definedName name="__11">oIndikatoren!$A$125</definedName>
    <definedName name="__12">oIndikatoren!$A$137</definedName>
    <definedName name="__13">oIndikatoren!$A$149</definedName>
    <definedName name="__14">oIndikatoren!$A$161</definedName>
    <definedName name="__15">oIndikatoren!$A$173</definedName>
    <definedName name="__16">oIndikatoren!$A$185</definedName>
    <definedName name="__17">oIndikatoren!$A$197</definedName>
    <definedName name="__18">oIndikatoren!$A$209</definedName>
    <definedName name="__19">oIndikatoren!$A$221</definedName>
    <definedName name="__20">oIndikatoren!$A$233</definedName>
    <definedName name="__21">oIndikatoren!$A$245</definedName>
    <definedName name="__22">oIndikatoren!$A$257</definedName>
    <definedName name="__23">oIndikatoren!$A$269</definedName>
    <definedName name="__24">oIndikatoren!$A$281</definedName>
    <definedName name="__25">oIndikatoren!$A$293</definedName>
    <definedName name="__26">oIndikatoren!$A$305</definedName>
    <definedName name="__27">oIndikatoren!$A$317</definedName>
    <definedName name="__28">oIndikatoren!$A$329</definedName>
    <definedName name="__29">oIndikatoren!$A$341</definedName>
    <definedName name="__30">oIndikatoren!$A$353</definedName>
    <definedName name="__31">oIndikatoren!$A$365</definedName>
    <definedName name="__32">oIndikatoren!$A$377</definedName>
    <definedName name="__33">oIndikatoren!$A$389</definedName>
    <definedName name="__34">oIndikatoren!$A$401</definedName>
    <definedName name="__35">oIndikatoren!$A$413</definedName>
    <definedName name="__36">oIndikatoren!$A$425</definedName>
    <definedName name="__37">oIndikatoren!$A$437</definedName>
    <definedName name="__38">oIndikatoren!$A$449</definedName>
    <definedName name="__39">oIndikatoren!$A$461</definedName>
    <definedName name="__40">oIndikatoren!$A$473</definedName>
    <definedName name="__41">oIndikatoren!$A$485</definedName>
    <definedName name="__42">oIndikatoren!$A$497</definedName>
    <definedName name="__43">oIndikatoren!$A$509</definedName>
    <definedName name="__44">oIndikatoren!$A$521</definedName>
    <definedName name="__45">oIndikatoren!$A$533</definedName>
    <definedName name="__46">oIndikatoren!$A$545</definedName>
    <definedName name="__47">oIndikatoren!$A$557</definedName>
    <definedName name="__48">oIndikatoren!$A$569</definedName>
    <definedName name="__49">oIndikatoren!$A$581</definedName>
    <definedName name="__50">oIndikatoren!$A$593</definedName>
    <definedName name="__51">oIndikatoren!$A$605</definedName>
    <definedName name="__52">oIndikatoren!$A$617</definedName>
    <definedName name="__53">oIndikatoren!$A$629</definedName>
    <definedName name="__54">oIndikatoren!$A$641</definedName>
    <definedName name="__55">oIndikatoren!$A$653</definedName>
    <definedName name="__56">oIndikatoren!$A$665</definedName>
    <definedName name="__57">oIndikatoren!$A$677</definedName>
    <definedName name="__58">oIndikatoren!$A$689</definedName>
    <definedName name="__59">oIndikatoren!$A$701</definedName>
    <definedName name="__60">oIndikatoren!$A$713</definedName>
    <definedName name="__61">oIndikatoren!$A$725</definedName>
    <definedName name="__62">oIndikatoren!$A$737</definedName>
    <definedName name="__63">oIndikatoren!$A$749</definedName>
    <definedName name="__64">oIndikatoren!$A$761</definedName>
    <definedName name="__65">oIndikatoren!$A$773</definedName>
    <definedName name="__66">oIndikatoren!$A$785</definedName>
    <definedName name="__67">oIndikatoren!$A$797</definedName>
    <definedName name="__68">oIndikatoren!$A$809</definedName>
    <definedName name="__69">oIndikatoren!$A$821</definedName>
    <definedName name="__70">oIndikatoren!$A$833</definedName>
    <definedName name="__71">oIndikatoren!$A$845</definedName>
    <definedName name="__72">oIndikatoren!$A$857</definedName>
    <definedName name="__73">oIndikatoren!$A$869</definedName>
    <definedName name="__74">oIndikatoren!$A$881</definedName>
    <definedName name="__75">oIndikatoren!$A$893</definedName>
    <definedName name="__76">oIndikatoren!$A$905</definedName>
    <definedName name="__77">oIndikatoren!$A$917</definedName>
    <definedName name="__78">oIndikatoren!$A$929</definedName>
    <definedName name="__79">oIndikatoren!$A$941</definedName>
    <definedName name="__80">oIndikatoren!$A$953</definedName>
    <definedName name="__o1">oIndikatoren!$A$5</definedName>
    <definedName name="__o2">oIndikatoren!$A$17</definedName>
    <definedName name="__o3">oIndikatoren!$A$29</definedName>
    <definedName name="__o4">oIndikatoren!$A$41</definedName>
    <definedName name="__o5">oIndikatoren!$A$53</definedName>
    <definedName name="__o6">oIndikatoren!$A$65</definedName>
    <definedName name="__o7">oIndikatoren!$A$77</definedName>
    <definedName name="__o8">oIndikatoren!$A$89</definedName>
    <definedName name="__o9">oIndikatoren!$A$101</definedName>
    <definedName name="__s1" localSheetId="39">[1]Massnahmen!$E$8</definedName>
    <definedName name="__s1" localSheetId="40">Cockpit!$E$7</definedName>
    <definedName name="__s1">Massnahmen!$E$7</definedName>
    <definedName name="__s10" localSheetId="39">[1]Massnahmen!$E$26</definedName>
    <definedName name="__s10" localSheetId="40">Cockpit!$E$25</definedName>
    <definedName name="__s10">Massnahmen!$E$25</definedName>
    <definedName name="__s11" localSheetId="39">[1]Massnahmen!$E$28</definedName>
    <definedName name="__s11" localSheetId="40">Cockpit!$E$27</definedName>
    <definedName name="__s11">Massnahmen!$E$27</definedName>
    <definedName name="__s12" localSheetId="39">[1]Massnahmen!$E$30</definedName>
    <definedName name="__s12" localSheetId="40">Cockpit!$E$29</definedName>
    <definedName name="__s12">Massnahmen!$E$29</definedName>
    <definedName name="__s13" localSheetId="39">[1]Massnahmen!$E$32</definedName>
    <definedName name="__s13" localSheetId="40">Cockpit!$E$31</definedName>
    <definedName name="__s13">Massnahmen!$E$31</definedName>
    <definedName name="__s14" localSheetId="39">[1]Massnahmen!$E$34</definedName>
    <definedName name="__s14" localSheetId="40">Cockpit!$E$33</definedName>
    <definedName name="__s14">Massnahmen!$E$33</definedName>
    <definedName name="__s15" localSheetId="39">[1]Massnahmen!$E$36</definedName>
    <definedName name="__s15" localSheetId="40">Cockpit!$E$35</definedName>
    <definedName name="__s15">Massnahmen!$E$35</definedName>
    <definedName name="__s16" localSheetId="39">[1]Massnahmen!$E$38</definedName>
    <definedName name="__s16" localSheetId="40">Cockpit!$E$37</definedName>
    <definedName name="__s16">Massnahmen!$E$37</definedName>
    <definedName name="__s17" localSheetId="39">[1]Massnahmen!$E$40</definedName>
    <definedName name="__s17" localSheetId="40">Cockpit!$E$39</definedName>
    <definedName name="__s17">Massnahmen!$E$39</definedName>
    <definedName name="__s18" localSheetId="39">[1]Massnahmen!$E$42</definedName>
    <definedName name="__s18" localSheetId="40">Cockpit!$E$41</definedName>
    <definedName name="__s18">Massnahmen!$E$41</definedName>
    <definedName name="__s19" localSheetId="39">[1]Massnahmen!$E$44</definedName>
    <definedName name="__s19" localSheetId="40">Cockpit!$E$43</definedName>
    <definedName name="__s19">Massnahmen!$E$43</definedName>
    <definedName name="__s2" localSheetId="40">Cockpit!$E$9</definedName>
    <definedName name="__s2">Massnahmen!$E$9</definedName>
    <definedName name="__s20" localSheetId="39">[1]Massnahmen!$E$46</definedName>
    <definedName name="__s20" localSheetId="40">Cockpit!$E$45</definedName>
    <definedName name="__s20">Massnahmen!$E$45</definedName>
    <definedName name="__s21" localSheetId="39">[1]Massnahmen!$E$48</definedName>
    <definedName name="__s21" localSheetId="40">Cockpit!$E$47</definedName>
    <definedName name="__s21">Massnahmen!$E$47</definedName>
    <definedName name="__s22" localSheetId="39">[1]Massnahmen!$E$50</definedName>
    <definedName name="__s22" localSheetId="40">Cockpit!$E$49</definedName>
    <definedName name="__s22">Massnahmen!$E$49</definedName>
    <definedName name="__s23" localSheetId="39">[1]Massnahmen!$E$52</definedName>
    <definedName name="__s23" localSheetId="40">Cockpit!$E$51</definedName>
    <definedName name="__s23">Massnahmen!$E$51</definedName>
    <definedName name="__s24" localSheetId="39">[1]Massnahmen!$E$54</definedName>
    <definedName name="__s24" localSheetId="40">Cockpit!$E$53</definedName>
    <definedName name="__s24">Massnahmen!$E$53</definedName>
    <definedName name="__s25" localSheetId="39">[1]Massnahmen!$E$56</definedName>
    <definedName name="__s25" localSheetId="40">Cockpit!$E$55</definedName>
    <definedName name="__s25">Massnahmen!$E$55</definedName>
    <definedName name="__s26" localSheetId="39">[1]Massnahmen!$E$58</definedName>
    <definedName name="__s26" localSheetId="40">Cockpit!$E$57</definedName>
    <definedName name="__s26">Massnahmen!$E$57</definedName>
    <definedName name="__s27" localSheetId="39">[1]Massnahmen!$E$60</definedName>
    <definedName name="__s27" localSheetId="40">Cockpit!$E$59</definedName>
    <definedName name="__s27">Massnahmen!$E$59</definedName>
    <definedName name="__s28" localSheetId="39">[1]Massnahmen!$E$62</definedName>
    <definedName name="__s28" localSheetId="40">Cockpit!$E$61</definedName>
    <definedName name="__s28">Massnahmen!$E$61</definedName>
    <definedName name="__s29" localSheetId="39">[1]Massnahmen!$E$64</definedName>
    <definedName name="__s29" localSheetId="40">Cockpit!$E$63</definedName>
    <definedName name="__s29">Massnahmen!$E$63</definedName>
    <definedName name="__s3" localSheetId="39">[1]Massnahmen!$E$12</definedName>
    <definedName name="__s3" localSheetId="40">Cockpit!$E$11</definedName>
    <definedName name="__s3">Massnahmen!$E$11</definedName>
    <definedName name="__s30" localSheetId="39">[1]Massnahmen!$E$66</definedName>
    <definedName name="__s30" localSheetId="40">Cockpit!$E$65</definedName>
    <definedName name="__s30">Massnahmen!$E$65</definedName>
    <definedName name="__s31" localSheetId="39">[1]Massnahmen!$E$68</definedName>
    <definedName name="__s31" localSheetId="40">Cockpit!$E$67</definedName>
    <definedName name="__s31">Massnahmen!$E$67</definedName>
    <definedName name="__s32" localSheetId="39">[1]Massnahmen!$E$70</definedName>
    <definedName name="__s32" localSheetId="40">Cockpit!$E$69</definedName>
    <definedName name="__s32">Massnahmen!$E$69</definedName>
    <definedName name="__s33" localSheetId="39">[1]Massnahmen!$E$72</definedName>
    <definedName name="__s33" localSheetId="40">Cockpit!$E$71</definedName>
    <definedName name="__s33">Massnahmen!$E$71</definedName>
    <definedName name="__s34" localSheetId="39">[1]Massnahmen!$E$74</definedName>
    <definedName name="__s34" localSheetId="40">Cockpit!$E$73</definedName>
    <definedName name="__s34">Massnahmen!$E$73</definedName>
    <definedName name="__s35" localSheetId="39">[1]Massnahmen!$E$76</definedName>
    <definedName name="__s35" localSheetId="40">Cockpit!$E$75</definedName>
    <definedName name="__s35">Massnahmen!$E$75</definedName>
    <definedName name="__s36" localSheetId="39">[1]Massnahmen!$E$78</definedName>
    <definedName name="__s36" localSheetId="40">Cockpit!$E$77</definedName>
    <definedName name="__s36">Massnahmen!$E$77</definedName>
    <definedName name="__s37" localSheetId="39">[1]Massnahmen!$E$80</definedName>
    <definedName name="__s37" localSheetId="40">Cockpit!$E$79</definedName>
    <definedName name="__s37">Massnahmen!$E$79</definedName>
    <definedName name="__s38" localSheetId="39">[1]Massnahmen!$E$82</definedName>
    <definedName name="__s38" localSheetId="40">Cockpit!$E$81</definedName>
    <definedName name="__s38">Massnahmen!$E$81</definedName>
    <definedName name="__s39" localSheetId="39">[1]Massnahmen!$E$84</definedName>
    <definedName name="__s39" localSheetId="40">Cockpit!$E$83</definedName>
    <definedName name="__s39">Massnahmen!$E$83</definedName>
    <definedName name="__s4" localSheetId="39">[1]Massnahmen!$E$14</definedName>
    <definedName name="__s4" localSheetId="40">Cockpit!$E$13</definedName>
    <definedName name="__s4">Massnahmen!$E$13</definedName>
    <definedName name="__s40" localSheetId="39">[1]Massnahmen!$E$86</definedName>
    <definedName name="__s40" localSheetId="40">Cockpit!$E$85</definedName>
    <definedName name="__s40">Massnahmen!$E$85</definedName>
    <definedName name="__s5" localSheetId="39">[1]Massnahmen!$E$16</definedName>
    <definedName name="__s5" localSheetId="40">Cockpit!$E$15</definedName>
    <definedName name="__s5">Massnahmen!$E$15</definedName>
    <definedName name="__s6" localSheetId="39">[1]Massnahmen!$E$18</definedName>
    <definedName name="__s6" localSheetId="40">Cockpit!$E$17</definedName>
    <definedName name="__s6">Massnahmen!$E$17</definedName>
    <definedName name="__s7" localSheetId="39">[1]Massnahmen!$E$20</definedName>
    <definedName name="__s7" localSheetId="40">Cockpit!$E$19</definedName>
    <definedName name="__s7">Massnahmen!$E$19</definedName>
    <definedName name="__s8" localSheetId="39">[1]Massnahmen!$E$22</definedName>
    <definedName name="__s8" localSheetId="40">Cockpit!$E$21</definedName>
    <definedName name="__s8">Massnahmen!$E$21</definedName>
    <definedName name="__s9" localSheetId="39">[1]Massnahmen!$E$24</definedName>
    <definedName name="__s9" localSheetId="40">Cockpit!$E$23</definedName>
    <definedName name="__s9">Massnahmen!$E$23</definedName>
    <definedName name="_xlnm._FilterDatabase" localSheetId="0" hidden="1">' '!$A$1:$WVO$640</definedName>
    <definedName name="_xlnm._FilterDatabase" localSheetId="40" hidden="1">Cockpit!$A$6:$N$87</definedName>
    <definedName name="_xlnm._FilterDatabase" localSheetId="22" hidden="1">Massnahmen!$A$6:$W$87</definedName>
    <definedName name="_xlnm._FilterDatabase" localSheetId="9" hidden="1">'Swot-Analyse'!$E$6:$N$47</definedName>
    <definedName name="_i1">Budget!$C$7</definedName>
    <definedName name="_i10">Budget!$C$16</definedName>
    <definedName name="_i11">Budget!$C$17</definedName>
    <definedName name="_i12">Budget!$C$18</definedName>
    <definedName name="_i13">Budget!$C$19</definedName>
    <definedName name="_i14">Budget!$C$20</definedName>
    <definedName name="_i15">Budget!$C$21</definedName>
    <definedName name="_i16">Budget!$C$22</definedName>
    <definedName name="_i17">Budget!$C$23</definedName>
    <definedName name="_i18">Budget!$C$24</definedName>
    <definedName name="_i19">Budget!$C$25</definedName>
    <definedName name="_i2">Budget!$C$8</definedName>
    <definedName name="_i20">Budget!$C$26</definedName>
    <definedName name="_i21">Budget!$C$27</definedName>
    <definedName name="_i22">Budget!$C$28</definedName>
    <definedName name="_i23">Budget!$C$29</definedName>
    <definedName name="_i24">Budget!$C$30</definedName>
    <definedName name="_i25">Budget!$C$31</definedName>
    <definedName name="_i26">Budget!$C$32</definedName>
    <definedName name="_i27">Budget!$C$33</definedName>
    <definedName name="_i28">Budget!$C$34</definedName>
    <definedName name="_i29">Budget!$C$35</definedName>
    <definedName name="_i3">Budget!$C$9</definedName>
    <definedName name="_i30">Budget!$C$36</definedName>
    <definedName name="_i31">Budget!$C$37</definedName>
    <definedName name="_i32">Budget!$C$38</definedName>
    <definedName name="_i33">Budget!$C$39</definedName>
    <definedName name="_i34">Budget!$C$40</definedName>
    <definedName name="_i35">Budget!$C$41</definedName>
    <definedName name="_i36">Budget!$C$42</definedName>
    <definedName name="_i37">Budget!$C$43</definedName>
    <definedName name="_i38">Budget!$C$44</definedName>
    <definedName name="_i39">Budget!$C$45</definedName>
    <definedName name="_i4">Budget!$C$10</definedName>
    <definedName name="_i40">Budget!$C$46</definedName>
    <definedName name="_i41">Budget!$C$47</definedName>
    <definedName name="_i42">Budget!$C$48</definedName>
    <definedName name="_i43">Budget!$C$49</definedName>
    <definedName name="_i44">Budget!$C$50</definedName>
    <definedName name="_i45">Budget!$C$51</definedName>
    <definedName name="_i46">Budget!$C$52</definedName>
    <definedName name="_i47">Budget!$C$53</definedName>
    <definedName name="_i48">Budget!$C$54</definedName>
    <definedName name="_i49">Budget!$C$55</definedName>
    <definedName name="_i5">Budget!$C$11</definedName>
    <definedName name="_i50">Budget!$C$56</definedName>
    <definedName name="_i51">Budget!$C$57</definedName>
    <definedName name="_i52">Budget!$C$58</definedName>
    <definedName name="_i53">Budget!$C$59</definedName>
    <definedName name="_i54">Budget!$C$60</definedName>
    <definedName name="_i55">Budget!$C$61</definedName>
    <definedName name="_i56">Budget!$C$62</definedName>
    <definedName name="_i57">Budget!$C$63</definedName>
    <definedName name="_i58">Budget!$C$64</definedName>
    <definedName name="_i59">Budget!$C$65</definedName>
    <definedName name="_i6">Budget!$C$12</definedName>
    <definedName name="_i60">Budget!$C$66</definedName>
    <definedName name="_i7">Budget!$C$13</definedName>
    <definedName name="_i8">Budget!$C$14</definedName>
    <definedName name="_i9">Budget!$C$15</definedName>
    <definedName name="_o1" localSheetId="39">[1]Massnahmen!$P$8</definedName>
    <definedName name="_o1">Massnahmen!$P$7</definedName>
    <definedName name="_o10" localSheetId="39">[1]Massnahmen!$P$17</definedName>
    <definedName name="_o10">Massnahmen!$P$16</definedName>
    <definedName name="_o11" localSheetId="39">[1]Massnahmen!$P$18</definedName>
    <definedName name="_o11">Massnahmen!$P$17</definedName>
    <definedName name="_o12" localSheetId="39">[1]Massnahmen!$P$19</definedName>
    <definedName name="_o12">Massnahmen!$P$18</definedName>
    <definedName name="_o13" localSheetId="39">[1]Massnahmen!$P$20</definedName>
    <definedName name="_o13">Massnahmen!$P$19</definedName>
    <definedName name="_o14" localSheetId="39">[1]Massnahmen!$P$21</definedName>
    <definedName name="_o14">Massnahmen!$P$20</definedName>
    <definedName name="_o15" localSheetId="39">[1]Massnahmen!$P$22</definedName>
    <definedName name="_o15">Massnahmen!$P$21</definedName>
    <definedName name="_o16" localSheetId="39">[1]Massnahmen!$P$23</definedName>
    <definedName name="_o16">Massnahmen!$P$22</definedName>
    <definedName name="_o17" localSheetId="39">[1]Massnahmen!$P$24</definedName>
    <definedName name="_o17">Massnahmen!$P$23</definedName>
    <definedName name="_o18" localSheetId="39">[1]Massnahmen!$P$25</definedName>
    <definedName name="_o18">Massnahmen!$P$24</definedName>
    <definedName name="_o19" localSheetId="39">[1]Massnahmen!$P$26</definedName>
    <definedName name="_o19">Massnahmen!$P$25</definedName>
    <definedName name="_o2" localSheetId="39">[1]Massnahmen!$P$9</definedName>
    <definedName name="_o2">Massnahmen!$P$8</definedName>
    <definedName name="_o20" localSheetId="39">[1]Massnahmen!$P$27</definedName>
    <definedName name="_o20">Massnahmen!$P$26</definedName>
    <definedName name="_o21" localSheetId="39">[1]Massnahmen!$P$28</definedName>
    <definedName name="_o21">Massnahmen!$P$27</definedName>
    <definedName name="_o22" localSheetId="39">[1]Massnahmen!$P$29</definedName>
    <definedName name="_o22">Massnahmen!$P$28</definedName>
    <definedName name="_o23" localSheetId="39">[1]Massnahmen!$P$30</definedName>
    <definedName name="_o23">Massnahmen!$P$29</definedName>
    <definedName name="_o24" localSheetId="39">[1]Massnahmen!$P$31</definedName>
    <definedName name="_o24">Massnahmen!$P$30</definedName>
    <definedName name="_o25" localSheetId="39">[1]Massnahmen!$P$32</definedName>
    <definedName name="_o25">Massnahmen!$P$31</definedName>
    <definedName name="_o26" localSheetId="39">[1]Massnahmen!$P$33</definedName>
    <definedName name="_o26">Massnahmen!$P$32</definedName>
    <definedName name="_o27" localSheetId="39">[1]Massnahmen!$P$34</definedName>
    <definedName name="_o27">Massnahmen!$P$33</definedName>
    <definedName name="_o28" localSheetId="39">[1]Massnahmen!$P$35</definedName>
    <definedName name="_o28">Massnahmen!$P$34</definedName>
    <definedName name="_o29" localSheetId="39">[1]Massnahmen!$P$36</definedName>
    <definedName name="_o29">Massnahmen!$P$35</definedName>
    <definedName name="_o3" localSheetId="39">[1]Massnahmen!$P$10</definedName>
    <definedName name="_o3">Massnahmen!$P$9</definedName>
    <definedName name="_o30" localSheetId="39">[1]Massnahmen!$P$37</definedName>
    <definedName name="_o30">Massnahmen!$P$36</definedName>
    <definedName name="_o31" localSheetId="39">[1]Massnahmen!$P$38</definedName>
    <definedName name="_o31">Massnahmen!$P$37</definedName>
    <definedName name="_o32" localSheetId="39">[1]Massnahmen!$P$39</definedName>
    <definedName name="_o32">Massnahmen!$P$38</definedName>
    <definedName name="_o33" localSheetId="39">[1]Massnahmen!$P$40</definedName>
    <definedName name="_o33">Massnahmen!$P$39</definedName>
    <definedName name="_o34" localSheetId="39">[1]Massnahmen!$P$41</definedName>
    <definedName name="_o34">Massnahmen!$P$40</definedName>
    <definedName name="_o35" localSheetId="39">[1]Massnahmen!$P$42</definedName>
    <definedName name="_o35">Massnahmen!$P$41</definedName>
    <definedName name="_o36" localSheetId="39">[1]Massnahmen!$P$43</definedName>
    <definedName name="_o36">Massnahmen!$P$42</definedName>
    <definedName name="_o37" localSheetId="39">[1]Massnahmen!$P$44</definedName>
    <definedName name="_o37">Massnahmen!$P$43</definedName>
    <definedName name="_o38" localSheetId="39">[1]Massnahmen!$P$45</definedName>
    <definedName name="_o38">Massnahmen!$P$44</definedName>
    <definedName name="_o39" localSheetId="39">[1]Massnahmen!$P$46</definedName>
    <definedName name="_o39">Massnahmen!$P$45</definedName>
    <definedName name="_o4" localSheetId="39">[1]Massnahmen!$P$11</definedName>
    <definedName name="_o4">Massnahmen!$P$10</definedName>
    <definedName name="_o40" localSheetId="39">[1]Massnahmen!$P$47</definedName>
    <definedName name="_o40">Massnahmen!$P$46</definedName>
    <definedName name="_o41" localSheetId="39">[1]Massnahmen!$P$48</definedName>
    <definedName name="_o41">Massnahmen!$P$47</definedName>
    <definedName name="_o42" localSheetId="39">[1]Massnahmen!$P$49</definedName>
    <definedName name="_o42">Massnahmen!$P$48</definedName>
    <definedName name="_o43" localSheetId="39">[1]Massnahmen!$P$50</definedName>
    <definedName name="_o43">Massnahmen!$P$49</definedName>
    <definedName name="_o44" localSheetId="39">[1]Massnahmen!$P$51</definedName>
    <definedName name="_o44">Massnahmen!$P$50</definedName>
    <definedName name="_o45" localSheetId="39">[1]Massnahmen!$P$52</definedName>
    <definedName name="_o45">Massnahmen!$P$51</definedName>
    <definedName name="_o46" localSheetId="39">[1]Massnahmen!$P$53</definedName>
    <definedName name="_o46">Massnahmen!$P$52</definedName>
    <definedName name="_o47" localSheetId="39">[1]Massnahmen!$P$54</definedName>
    <definedName name="_o47">Massnahmen!$P$53</definedName>
    <definedName name="_o48" localSheetId="39">[1]Massnahmen!$P$55</definedName>
    <definedName name="_o48">Massnahmen!$P$54</definedName>
    <definedName name="_o49" localSheetId="39">[1]Massnahmen!$P$56</definedName>
    <definedName name="_o49">Massnahmen!$P$55</definedName>
    <definedName name="_o5" localSheetId="39">[1]Massnahmen!$P$12</definedName>
    <definedName name="_o5">Massnahmen!$P$11</definedName>
    <definedName name="_o50" localSheetId="39">[1]Massnahmen!$P$57</definedName>
    <definedName name="_o50">Massnahmen!$P$56</definedName>
    <definedName name="_o51" localSheetId="39">[1]Massnahmen!$P$58</definedName>
    <definedName name="_o51">Massnahmen!$P$57</definedName>
    <definedName name="_o52" localSheetId="39">[1]Massnahmen!$P$59</definedName>
    <definedName name="_o52">Massnahmen!$P$58</definedName>
    <definedName name="_o53" localSheetId="39">[1]Massnahmen!$P$60</definedName>
    <definedName name="_o53">Massnahmen!$P$59</definedName>
    <definedName name="_o54" localSheetId="39">[1]Massnahmen!$P$61</definedName>
    <definedName name="_o54">Massnahmen!$P$60</definedName>
    <definedName name="_o55" localSheetId="39">[1]Massnahmen!$P$62</definedName>
    <definedName name="_o55">Massnahmen!$P$61</definedName>
    <definedName name="_o56" localSheetId="39">[1]Massnahmen!$P$63</definedName>
    <definedName name="_o56">Massnahmen!$P$62</definedName>
    <definedName name="_o57" localSheetId="39">[1]Massnahmen!$P$64</definedName>
    <definedName name="_o57">Massnahmen!$P$63</definedName>
    <definedName name="_o58" localSheetId="39">[1]Massnahmen!$P$65</definedName>
    <definedName name="_o58">Massnahmen!$P$64</definedName>
    <definedName name="_o59" localSheetId="39">[1]Massnahmen!$P$66</definedName>
    <definedName name="_o59">Massnahmen!$P$65</definedName>
    <definedName name="_o6" localSheetId="39">[1]Massnahmen!$P$13</definedName>
    <definedName name="_o6">Massnahmen!$P$12</definedName>
    <definedName name="_o60" localSheetId="39">[1]Massnahmen!$P$67</definedName>
    <definedName name="_o60">Massnahmen!$P$66</definedName>
    <definedName name="_o61" localSheetId="39">[1]Massnahmen!$P$68</definedName>
    <definedName name="_o61">Massnahmen!$P$67</definedName>
    <definedName name="_o62" localSheetId="39">[1]Massnahmen!$P$69</definedName>
    <definedName name="_o62">Massnahmen!$P$68</definedName>
    <definedName name="_o63" localSheetId="39">[1]Massnahmen!$P$70</definedName>
    <definedName name="_o63">Massnahmen!$P$69</definedName>
    <definedName name="_o64" localSheetId="39">[1]Massnahmen!$P$71</definedName>
    <definedName name="_o64">Massnahmen!$P$70</definedName>
    <definedName name="_o65" localSheetId="39">[1]Massnahmen!$P$72</definedName>
    <definedName name="_o65">Massnahmen!$P$71</definedName>
    <definedName name="_o66" localSheetId="39">[1]Massnahmen!$P$73</definedName>
    <definedName name="_o66">Massnahmen!$P$72</definedName>
    <definedName name="_o67" localSheetId="39">[1]Massnahmen!$P$74</definedName>
    <definedName name="_o67">Massnahmen!$P$73</definedName>
    <definedName name="_o68" localSheetId="39">[1]Massnahmen!$P$75</definedName>
    <definedName name="_o68">Massnahmen!$P$74</definedName>
    <definedName name="_o69" localSheetId="39">[1]Massnahmen!$P$76</definedName>
    <definedName name="_o69">Massnahmen!$P$75</definedName>
    <definedName name="_o7" localSheetId="39">[1]Massnahmen!$P$14</definedName>
    <definedName name="_o7">Massnahmen!$P$13</definedName>
    <definedName name="_o70" localSheetId="39">[1]Massnahmen!$P$77</definedName>
    <definedName name="_o70">Massnahmen!$P$76</definedName>
    <definedName name="_o71" localSheetId="39">[1]Massnahmen!$P$78</definedName>
    <definedName name="_o71">Massnahmen!$P$77</definedName>
    <definedName name="_o72" localSheetId="39">[1]Massnahmen!$P$79</definedName>
    <definedName name="_o72">Massnahmen!$P$78</definedName>
    <definedName name="_o73" localSheetId="39">[1]Massnahmen!$P$80</definedName>
    <definedName name="_o73">Massnahmen!$P$79</definedName>
    <definedName name="_o74" localSheetId="39">[1]Massnahmen!$P$81</definedName>
    <definedName name="_o74">Massnahmen!$P$80</definedName>
    <definedName name="_o75" localSheetId="39">[1]Massnahmen!$P$82</definedName>
    <definedName name="_o75">Massnahmen!$P$81</definedName>
    <definedName name="_o76" localSheetId="39">[1]Massnahmen!$P$83</definedName>
    <definedName name="_o76">Massnahmen!$P$82</definedName>
    <definedName name="_o77" localSheetId="39">[1]Massnahmen!$P$84</definedName>
    <definedName name="_o77">Massnahmen!$P$83</definedName>
    <definedName name="_o78" localSheetId="39">[1]Massnahmen!$P$85</definedName>
    <definedName name="_o78">Massnahmen!$P$84</definedName>
    <definedName name="_o79" localSheetId="39">[1]Massnahmen!$P$86</definedName>
    <definedName name="_o79">Massnahmen!$P$85</definedName>
    <definedName name="_o8" localSheetId="39">[1]Massnahmen!$P$15</definedName>
    <definedName name="_o8">Massnahmen!$P$14</definedName>
    <definedName name="_o80" localSheetId="39">[1]Massnahmen!$P$87</definedName>
    <definedName name="_o80">Massnahmen!$P$86</definedName>
    <definedName name="_o9" localSheetId="39">[1]Massnahmen!$P$16</definedName>
    <definedName name="_o9">Massnahmen!$P$15</definedName>
    <definedName name="_s1">sIndikatoren!$A$5</definedName>
    <definedName name="_s10">sIndikatoren!$A$113</definedName>
    <definedName name="_s11">sIndikatoren!$A$125</definedName>
    <definedName name="_s12">sIndikatoren!$A$137</definedName>
    <definedName name="_s13">sIndikatoren!$A$149</definedName>
    <definedName name="_s14">sIndikatoren!$A$161</definedName>
    <definedName name="_s15">sIndikatoren!$A$173</definedName>
    <definedName name="_s16">sIndikatoren!$A$185</definedName>
    <definedName name="_s17">sIndikatoren!$A$197</definedName>
    <definedName name="_s18">sIndikatoren!$A$209</definedName>
    <definedName name="_s19">sIndikatoren!$A$221</definedName>
    <definedName name="_s2">sIndikatoren!$A$17</definedName>
    <definedName name="_s20">sIndikatoren!$A$233</definedName>
    <definedName name="_s21">sIndikatoren!$A$245</definedName>
    <definedName name="_s22">sIndikatoren!$A$257</definedName>
    <definedName name="_s23">sIndikatoren!$A$269</definedName>
    <definedName name="_s24">sIndikatoren!$A$281</definedName>
    <definedName name="_s25">sIndikatoren!$A$293</definedName>
    <definedName name="_s26">sIndikatoren!$A$305</definedName>
    <definedName name="_s27">sIndikatoren!$A$317</definedName>
    <definedName name="_s28">sIndikatoren!$A$329</definedName>
    <definedName name="_s29">sIndikatoren!$A$341</definedName>
    <definedName name="_s3">sIndikatoren!$A$29</definedName>
    <definedName name="_s30">sIndikatoren!$A$353</definedName>
    <definedName name="_s31">sIndikatoren!$A$365</definedName>
    <definedName name="_s32">sIndikatoren!$A$377</definedName>
    <definedName name="_s33">sIndikatoren!$A$389</definedName>
    <definedName name="_s34">sIndikatoren!$A$401</definedName>
    <definedName name="_s35">sIndikatoren!$A$413</definedName>
    <definedName name="_s36">sIndikatoren!$A$425</definedName>
    <definedName name="_s37">sIndikatoren!$A$437</definedName>
    <definedName name="_s38">sIndikatoren!$A$449</definedName>
    <definedName name="_s39">sIndikatoren!$A$461</definedName>
    <definedName name="_s4">sIndikatoren!$A$41</definedName>
    <definedName name="_s40">sIndikatoren!$A$473</definedName>
    <definedName name="_s5">sIndikatoren!$A$53</definedName>
    <definedName name="_s6">sIndikatoren!$A$65</definedName>
    <definedName name="_s7">sIndikatoren!$A$77</definedName>
    <definedName name="_s8">sIndikatoren!$A$89</definedName>
    <definedName name="_s9">sIndikatoren!$A$101</definedName>
    <definedName name="Bars" localSheetId="43">OFFSET([2]Pareto!$F$7,0,0,COUNT([2]Pareto!$F:$F))</definedName>
    <definedName name="Bars">OFFSET([3]Pareto!$F$7,0,0,COUNT([3]Pareto!$F:$F))</definedName>
    <definedName name="Datum" localSheetId="32">'[4] '!$Z$4</definedName>
    <definedName name="Datum" localSheetId="44">'[4] '!$Z$4</definedName>
    <definedName name="Datum">' '!$Z$4</definedName>
    <definedName name="_xlnm.Print_Area" localSheetId="43">'2Finance'!$B$1:$H$34</definedName>
    <definedName name="_xlnm.Print_Area" localSheetId="36">Benchmark!$B$1:$K$36</definedName>
    <definedName name="_xlnm.Print_Area" localSheetId="38">BlueOcean!$A$1:$L$38</definedName>
    <definedName name="_xlnm.Print_Area" localSheetId="4">Branchenstruktur!$A$1:$H$94</definedName>
    <definedName name="_xlnm.Print_Area" localSheetId="39">Budget!$B$1:$P$95</definedName>
    <definedName name="_xlnm.Print_Area" localSheetId="11">Chances!$B$1:$U$115</definedName>
    <definedName name="_xlnm.Print_Area" localSheetId="40">Cockpit!$B$1:$O$87</definedName>
    <definedName name="_xlnm.Print_Area" localSheetId="25">Distribution!$B$1:$G$28</definedName>
    <definedName name="_xlnm.Print_Area" localSheetId="29">Einnahmen!$B$1:$H$41</definedName>
    <definedName name="_xlnm.Print_Area" localSheetId="14">Empathy!$B$1:$L$39</definedName>
    <definedName name="_xlnm.Print_Area" localSheetId="32">Erfolgsrechnung!$C$1:$J$50</definedName>
    <definedName name="_xlnm.Print_Area" localSheetId="10">Forces!$B$1:$U$98</definedName>
    <definedName name="_xlnm.Print_Area" localSheetId="35">Kennzahlenanalyse!$B$1:$H$50</definedName>
    <definedName name="_xlnm.Print_Area" localSheetId="6">Kernaktivitäten!$B$1:$I$64</definedName>
    <definedName name="_xlnm.Print_Area" localSheetId="20">Kommunikation!$B$1:$I$118</definedName>
    <definedName name="_xlnm.Print_Area" localSheetId="30">Kosten!$B$1:$H$41</definedName>
    <definedName name="_xlnm.Print_Area" localSheetId="13">Kunden!$B$1:$J$63</definedName>
    <definedName name="_xlnm.Print_Area" localSheetId="23">Kundenbeziehung!$B$1:$G$28</definedName>
    <definedName name="_xlnm.Print_Area" localSheetId="19">Lebenszyklus!$B$1:$K$35</definedName>
    <definedName name="_xlnm.Print_Area" localSheetId="5">Marke!$A$1:$I$30</definedName>
    <definedName name="_xlnm.Print_Area" localSheetId="28">Marketingmix!$B$1:$H$47</definedName>
    <definedName name="_xlnm.Print_Area" localSheetId="31">Marketingplan!$B$1:$D$69</definedName>
    <definedName name="_xlnm.Print_Area" localSheetId="15">Markt!$B$1:$K$51</definedName>
    <definedName name="_xlnm.Print_Area" localSheetId="22">Massnahmen!$B$1:$W$87</definedName>
    <definedName name="_xlnm.Print_Area" localSheetId="21">Matrix!$B$1:$P$26</definedName>
    <definedName name="_xlnm.Print_Area" localSheetId="26">MatrixLieferanten!$B$1:$P$26</definedName>
    <definedName name="_xlnm.Print_Area" localSheetId="12">Normstrategien!$B$1:$L$63</definedName>
    <definedName name="_xlnm.Print_Area" localSheetId="42">oIndikatoren!$C$1:$F$964</definedName>
    <definedName name="_xlnm.Print_Area" localSheetId="17">Packaging!$B$1:$H$24</definedName>
    <definedName name="_xlnm.Print_Area" localSheetId="3">PESTLE!$B$1:$H$97</definedName>
    <definedName name="_xlnm.Print_Area" localSheetId="18">Portfolio!$B$1:$J$96</definedName>
    <definedName name="_xlnm.Print_Area" localSheetId="37">Positionierung!$A$1:$I$44</definedName>
    <definedName name="_xlnm.Print_Area" localSheetId="8">Potenzial!$B$1:$H$36</definedName>
    <definedName name="_xlnm.Print_Area" localSheetId="16">Produkte!$B$1:$I$58</definedName>
    <definedName name="_xlnm.Print_Area" localSheetId="33">Risikomgmt!$B$1:$I$56</definedName>
    <definedName name="_xlnm.Print_Area" localSheetId="24">Segmente!$B$1:$C$13</definedName>
    <definedName name="_xlnm.Print_Area" localSheetId="41">sIndikatoren!$C$1:$F$484</definedName>
    <definedName name="_xlnm.Print_Area" localSheetId="27">SinusMilieu!$B$1:$I$62</definedName>
    <definedName name="_xlnm.Print_Area" localSheetId="2">Stakeholder!$B$1:$J$75</definedName>
    <definedName name="_xlnm.Print_Area" localSheetId="9">'Swot-Analyse'!$B$1:$Q$48</definedName>
    <definedName name="_xlnm.Print_Area" localSheetId="34">Zukunftsszenarien!$B$1:$E$30</definedName>
    <definedName name="_xlnm.Print_Titles" localSheetId="43">'2Finance'!$1:$1</definedName>
    <definedName name="_xlnm.Print_Titles" localSheetId="4">Branchenstruktur!$1:$2</definedName>
    <definedName name="_xlnm.Print_Titles" localSheetId="39">Budget!$5:$6</definedName>
    <definedName name="_xlnm.Print_Titles" localSheetId="11">Chances!$1:$2</definedName>
    <definedName name="_xlnm.Print_Titles" localSheetId="14">Empathy!$1:$1</definedName>
    <definedName name="_xlnm.Print_Titles" localSheetId="10">Forces!$1:$2</definedName>
    <definedName name="_xlnm.Print_Titles" localSheetId="35">Kennzahlenanalyse!$1:$2</definedName>
    <definedName name="_xlnm.Print_Titles" localSheetId="6">Kernaktivitäten!$1:$2</definedName>
    <definedName name="_xlnm.Print_Titles" localSheetId="20">Kommunikation!$1:$2</definedName>
    <definedName name="_xlnm.Print_Titles" localSheetId="22">Massnahmen!$1:$6</definedName>
    <definedName name="_xlnm.Print_Titles" localSheetId="2">Stakeholder!$1:$2</definedName>
    <definedName name="durchAlterDerMA" localSheetId="41">sIndikatoren!$D$5</definedName>
    <definedName name="Ersatzprodukte">Branchenstruktur!$C$43</definedName>
    <definedName name="graph_2_stakeholder">Stakeholder!$A$76</definedName>
    <definedName name="graph_chances" localSheetId="11">Chances!$A$116</definedName>
    <definedName name="graph_forces">Forces!$A$96</definedName>
    <definedName name="Graph_Kompetenzen" localSheetId="5">Marke!#REF!</definedName>
    <definedName name="Graph_Kompetenzen" localSheetId="37">Positionierung!$A$35</definedName>
    <definedName name="Graph_Kompetenzen">Kernkompetenzen!$A$50</definedName>
    <definedName name="Graph_Kunden" localSheetId="15">Markt!$A$53</definedName>
    <definedName name="Graph_Kunden">Kunden!$A$64</definedName>
    <definedName name="graph_pestel">PESTLE!$A$124</definedName>
    <definedName name="Graph_Produkte">Produkte!$A$59</definedName>
    <definedName name="graph_rentabilität">#REF!</definedName>
    <definedName name="Graph_Risk">Risikomgmt!$A$55</definedName>
    <definedName name="graph_stakeholder">Stakeholder!$A$50</definedName>
    <definedName name="help" localSheetId="38">#REF!</definedName>
    <definedName name="help" localSheetId="5">#REF!</definedName>
    <definedName name="help" localSheetId="26">#REF!</definedName>
    <definedName name="help" localSheetId="12">#REF!</definedName>
    <definedName name="help" localSheetId="17">#REF!</definedName>
    <definedName name="help" localSheetId="37">#REF!</definedName>
    <definedName name="help">#REF!</definedName>
    <definedName name="help_0" localSheetId="38">#REF!</definedName>
    <definedName name="help_0" localSheetId="5">#REF!</definedName>
    <definedName name="help_0" localSheetId="26">#REF!</definedName>
    <definedName name="help_0" localSheetId="12">#REF!</definedName>
    <definedName name="help_0" localSheetId="17">#REF!</definedName>
    <definedName name="help_0" localSheetId="37">#REF!</definedName>
    <definedName name="help_0">#REF!</definedName>
    <definedName name="help_1" localSheetId="38">#REF!</definedName>
    <definedName name="help_1" localSheetId="5">#REF!</definedName>
    <definedName name="help_1" localSheetId="26">#REF!</definedName>
    <definedName name="help_1" localSheetId="12">#REF!</definedName>
    <definedName name="help_1" localSheetId="17">#REF!</definedName>
    <definedName name="help_1" localSheetId="37">#REF!</definedName>
    <definedName name="help_1">#REF!</definedName>
    <definedName name="help_10" localSheetId="38">#REF!</definedName>
    <definedName name="help_10" localSheetId="5">#REF!</definedName>
    <definedName name="help_10" localSheetId="26">#REF!</definedName>
    <definedName name="help_10" localSheetId="12">#REF!</definedName>
    <definedName name="help_10" localSheetId="17">#REF!</definedName>
    <definedName name="help_10" localSheetId="37">#REF!</definedName>
    <definedName name="help_10">#REF!</definedName>
    <definedName name="help_11" localSheetId="38">#REF!</definedName>
    <definedName name="help_11" localSheetId="5">#REF!</definedName>
    <definedName name="help_11" localSheetId="26">#REF!</definedName>
    <definedName name="help_11" localSheetId="12">#REF!</definedName>
    <definedName name="help_11" localSheetId="17">#REF!</definedName>
    <definedName name="help_11" localSheetId="37">#REF!</definedName>
    <definedName name="help_11">#REF!</definedName>
    <definedName name="help_12" localSheetId="38">#REF!</definedName>
    <definedName name="help_12" localSheetId="5">#REF!</definedName>
    <definedName name="help_12" localSheetId="26">#REF!</definedName>
    <definedName name="help_12" localSheetId="12">#REF!</definedName>
    <definedName name="help_12" localSheetId="17">#REF!</definedName>
    <definedName name="help_12" localSheetId="37">#REF!</definedName>
    <definedName name="help_12">#REF!</definedName>
    <definedName name="help_13" localSheetId="38">#REF!</definedName>
    <definedName name="help_13" localSheetId="5">#REF!</definedName>
    <definedName name="help_13" localSheetId="26">#REF!</definedName>
    <definedName name="help_13" localSheetId="12">#REF!</definedName>
    <definedName name="help_13" localSheetId="17">#REF!</definedName>
    <definedName name="help_13" localSheetId="37">#REF!</definedName>
    <definedName name="help_13">#REF!</definedName>
    <definedName name="help_14" localSheetId="38">#REF!</definedName>
    <definedName name="help_14" localSheetId="5">#REF!</definedName>
    <definedName name="help_14" localSheetId="26">#REF!</definedName>
    <definedName name="help_14" localSheetId="12">#REF!</definedName>
    <definedName name="help_14" localSheetId="17">#REF!</definedName>
    <definedName name="help_14" localSheetId="37">#REF!</definedName>
    <definedName name="help_14">#REF!</definedName>
    <definedName name="help_15" localSheetId="38">#REF!</definedName>
    <definedName name="help_15" localSheetId="5">#REF!</definedName>
    <definedName name="help_15" localSheetId="26">#REF!</definedName>
    <definedName name="help_15" localSheetId="12">#REF!</definedName>
    <definedName name="help_15" localSheetId="17">#REF!</definedName>
    <definedName name="help_15" localSheetId="37">#REF!</definedName>
    <definedName name="help_15">#REF!</definedName>
    <definedName name="help_16" localSheetId="38">#REF!</definedName>
    <definedName name="help_16" localSheetId="5">#REF!</definedName>
    <definedName name="help_16" localSheetId="26">#REF!</definedName>
    <definedName name="help_16" localSheetId="12">#REF!</definedName>
    <definedName name="help_16" localSheetId="17">#REF!</definedName>
    <definedName name="help_16" localSheetId="37">#REF!</definedName>
    <definedName name="help_16">#REF!</definedName>
    <definedName name="help_17" localSheetId="38">#REF!</definedName>
    <definedName name="help_17" localSheetId="5">#REF!</definedName>
    <definedName name="help_17" localSheetId="26">#REF!</definedName>
    <definedName name="help_17" localSheetId="12">#REF!</definedName>
    <definedName name="help_17" localSheetId="17">#REF!</definedName>
    <definedName name="help_17" localSheetId="37">#REF!</definedName>
    <definedName name="help_17">#REF!</definedName>
    <definedName name="help_18" localSheetId="38">#REF!</definedName>
    <definedName name="help_18" localSheetId="5">#REF!</definedName>
    <definedName name="help_18" localSheetId="26">#REF!</definedName>
    <definedName name="help_18" localSheetId="12">#REF!</definedName>
    <definedName name="help_18" localSheetId="17">#REF!</definedName>
    <definedName name="help_18" localSheetId="37">#REF!</definedName>
    <definedName name="help_18">#REF!</definedName>
    <definedName name="help_19" localSheetId="38">#REF!</definedName>
    <definedName name="help_19" localSheetId="5">#REF!</definedName>
    <definedName name="help_19" localSheetId="26">#REF!</definedName>
    <definedName name="help_19" localSheetId="12">#REF!</definedName>
    <definedName name="help_19" localSheetId="17">#REF!</definedName>
    <definedName name="help_19" localSheetId="37">#REF!</definedName>
    <definedName name="help_19">#REF!</definedName>
    <definedName name="help_2" localSheetId="38">#REF!</definedName>
    <definedName name="help_2" localSheetId="5">#REF!</definedName>
    <definedName name="help_2" localSheetId="26">#REF!</definedName>
    <definedName name="help_2" localSheetId="12">#REF!</definedName>
    <definedName name="help_2" localSheetId="17">#REF!</definedName>
    <definedName name="help_2" localSheetId="37">#REF!</definedName>
    <definedName name="help_2">#REF!</definedName>
    <definedName name="help_20" localSheetId="38">#REF!</definedName>
    <definedName name="help_20" localSheetId="5">#REF!</definedName>
    <definedName name="help_20" localSheetId="26">#REF!</definedName>
    <definedName name="help_20" localSheetId="12">#REF!</definedName>
    <definedName name="help_20" localSheetId="17">#REF!</definedName>
    <definedName name="help_20" localSheetId="37">#REF!</definedName>
    <definedName name="help_20">#REF!</definedName>
    <definedName name="help_21" localSheetId="38">#REF!</definedName>
    <definedName name="help_21" localSheetId="5">#REF!</definedName>
    <definedName name="help_21" localSheetId="26">#REF!</definedName>
    <definedName name="help_21" localSheetId="12">#REF!</definedName>
    <definedName name="help_21" localSheetId="17">#REF!</definedName>
    <definedName name="help_21" localSheetId="37">#REF!</definedName>
    <definedName name="help_21">#REF!</definedName>
    <definedName name="help_22" localSheetId="38">#REF!</definedName>
    <definedName name="help_22" localSheetId="5">#REF!</definedName>
    <definedName name="help_22" localSheetId="26">#REF!</definedName>
    <definedName name="help_22" localSheetId="12">#REF!</definedName>
    <definedName name="help_22" localSheetId="17">#REF!</definedName>
    <definedName name="help_22" localSheetId="37">#REF!</definedName>
    <definedName name="help_22">#REF!</definedName>
    <definedName name="help_23" localSheetId="38">#REF!</definedName>
    <definedName name="help_23" localSheetId="5">#REF!</definedName>
    <definedName name="help_23" localSheetId="26">#REF!</definedName>
    <definedName name="help_23" localSheetId="12">#REF!</definedName>
    <definedName name="help_23" localSheetId="17">#REF!</definedName>
    <definedName name="help_23" localSheetId="37">#REF!</definedName>
    <definedName name="help_23">#REF!</definedName>
    <definedName name="help_24" localSheetId="38">#REF!</definedName>
    <definedName name="help_24" localSheetId="5">#REF!</definedName>
    <definedName name="help_24" localSheetId="26">#REF!</definedName>
    <definedName name="help_24" localSheetId="12">#REF!</definedName>
    <definedName name="help_24" localSheetId="17">#REF!</definedName>
    <definedName name="help_24" localSheetId="37">#REF!</definedName>
    <definedName name="help_24">#REF!</definedName>
    <definedName name="help_25" localSheetId="38">#REF!</definedName>
    <definedName name="help_25" localSheetId="5">#REF!</definedName>
    <definedName name="help_25" localSheetId="26">#REF!</definedName>
    <definedName name="help_25" localSheetId="12">#REF!</definedName>
    <definedName name="help_25" localSheetId="17">#REF!</definedName>
    <definedName name="help_25" localSheetId="37">#REF!</definedName>
    <definedName name="help_25">#REF!</definedName>
    <definedName name="help_3" localSheetId="38">#REF!</definedName>
    <definedName name="help_3" localSheetId="5">#REF!</definedName>
    <definedName name="help_3" localSheetId="26">#REF!</definedName>
    <definedName name="help_3" localSheetId="12">#REF!</definedName>
    <definedName name="help_3" localSheetId="17">#REF!</definedName>
    <definedName name="help_3" localSheetId="37">#REF!</definedName>
    <definedName name="help_3">#REF!</definedName>
    <definedName name="help_4" localSheetId="38">#REF!</definedName>
    <definedName name="help_4" localSheetId="5">#REF!</definedName>
    <definedName name="help_4" localSheetId="26">#REF!</definedName>
    <definedName name="help_4" localSheetId="12">#REF!</definedName>
    <definedName name="help_4" localSheetId="17">#REF!</definedName>
    <definedName name="help_4" localSheetId="37">#REF!</definedName>
    <definedName name="help_4">#REF!</definedName>
    <definedName name="help_5" localSheetId="38">#REF!</definedName>
    <definedName name="help_5" localSheetId="5">#REF!</definedName>
    <definedName name="help_5" localSheetId="26">#REF!</definedName>
    <definedName name="help_5" localSheetId="12">#REF!</definedName>
    <definedName name="help_5" localSheetId="17">#REF!</definedName>
    <definedName name="help_5" localSheetId="37">#REF!</definedName>
    <definedName name="help_5">#REF!</definedName>
    <definedName name="help_6" localSheetId="38">#REF!</definedName>
    <definedName name="help_6" localSheetId="5">#REF!</definedName>
    <definedName name="help_6" localSheetId="26">#REF!</definedName>
    <definedName name="help_6" localSheetId="12">#REF!</definedName>
    <definedName name="help_6" localSheetId="17">#REF!</definedName>
    <definedName name="help_6" localSheetId="37">#REF!</definedName>
    <definedName name="help_6">#REF!</definedName>
    <definedName name="help_7" localSheetId="38">#REF!</definedName>
    <definedName name="help_7" localSheetId="5">#REF!</definedName>
    <definedName name="help_7" localSheetId="26">#REF!</definedName>
    <definedName name="help_7" localSheetId="12">#REF!</definedName>
    <definedName name="help_7" localSheetId="17">#REF!</definedName>
    <definedName name="help_7" localSheetId="37">#REF!</definedName>
    <definedName name="help_7">#REF!</definedName>
    <definedName name="help_8" localSheetId="38">#REF!</definedName>
    <definedName name="help_8" localSheetId="5">#REF!</definedName>
    <definedName name="help_8" localSheetId="26">#REF!</definedName>
    <definedName name="help_8" localSheetId="12">#REF!</definedName>
    <definedName name="help_8" localSheetId="17">#REF!</definedName>
    <definedName name="help_8" localSheetId="37">#REF!</definedName>
    <definedName name="help_8">#REF!</definedName>
    <definedName name="help_9" localSheetId="38">#REF!</definedName>
    <definedName name="help_9" localSheetId="5">#REF!</definedName>
    <definedName name="help_9" localSheetId="26">#REF!</definedName>
    <definedName name="help_9" localSheetId="12">#REF!</definedName>
    <definedName name="help_9" localSheetId="17">#REF!</definedName>
    <definedName name="help_9" localSheetId="37">#REF!</definedName>
    <definedName name="help_9">#REF!</definedName>
    <definedName name="hilfe" localSheetId="17">#REF!</definedName>
    <definedName name="hilfe">#REF!</definedName>
    <definedName name="Kunden">Branchenstruktur!$C$73</definedName>
    <definedName name="Lieferanten">Branchenstruktur!$C$58</definedName>
    <definedName name="McKinsey">Portfolio!$D$60</definedName>
    <definedName name="Mitbewerber">Branchenstruktur!$C$24</definedName>
    <definedName name="oekologisch" localSheetId="38">#REF!</definedName>
    <definedName name="oekologisch" localSheetId="14">#REF!</definedName>
    <definedName name="oekologisch" localSheetId="5">#REF!</definedName>
    <definedName name="oekologisch" localSheetId="26">#REF!</definedName>
    <definedName name="oekologisch" localSheetId="12">#REF!</definedName>
    <definedName name="oekologisch" localSheetId="17">#REF!</definedName>
    <definedName name="oekologisch" localSheetId="37">#REF!</definedName>
    <definedName name="oekologisch">#REF!</definedName>
    <definedName name="oekonomisch" localSheetId="38">#REF!</definedName>
    <definedName name="oekonomisch" localSheetId="14">#REF!</definedName>
    <definedName name="oekonomisch" localSheetId="5">#REF!</definedName>
    <definedName name="oekonomisch" localSheetId="26">#REF!</definedName>
    <definedName name="oekonomisch" localSheetId="12">#REF!</definedName>
    <definedName name="oekonomisch" localSheetId="17">#REF!</definedName>
    <definedName name="oekonomisch" localSheetId="37">#REF!</definedName>
    <definedName name="oekonomisch">#REF!</definedName>
    <definedName name="paretoXaxis" localSheetId="43">OFFSET([2]Pareto!$E$7,0,0,COUNT([2]Pareto!$F:$F))</definedName>
    <definedName name="paretoXaxis">OFFSET([3]Pareto!$E$7,0,0,COUNT([3]Pareto!$F:$F))</definedName>
    <definedName name="Percentage" localSheetId="43">OFFSET([2]Pareto!$H$7,0,0,COUNT([2]Pareto!$F:$F))</definedName>
    <definedName name="Percentage">OFFSET([3]Pareto!$H$7,0,0,COUNT([3]Pareto!$F:$F))</definedName>
    <definedName name="politisch" localSheetId="38">#REF!</definedName>
    <definedName name="politisch" localSheetId="14">#REF!</definedName>
    <definedName name="politisch" localSheetId="5">#REF!</definedName>
    <definedName name="politisch" localSheetId="26">#REF!</definedName>
    <definedName name="politisch" localSheetId="12">#REF!</definedName>
    <definedName name="politisch" localSheetId="17">#REF!</definedName>
    <definedName name="politisch" localSheetId="37">#REF!</definedName>
    <definedName name="politisch">#REF!</definedName>
    <definedName name="rechtlich" localSheetId="38">#REF!</definedName>
    <definedName name="rechtlich" localSheetId="14">#REF!</definedName>
    <definedName name="rechtlich" localSheetId="5">#REF!</definedName>
    <definedName name="rechtlich" localSheetId="26">#REF!</definedName>
    <definedName name="rechtlich" localSheetId="12">#REF!</definedName>
    <definedName name="rechtlich" localSheetId="17">#REF!</definedName>
    <definedName name="rechtlich" localSheetId="37">#REF!</definedName>
    <definedName name="rechtlich">#REF!</definedName>
    <definedName name="rechts_massnahmen" localSheetId="40">Cockpit!$N$2</definedName>
    <definedName name="Rivalitaet">Branchenstruktur!$C$88</definedName>
    <definedName name="soziologisch" localSheetId="38">#REF!</definedName>
    <definedName name="soziologisch" localSheetId="14">#REF!</definedName>
    <definedName name="soziologisch" localSheetId="5">#REF!</definedName>
    <definedName name="soziologisch" localSheetId="26">#REF!</definedName>
    <definedName name="soziologisch" localSheetId="12">#REF!</definedName>
    <definedName name="soziologisch" localSheetId="17">#REF!</definedName>
    <definedName name="soziologisch" localSheetId="37">#REF!</definedName>
    <definedName name="soziologisch">#REF!</definedName>
    <definedName name="Sprachen">' '!$C$3:$G$3</definedName>
    <definedName name="Strategie_1" localSheetId="40">Cockpit!$C$7</definedName>
    <definedName name="Strategie_1">Massnahmen!$C$7</definedName>
    <definedName name="Strategie_10" localSheetId="40">Cockpit!$C$79</definedName>
    <definedName name="Strategie_10">Massnahmen!$C$79</definedName>
    <definedName name="Strategie_2" localSheetId="40">Cockpit!$C$15</definedName>
    <definedName name="Strategie_2">Massnahmen!$C$15</definedName>
    <definedName name="Strategie_3" localSheetId="40">Cockpit!$C$23</definedName>
    <definedName name="Strategie_3">Massnahmen!$C$23</definedName>
    <definedName name="Strategie_4" localSheetId="40">Cockpit!$C$31</definedName>
    <definedName name="Strategie_4">Massnahmen!$C$31</definedName>
    <definedName name="Strategie_5" localSheetId="40">Cockpit!$C$39</definedName>
    <definedName name="Strategie_5">Massnahmen!$C$39</definedName>
    <definedName name="Strategie_6" localSheetId="40">Cockpit!$C$47</definedName>
    <definedName name="Strategie_6">Massnahmen!$C$47</definedName>
    <definedName name="Strategie_7" localSheetId="40">Cockpit!$C$55</definedName>
    <definedName name="Strategie_7">Massnahmen!$C$55</definedName>
    <definedName name="Strategie_8" localSheetId="40">Cockpit!$C$63</definedName>
    <definedName name="Strategie_8">Massnahmen!$C$63</definedName>
    <definedName name="Strategie_9" localSheetId="40">Cockpit!$C$71</definedName>
    <definedName name="Strategie_9">Massnahmen!$C$71</definedName>
    <definedName name="technologisch" localSheetId="38">#REF!</definedName>
    <definedName name="technologisch" localSheetId="14">#REF!</definedName>
    <definedName name="technologisch" localSheetId="5">#REF!</definedName>
    <definedName name="technologisch" localSheetId="26">#REF!</definedName>
    <definedName name="technologisch" localSheetId="12">#REF!</definedName>
    <definedName name="technologisch" localSheetId="17">#REF!</definedName>
    <definedName name="technologisch" localSheetId="37">#REF!</definedName>
    <definedName name="technologisch">#REF!</definedName>
    <definedName name="top">PESTLE!$A$2</definedName>
    <definedName name="top_2">Branchenstruktur!$A$2</definedName>
    <definedName name="top_chances" localSheetId="11">Chances!$A$8</definedName>
    <definedName name="top_distribution" localSheetId="25">Distribution!$A$2</definedName>
    <definedName name="top_entwicklungstrends" localSheetId="38">#REF!</definedName>
    <definedName name="top_entwicklungstrends" localSheetId="14">#REF!</definedName>
    <definedName name="top_entwicklungstrends" localSheetId="5">#REF!</definedName>
    <definedName name="top_entwicklungstrends" localSheetId="26">#REF!</definedName>
    <definedName name="top_entwicklungstrends" localSheetId="12">#REF!</definedName>
    <definedName name="top_entwicklungstrends" localSheetId="17">#REF!</definedName>
    <definedName name="top_entwicklungstrends" localSheetId="37">#REF!</definedName>
    <definedName name="top_entwicklungstrends">#REF!</definedName>
    <definedName name="top_forces">Forces!$A$8</definedName>
    <definedName name="top_kennzahlen" localSheetId="43">'2Finance'!$A$2</definedName>
    <definedName name="top_kennzahlen">Kennzahlenanalyse!$A$2</definedName>
    <definedName name="Top_Kernprozesse" localSheetId="14">#REF!</definedName>
    <definedName name="Top_Kernprozesse">Kernaktivitäten!$A$2</definedName>
    <definedName name="top_kunden">Kunden!$C$5</definedName>
    <definedName name="top_kundenbeziehung" localSheetId="38">BlueOcean!$A$2</definedName>
    <definedName name="top_kundenbeziehung">Kundenbeziehung!$A$2</definedName>
    <definedName name="top_markt" localSheetId="38">BlueOcean!$A$2</definedName>
    <definedName name="top_markt" localSheetId="25">Distribution!$A$2</definedName>
    <definedName name="top_markt" localSheetId="14">Empathy!$A$2</definedName>
    <definedName name="top_markt" localSheetId="23">Kundenbeziehung!$A$2</definedName>
    <definedName name="top_markt">Segmente!$A$2</definedName>
    <definedName name="top_markt2">Markt!$A$2</definedName>
    <definedName name="top_massnahmen" localSheetId="40">Cockpit!$A$2</definedName>
    <definedName name="top_massnahmen">Massnahmen!$A$2</definedName>
    <definedName name="top_Porter" localSheetId="20">Kommunikation!$A$2</definedName>
    <definedName name="top_portfolio">Portfolio!$A$2</definedName>
    <definedName name="top_rentabilität">#REF!</definedName>
    <definedName name="top_swot" localSheetId="12">Normstrategien!$A$2</definedName>
    <definedName name="top_swot" localSheetId="17">Packaging!$A$2</definedName>
    <definedName name="top_swot">'Swot-Analyse'!$A$2</definedName>
    <definedName name="up" localSheetId="38">#REF!</definedName>
    <definedName name="up" localSheetId="5">#REF!</definedName>
    <definedName name="up" localSheetId="26">#REF!</definedName>
    <definedName name="up" localSheetId="12">#REF!</definedName>
    <definedName name="up" localSheetId="17">#REF!</definedName>
    <definedName name="up" localSheetId="37">#REF!</definedName>
    <definedName name="up">#REF!</definedName>
    <definedName name="Z_42294EEA_7693_433E_93C4_9A4B1F7E8076_.wvu.PrintArea" localSheetId="32" hidden="1">Erfolgsrechnung!$C$1:$J$50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6" i="116" l="1"/>
  <c r="I6" i="116"/>
  <c r="A716" i="82"/>
  <c r="B12" i="131" s="1"/>
  <c r="A715" i="82" l="1"/>
  <c r="A714" i="82"/>
  <c r="A713" i="82"/>
  <c r="A711" i="82"/>
  <c r="A710" i="82"/>
  <c r="A709" i="82"/>
  <c r="A708" i="82"/>
  <c r="A707" i="82"/>
  <c r="A706" i="82"/>
  <c r="A705" i="82"/>
  <c r="A704" i="82"/>
  <c r="A703" i="82"/>
  <c r="A702" i="82"/>
  <c r="A701" i="82"/>
  <c r="A700" i="82"/>
  <c r="A699" i="82"/>
  <c r="A698" i="82"/>
  <c r="A697" i="82"/>
  <c r="A696" i="82"/>
  <c r="A695" i="82"/>
  <c r="A694" i="82"/>
  <c r="A693" i="82"/>
  <c r="A692" i="82"/>
  <c r="A691" i="82"/>
  <c r="A690" i="82"/>
  <c r="A689" i="82"/>
  <c r="A688" i="82"/>
  <c r="A687" i="82"/>
  <c r="A686" i="82"/>
  <c r="A685" i="82"/>
  <c r="A684" i="82"/>
  <c r="A683" i="82"/>
  <c r="A682" i="82"/>
  <c r="A681" i="82"/>
  <c r="A680" i="82"/>
  <c r="A679" i="82"/>
  <c r="A678" i="82"/>
  <c r="A677" i="82"/>
  <c r="A676" i="82"/>
  <c r="A675" i="82"/>
  <c r="A674" i="82"/>
  <c r="A673" i="82"/>
  <c r="A672" i="82"/>
  <c r="A671" i="82"/>
  <c r="A670" i="82"/>
  <c r="A669" i="82"/>
  <c r="A668" i="82"/>
  <c r="A667" i="82"/>
  <c r="A666" i="82"/>
  <c r="A665" i="82"/>
  <c r="A664" i="82"/>
  <c r="A663" i="82"/>
  <c r="A662" i="82"/>
  <c r="A661" i="82"/>
  <c r="A660" i="82"/>
  <c r="A659" i="82"/>
  <c r="A658" i="82"/>
  <c r="A657" i="82"/>
  <c r="A656" i="82"/>
  <c r="A655" i="82"/>
  <c r="A654" i="82"/>
  <c r="A653" i="82"/>
  <c r="A652" i="82"/>
  <c r="A651" i="82"/>
  <c r="A650" i="82"/>
  <c r="A649" i="82"/>
  <c r="A648" i="82"/>
  <c r="A647" i="82"/>
  <c r="A646" i="82"/>
  <c r="A645" i="82"/>
  <c r="A644" i="82"/>
  <c r="A643" i="82"/>
  <c r="A642" i="82"/>
  <c r="A641" i="82"/>
  <c r="A640" i="82"/>
  <c r="A639" i="82"/>
  <c r="A638" i="82"/>
  <c r="A637" i="82"/>
  <c r="A636" i="82"/>
  <c r="A635" i="82"/>
  <c r="A634" i="82"/>
  <c r="A633" i="82"/>
  <c r="A632" i="82"/>
  <c r="A631" i="82"/>
  <c r="A630" i="82"/>
  <c r="A629" i="82"/>
  <c r="A628" i="82"/>
  <c r="A627" i="82"/>
  <c r="A626" i="82"/>
  <c r="A625" i="82"/>
  <c r="A624" i="82"/>
  <c r="A623" i="82"/>
  <c r="A622" i="82"/>
  <c r="A621" i="82"/>
  <c r="A620" i="82"/>
  <c r="A619" i="82"/>
  <c r="A618" i="82"/>
  <c r="A617" i="82"/>
  <c r="A616" i="82"/>
  <c r="A615" i="82"/>
  <c r="A614" i="82"/>
  <c r="A613" i="82"/>
  <c r="A612" i="82"/>
  <c r="A611" i="82"/>
  <c r="A610" i="82"/>
  <c r="A609" i="82"/>
  <c r="A608" i="82"/>
  <c r="A607" i="82"/>
  <c r="A606" i="82"/>
  <c r="A605" i="82"/>
  <c r="A604" i="82"/>
  <c r="A603" i="82"/>
  <c r="A602" i="82"/>
  <c r="A601" i="82"/>
  <c r="A600" i="82"/>
  <c r="A599" i="82"/>
  <c r="A598" i="82"/>
  <c r="A597" i="82"/>
  <c r="A596" i="82"/>
  <c r="A595" i="82"/>
  <c r="A594" i="82"/>
  <c r="A593" i="82"/>
  <c r="A592" i="82"/>
  <c r="A591" i="82"/>
  <c r="A590" i="82"/>
  <c r="A589" i="82"/>
  <c r="A588" i="82"/>
  <c r="A587" i="82"/>
  <c r="A586" i="82"/>
  <c r="A585" i="82"/>
  <c r="A584" i="82"/>
  <c r="A583" i="82"/>
  <c r="A582" i="82"/>
  <c r="A581" i="82"/>
  <c r="A580" i="82"/>
  <c r="A579" i="82"/>
  <c r="A578" i="82"/>
  <c r="A577" i="82"/>
  <c r="A576" i="82"/>
  <c r="A575" i="82"/>
  <c r="A574" i="82"/>
  <c r="A573" i="82"/>
  <c r="A572" i="82"/>
  <c r="A571" i="82"/>
  <c r="A570" i="82"/>
  <c r="A569" i="82"/>
  <c r="A568" i="82"/>
  <c r="A567" i="82"/>
  <c r="A566" i="82"/>
  <c r="A565" i="82"/>
  <c r="A564" i="82"/>
  <c r="A563" i="82"/>
  <c r="A562" i="82"/>
  <c r="A561" i="82"/>
  <c r="A560" i="82"/>
  <c r="A559" i="82"/>
  <c r="A558" i="82"/>
  <c r="A557" i="82"/>
  <c r="A556" i="82"/>
  <c r="A555" i="82"/>
  <c r="A554" i="82"/>
  <c r="A553" i="82"/>
  <c r="A552" i="82"/>
  <c r="A551" i="82"/>
  <c r="A550" i="82"/>
  <c r="A549" i="82"/>
  <c r="A548" i="82"/>
  <c r="A547" i="82"/>
  <c r="A546" i="82"/>
  <c r="A545" i="82"/>
  <c r="A544" i="82"/>
  <c r="A543" i="82"/>
  <c r="A542" i="82"/>
  <c r="A541" i="82"/>
  <c r="A540" i="82"/>
  <c r="A539" i="82"/>
  <c r="A538" i="82"/>
  <c r="A537" i="82"/>
  <c r="A536" i="82"/>
  <c r="A535" i="82"/>
  <c r="A534" i="82"/>
  <c r="A533" i="82"/>
  <c r="A532" i="82"/>
  <c r="A531" i="82"/>
  <c r="A530" i="82"/>
  <c r="A529" i="82"/>
  <c r="A528" i="82"/>
  <c r="A527" i="82"/>
  <c r="A526" i="82"/>
  <c r="A525" i="82"/>
  <c r="A524" i="82"/>
  <c r="A523" i="82"/>
  <c r="A522" i="82"/>
  <c r="A521" i="82"/>
  <c r="A520" i="82"/>
  <c r="A519" i="82"/>
  <c r="A518" i="82"/>
  <c r="A517" i="82"/>
  <c r="A516" i="82"/>
  <c r="A515" i="82"/>
  <c r="A514" i="82"/>
  <c r="A513" i="82"/>
  <c r="A512" i="82"/>
  <c r="A511" i="82"/>
  <c r="A510" i="82"/>
  <c r="A509" i="82"/>
  <c r="A508" i="82"/>
  <c r="A507" i="82"/>
  <c r="A506" i="82"/>
  <c r="A505" i="82"/>
  <c r="A504" i="82"/>
  <c r="A503" i="82"/>
  <c r="A502" i="82"/>
  <c r="A501" i="82"/>
  <c r="A500" i="82"/>
  <c r="A499" i="82"/>
  <c r="A498" i="82"/>
  <c r="A497" i="82"/>
  <c r="A496" i="82"/>
  <c r="A495" i="82"/>
  <c r="A494" i="82"/>
  <c r="A493" i="82"/>
  <c r="A492" i="82"/>
  <c r="A491" i="82"/>
  <c r="A490" i="82"/>
  <c r="A489" i="82"/>
  <c r="A488" i="82"/>
  <c r="A487" i="82"/>
  <c r="A486" i="82"/>
  <c r="A485" i="82"/>
  <c r="A484" i="82"/>
  <c r="A483" i="82"/>
  <c r="A482" i="82"/>
  <c r="A481" i="82"/>
  <c r="A480" i="82"/>
  <c r="A479" i="82"/>
  <c r="A478" i="82"/>
  <c r="A477" i="82"/>
  <c r="A476" i="82"/>
  <c r="A475" i="82"/>
  <c r="A474" i="82"/>
  <c r="A473" i="82"/>
  <c r="A472" i="82"/>
  <c r="A471" i="82"/>
  <c r="A470" i="82"/>
  <c r="A469" i="82"/>
  <c r="A468" i="82"/>
  <c r="A467" i="82"/>
  <c r="A466" i="82"/>
  <c r="A465" i="82"/>
  <c r="A464" i="82"/>
  <c r="A463" i="82"/>
  <c r="A462" i="82"/>
  <c r="A461" i="82"/>
  <c r="A460" i="82"/>
  <c r="A459" i="82"/>
  <c r="A458" i="82"/>
  <c r="A457" i="82"/>
  <c r="A456" i="82"/>
  <c r="A455" i="82"/>
  <c r="A454" i="82"/>
  <c r="A453" i="82"/>
  <c r="A452" i="82"/>
  <c r="A451" i="82"/>
  <c r="A450" i="82"/>
  <c r="A449" i="82"/>
  <c r="A448" i="82"/>
  <c r="A447" i="82"/>
  <c r="A446" i="82"/>
  <c r="A445" i="82"/>
  <c r="A444" i="82"/>
  <c r="A443" i="82"/>
  <c r="A442" i="82"/>
  <c r="A441" i="82"/>
  <c r="A440" i="82"/>
  <c r="A439" i="82"/>
  <c r="A438" i="82"/>
  <c r="A437" i="82"/>
  <c r="A436" i="82"/>
  <c r="A435" i="82"/>
  <c r="A434" i="82"/>
  <c r="A433" i="82"/>
  <c r="A432" i="82"/>
  <c r="A431" i="82"/>
  <c r="A430" i="82"/>
  <c r="A429" i="82"/>
  <c r="A428" i="82"/>
  <c r="A427" i="82"/>
  <c r="A426" i="82"/>
  <c r="A425" i="82"/>
  <c r="A424" i="82"/>
  <c r="A423" i="82"/>
  <c r="A422" i="82"/>
  <c r="A421" i="82"/>
  <c r="A420" i="82"/>
  <c r="A419" i="82"/>
  <c r="A418" i="82"/>
  <c r="A417" i="82"/>
  <c r="A416" i="82"/>
  <c r="A415" i="82"/>
  <c r="A414" i="82"/>
  <c r="A413" i="82"/>
  <c r="A412" i="82"/>
  <c r="A411" i="82"/>
  <c r="A410" i="82"/>
  <c r="A409" i="82"/>
  <c r="A408" i="82"/>
  <c r="A407" i="82"/>
  <c r="A406" i="82"/>
  <c r="A405" i="82"/>
  <c r="A404" i="82"/>
  <c r="A403" i="82"/>
  <c r="A402" i="82"/>
  <c r="A401" i="82"/>
  <c r="A400" i="82"/>
  <c r="A399" i="82"/>
  <c r="A398" i="82"/>
  <c r="A397" i="82"/>
  <c r="A396" i="82"/>
  <c r="A395" i="82"/>
  <c r="A394" i="82"/>
  <c r="A393" i="82"/>
  <c r="A392" i="82"/>
  <c r="A391" i="82"/>
  <c r="A390" i="82"/>
  <c r="A389" i="82"/>
  <c r="A388" i="82"/>
  <c r="A387" i="82"/>
  <c r="A386" i="82"/>
  <c r="A385" i="82"/>
  <c r="A384" i="82"/>
  <c r="A383" i="82"/>
  <c r="A382" i="82"/>
  <c r="A381" i="82"/>
  <c r="A380" i="82"/>
  <c r="A379" i="82"/>
  <c r="A378" i="82"/>
  <c r="A377" i="82"/>
  <c r="A376" i="82"/>
  <c r="A375" i="82"/>
  <c r="A374" i="82"/>
  <c r="A373" i="82"/>
  <c r="A372" i="82"/>
  <c r="A371" i="82"/>
  <c r="A369" i="82"/>
  <c r="A368" i="82"/>
  <c r="A367" i="82"/>
  <c r="A366" i="82"/>
  <c r="A365" i="82"/>
  <c r="A364" i="82"/>
  <c r="A363" i="82"/>
  <c r="A362" i="82"/>
  <c r="A361" i="82"/>
  <c r="A360" i="82"/>
  <c r="A359" i="82"/>
  <c r="A358" i="82"/>
  <c r="A357" i="82"/>
  <c r="A356" i="82"/>
  <c r="A355" i="82"/>
  <c r="A354" i="82"/>
  <c r="A353" i="82"/>
  <c r="A352" i="82"/>
  <c r="A351" i="82"/>
  <c r="A350" i="82"/>
  <c r="A349" i="82"/>
  <c r="A348" i="82"/>
  <c r="A347" i="82"/>
  <c r="A346" i="82"/>
  <c r="A345" i="82"/>
  <c r="A344" i="82"/>
  <c r="A343" i="82"/>
  <c r="A342" i="82"/>
  <c r="A341" i="82"/>
  <c r="A340" i="82"/>
  <c r="A339" i="82"/>
  <c r="A338" i="82"/>
  <c r="A337" i="82"/>
  <c r="A336" i="82"/>
  <c r="A335" i="82"/>
  <c r="A334" i="82"/>
  <c r="A333" i="82"/>
  <c r="A332" i="82"/>
  <c r="A331" i="82"/>
  <c r="A330" i="82"/>
  <c r="A329" i="82"/>
  <c r="A328" i="82"/>
  <c r="A327" i="82"/>
  <c r="A326" i="82"/>
  <c r="A325" i="82"/>
  <c r="A324" i="82"/>
  <c r="A323" i="82"/>
  <c r="A322" i="82"/>
  <c r="A321" i="82"/>
  <c r="A320" i="82"/>
  <c r="A319" i="82"/>
  <c r="A318" i="82"/>
  <c r="A317" i="82"/>
  <c r="A316" i="82"/>
  <c r="A315" i="82"/>
  <c r="A314" i="82"/>
  <c r="A313" i="82"/>
  <c r="A312" i="82"/>
  <c r="A311" i="82"/>
  <c r="A310" i="82"/>
  <c r="A309" i="82"/>
  <c r="A308" i="82"/>
  <c r="A307" i="82"/>
  <c r="A306" i="82"/>
  <c r="A305" i="82"/>
  <c r="A304" i="82"/>
  <c r="A303" i="82"/>
  <c r="A302" i="82"/>
  <c r="A301" i="82"/>
  <c r="A300" i="82"/>
  <c r="A299" i="82"/>
  <c r="A298" i="82"/>
  <c r="A297" i="82"/>
  <c r="A296" i="82"/>
  <c r="A295" i="82"/>
  <c r="A294" i="82"/>
  <c r="A293" i="82"/>
  <c r="A292" i="82"/>
  <c r="A291" i="82"/>
  <c r="A290" i="82"/>
  <c r="A289" i="82"/>
  <c r="A288" i="82"/>
  <c r="A287" i="82"/>
  <c r="A286" i="82"/>
  <c r="A285" i="82"/>
  <c r="A284" i="82"/>
  <c r="A283" i="82"/>
  <c r="A282" i="82"/>
  <c r="A281" i="82"/>
  <c r="A280" i="82"/>
  <c r="A279" i="82"/>
  <c r="A278" i="82"/>
  <c r="A277" i="82"/>
  <c r="A276" i="82"/>
  <c r="A275" i="82"/>
  <c r="A274" i="82"/>
  <c r="A273" i="82"/>
  <c r="A272" i="82"/>
  <c r="A271" i="82"/>
  <c r="A270" i="82"/>
  <c r="A269" i="82"/>
  <c r="A268" i="82"/>
  <c r="A267" i="82"/>
  <c r="A266" i="82"/>
  <c r="A265" i="82"/>
  <c r="A264" i="82"/>
  <c r="A263" i="82"/>
  <c r="A262" i="82"/>
  <c r="A261" i="82"/>
  <c r="A260" i="82"/>
  <c r="A259" i="82"/>
  <c r="A258" i="82"/>
  <c r="A257" i="82"/>
  <c r="A256" i="82"/>
  <c r="A255" i="82"/>
  <c r="A254" i="82"/>
  <c r="A253" i="82"/>
  <c r="A252" i="82"/>
  <c r="A251" i="82"/>
  <c r="A250" i="82"/>
  <c r="A249" i="82"/>
  <c r="A248" i="82"/>
  <c r="A247" i="82"/>
  <c r="A246" i="82"/>
  <c r="A245" i="82"/>
  <c r="A244" i="82"/>
  <c r="A243" i="82"/>
  <c r="A242" i="82"/>
  <c r="A241" i="82"/>
  <c r="A240" i="82"/>
  <c r="A239" i="82"/>
  <c r="A238" i="82"/>
  <c r="A237" i="82"/>
  <c r="A236" i="82"/>
  <c r="A235" i="82"/>
  <c r="A234" i="82"/>
  <c r="A233" i="82"/>
  <c r="A232" i="82"/>
  <c r="A231" i="82"/>
  <c r="A230" i="82"/>
  <c r="A229" i="82"/>
  <c r="A228" i="82"/>
  <c r="A227" i="82"/>
  <c r="A226" i="82"/>
  <c r="A225" i="82"/>
  <c r="A224" i="82"/>
  <c r="A223" i="82"/>
  <c r="A222" i="82"/>
  <c r="A221" i="82"/>
  <c r="A220" i="82"/>
  <c r="A219" i="82"/>
  <c r="A218" i="82"/>
  <c r="A217" i="82"/>
  <c r="A216" i="82"/>
  <c r="A215" i="82"/>
  <c r="A214" i="82"/>
  <c r="A213" i="82"/>
  <c r="A212" i="82"/>
  <c r="A211" i="82"/>
  <c r="A210" i="82"/>
  <c r="A209" i="82"/>
  <c r="A208" i="82"/>
  <c r="A207" i="82"/>
  <c r="A206" i="82"/>
  <c r="A205" i="82"/>
  <c r="A204" i="82"/>
  <c r="A203" i="82"/>
  <c r="A202" i="82"/>
  <c r="A201" i="82"/>
  <c r="A200" i="82"/>
  <c r="A199" i="82"/>
  <c r="A198" i="82"/>
  <c r="A197" i="82"/>
  <c r="A196" i="82"/>
  <c r="A195" i="82"/>
  <c r="A194" i="82"/>
  <c r="A193" i="82"/>
  <c r="A192" i="82"/>
  <c r="A191" i="82"/>
  <c r="A190" i="82"/>
  <c r="A189" i="82"/>
  <c r="A188" i="82"/>
  <c r="A187" i="82"/>
  <c r="A186" i="82"/>
  <c r="A185" i="82"/>
  <c r="A184" i="82"/>
  <c r="A183" i="82"/>
  <c r="A182" i="82"/>
  <c r="A181" i="82"/>
  <c r="A180" i="82"/>
  <c r="A179" i="82"/>
  <c r="A178" i="82"/>
  <c r="A177" i="82"/>
  <c r="A176" i="82"/>
  <c r="A175" i="82"/>
  <c r="A174" i="82"/>
  <c r="A173" i="82"/>
  <c r="A172" i="82"/>
  <c r="A171" i="82"/>
  <c r="A170" i="82"/>
  <c r="A169" i="82"/>
  <c r="A168" i="82"/>
  <c r="A167" i="82"/>
  <c r="A166" i="82"/>
  <c r="A165" i="82"/>
  <c r="A164" i="82"/>
  <c r="A163" i="82"/>
  <c r="A162" i="82"/>
  <c r="A161" i="82"/>
  <c r="A160" i="82"/>
  <c r="A159" i="82"/>
  <c r="A158" i="82"/>
  <c r="A157" i="82"/>
  <c r="A156" i="82"/>
  <c r="A155" i="82"/>
  <c r="A154" i="82"/>
  <c r="A153" i="82"/>
  <c r="A152" i="82"/>
  <c r="A151" i="82"/>
  <c r="A150" i="82"/>
  <c r="A149" i="82"/>
  <c r="A148" i="82"/>
  <c r="A147" i="82"/>
  <c r="A146" i="82"/>
  <c r="A145" i="82"/>
  <c r="A144" i="82"/>
  <c r="A143" i="82"/>
  <c r="A142" i="82"/>
  <c r="A141" i="82"/>
  <c r="A140" i="82"/>
  <c r="A139" i="82"/>
  <c r="A138" i="82"/>
  <c r="A137" i="82"/>
  <c r="A136" i="82"/>
  <c r="A135" i="82"/>
  <c r="A134" i="82"/>
  <c r="A133" i="82"/>
  <c r="A132" i="82"/>
  <c r="A131" i="82"/>
  <c r="A130" i="82"/>
  <c r="A129" i="82"/>
  <c r="A128" i="82"/>
  <c r="A127" i="82"/>
  <c r="A126" i="82"/>
  <c r="A125" i="82"/>
  <c r="A124" i="82"/>
  <c r="A123" i="82"/>
  <c r="A122" i="82"/>
  <c r="A121" i="82"/>
  <c r="A120" i="82"/>
  <c r="A119" i="82"/>
  <c r="A118" i="82"/>
  <c r="A117" i="82"/>
  <c r="A116" i="82"/>
  <c r="A115" i="82"/>
  <c r="A114" i="82"/>
  <c r="A113" i="82"/>
  <c r="A112" i="82"/>
  <c r="A111" i="82"/>
  <c r="A110" i="82"/>
  <c r="A109" i="82"/>
  <c r="A108" i="82"/>
  <c r="A107" i="82"/>
  <c r="A106" i="82"/>
  <c r="A105" i="82"/>
  <c r="A104" i="82"/>
  <c r="A103" i="82"/>
  <c r="A102" i="82"/>
  <c r="A101" i="82"/>
  <c r="A100" i="82"/>
  <c r="A99" i="82"/>
  <c r="A98" i="82"/>
  <c r="A97" i="82"/>
  <c r="A96" i="82"/>
  <c r="A95" i="82"/>
  <c r="A94" i="82"/>
  <c r="A93" i="82"/>
  <c r="A92" i="82"/>
  <c r="A91" i="82"/>
  <c r="A90" i="82"/>
  <c r="A89" i="82"/>
  <c r="A88" i="82"/>
  <c r="A87" i="82"/>
  <c r="A86" i="82"/>
  <c r="A85" i="82"/>
  <c r="A84" i="82"/>
  <c r="A83" i="82"/>
  <c r="A82" i="82"/>
  <c r="A81" i="82"/>
  <c r="A80" i="82"/>
  <c r="A79" i="82"/>
  <c r="A78" i="82"/>
  <c r="A77" i="82"/>
  <c r="A76" i="82"/>
  <c r="A75" i="82"/>
  <c r="A74" i="82"/>
  <c r="A73" i="82"/>
  <c r="A72" i="82"/>
  <c r="A71" i="82"/>
  <c r="A70" i="82"/>
  <c r="A69" i="82"/>
  <c r="A68" i="82"/>
  <c r="A67" i="82"/>
  <c r="A66" i="82"/>
  <c r="A65" i="82"/>
  <c r="A64" i="82"/>
  <c r="A63" i="82"/>
  <c r="A62" i="82"/>
  <c r="A61" i="82"/>
  <c r="A60" i="82"/>
  <c r="A59" i="82"/>
  <c r="A58" i="82"/>
  <c r="A57" i="82"/>
  <c r="A56" i="82"/>
  <c r="A55" i="82"/>
  <c r="A54" i="82"/>
  <c r="A53" i="82"/>
  <c r="A52" i="82"/>
  <c r="A51" i="82"/>
  <c r="A50" i="82"/>
  <c r="A49" i="82"/>
  <c r="A48" i="82"/>
  <c r="A47" i="82"/>
  <c r="A46" i="82"/>
  <c r="A45" i="82"/>
  <c r="A44" i="82"/>
  <c r="A43" i="82"/>
  <c r="A42" i="82"/>
  <c r="A41" i="82"/>
  <c r="A40" i="82"/>
  <c r="A39" i="82"/>
  <c r="A38" i="82"/>
  <c r="A37" i="82"/>
  <c r="A36" i="82"/>
  <c r="A35" i="82"/>
  <c r="A34" i="82"/>
  <c r="A33" i="82"/>
  <c r="A32" i="82"/>
  <c r="A31" i="82"/>
  <c r="A30" i="82"/>
  <c r="A29" i="82"/>
  <c r="A28" i="82"/>
  <c r="A27" i="82"/>
  <c r="A26" i="82"/>
  <c r="A25" i="82"/>
  <c r="A24" i="82"/>
  <c r="A23" i="82"/>
  <c r="A22" i="82"/>
  <c r="A21" i="82"/>
  <c r="A20" i="82"/>
  <c r="A19" i="82"/>
  <c r="A18" i="82"/>
  <c r="A17" i="82"/>
  <c r="A16" i="82"/>
  <c r="A15" i="82"/>
  <c r="A14" i="82"/>
  <c r="A13" i="82"/>
  <c r="A12" i="82"/>
  <c r="A11" i="82"/>
  <c r="A10" i="82"/>
  <c r="A9" i="82"/>
  <c r="A8" i="82"/>
  <c r="A7" i="82"/>
  <c r="A6" i="82"/>
  <c r="A5" i="82"/>
  <c r="A1" i="82"/>
  <c r="F3" i="80" l="1"/>
  <c r="G3" i="80"/>
  <c r="L6" i="128"/>
  <c r="L7" i="128"/>
  <c r="L8" i="128"/>
  <c r="L9" i="128"/>
  <c r="L10" i="128"/>
  <c r="L11" i="128"/>
  <c r="L12" i="128"/>
  <c r="L13" i="128"/>
  <c r="L14" i="128"/>
  <c r="L15" i="128"/>
  <c r="L16" i="128"/>
  <c r="L17" i="128"/>
  <c r="L18" i="128"/>
  <c r="L19" i="128"/>
  <c r="L20" i="128"/>
  <c r="L21" i="128"/>
  <c r="L22" i="128"/>
  <c r="K6" i="128"/>
  <c r="K7" i="128"/>
  <c r="K8" i="128"/>
  <c r="K9" i="128"/>
  <c r="K10" i="128"/>
  <c r="K11" i="128"/>
  <c r="K12" i="128"/>
  <c r="K13" i="128"/>
  <c r="K14" i="128"/>
  <c r="K15" i="128"/>
  <c r="K16" i="128"/>
  <c r="K17" i="128"/>
  <c r="K18" i="128"/>
  <c r="K19" i="128"/>
  <c r="K20" i="128"/>
  <c r="K21" i="128"/>
  <c r="K22" i="128"/>
  <c r="G9" i="132" l="1"/>
  <c r="G22" i="132" s="1"/>
  <c r="G24" i="132" s="1"/>
  <c r="G27" i="132" s="1"/>
  <c r="G29" i="132" s="1"/>
  <c r="H9" i="132"/>
  <c r="H22" i="132" s="1"/>
  <c r="H24" i="132" s="1"/>
  <c r="H27" i="132" s="1"/>
  <c r="H29" i="132" s="1"/>
  <c r="I9" i="132"/>
  <c r="I22" i="132" s="1"/>
  <c r="I24" i="132" s="1"/>
  <c r="I27" i="132" s="1"/>
  <c r="I29" i="132" s="1"/>
  <c r="J9" i="132"/>
  <c r="J22" i="132" s="1"/>
  <c r="J24" i="132" s="1"/>
  <c r="J27" i="132" s="1"/>
  <c r="J29" i="132" s="1"/>
  <c r="F9" i="132"/>
  <c r="F22" i="132" s="1"/>
  <c r="F24" i="132" s="1"/>
  <c r="F27" i="132" s="1"/>
  <c r="F29" i="132" s="1"/>
  <c r="E94" i="16" l="1"/>
  <c r="E79" i="16"/>
  <c r="E64" i="16"/>
  <c r="E49" i="16"/>
  <c r="E34" i="16"/>
  <c r="E97" i="56"/>
  <c r="E83" i="56"/>
  <c r="E69" i="56"/>
  <c r="E55" i="56"/>
  <c r="E41" i="56"/>
  <c r="E27" i="56"/>
  <c r="N47" i="17"/>
  <c r="M47" i="17"/>
  <c r="L47" i="17"/>
  <c r="K47" i="17"/>
  <c r="J47" i="17"/>
  <c r="I47" i="17"/>
  <c r="H47" i="17"/>
  <c r="G47" i="17"/>
  <c r="F47" i="17"/>
  <c r="E47" i="17"/>
  <c r="N46" i="17"/>
  <c r="M46" i="17"/>
  <c r="L46" i="17"/>
  <c r="K46" i="17"/>
  <c r="J46" i="17"/>
  <c r="I46" i="17"/>
  <c r="H46" i="17"/>
  <c r="G46" i="17"/>
  <c r="F46" i="17"/>
  <c r="E46" i="17"/>
  <c r="N45" i="17"/>
  <c r="M45" i="17"/>
  <c r="L45" i="17"/>
  <c r="K45" i="17"/>
  <c r="J45" i="17"/>
  <c r="I45" i="17"/>
  <c r="H45" i="17"/>
  <c r="G45" i="17"/>
  <c r="F45" i="17"/>
  <c r="E45" i="17"/>
  <c r="N44" i="17"/>
  <c r="M44" i="17"/>
  <c r="L44" i="17"/>
  <c r="K44" i="17"/>
  <c r="J44" i="17"/>
  <c r="I44" i="17"/>
  <c r="H44" i="17"/>
  <c r="G44" i="17"/>
  <c r="F44" i="17"/>
  <c r="E44" i="17"/>
  <c r="N43" i="17"/>
  <c r="M43" i="17"/>
  <c r="L43" i="17"/>
  <c r="K43" i="17"/>
  <c r="J43" i="17"/>
  <c r="I43" i="17"/>
  <c r="H43" i="17"/>
  <c r="G43" i="17"/>
  <c r="F43" i="17"/>
  <c r="E43" i="17"/>
  <c r="N42" i="17"/>
  <c r="M42" i="17"/>
  <c r="L42" i="17"/>
  <c r="K42" i="17"/>
  <c r="J42" i="17"/>
  <c r="I42" i="17"/>
  <c r="H42" i="17"/>
  <c r="G42" i="17"/>
  <c r="F42" i="17"/>
  <c r="E42" i="17"/>
  <c r="N41" i="17"/>
  <c r="M41" i="17"/>
  <c r="L41" i="17"/>
  <c r="K41" i="17"/>
  <c r="J41" i="17"/>
  <c r="I41" i="17"/>
  <c r="H41" i="17"/>
  <c r="G41" i="17"/>
  <c r="F41" i="17"/>
  <c r="E41" i="17"/>
  <c r="N40" i="17"/>
  <c r="M40" i="17"/>
  <c r="L40" i="17"/>
  <c r="K40" i="17"/>
  <c r="J40" i="17"/>
  <c r="I40" i="17"/>
  <c r="H40" i="17"/>
  <c r="G40" i="17"/>
  <c r="F40" i="17"/>
  <c r="E40" i="17"/>
  <c r="N39" i="17"/>
  <c r="M39" i="17"/>
  <c r="L39" i="17"/>
  <c r="K39" i="17"/>
  <c r="J39" i="17"/>
  <c r="I39" i="17"/>
  <c r="H39" i="17"/>
  <c r="G39" i="17"/>
  <c r="F39" i="17"/>
  <c r="E39" i="17"/>
  <c r="N38" i="17"/>
  <c r="M38" i="17"/>
  <c r="L38" i="17"/>
  <c r="K38" i="17"/>
  <c r="J38" i="17"/>
  <c r="I38" i="17"/>
  <c r="H38" i="17"/>
  <c r="G38" i="17"/>
  <c r="F38" i="17"/>
  <c r="E38" i="17"/>
  <c r="N37" i="17"/>
  <c r="M37" i="17"/>
  <c r="L37" i="17"/>
  <c r="K37" i="17"/>
  <c r="J37" i="17"/>
  <c r="I37" i="17"/>
  <c r="H37" i="17"/>
  <c r="G37" i="17"/>
  <c r="F37" i="17"/>
  <c r="E37" i="17"/>
  <c r="N36" i="17"/>
  <c r="M36" i="17"/>
  <c r="L36" i="17"/>
  <c r="K36" i="17"/>
  <c r="J36" i="17"/>
  <c r="I36" i="17"/>
  <c r="H36" i="17"/>
  <c r="G36" i="17"/>
  <c r="F36" i="17"/>
  <c r="E36" i="17"/>
  <c r="N35" i="17"/>
  <c r="M35" i="17"/>
  <c r="L35" i="17"/>
  <c r="K35" i="17"/>
  <c r="J35" i="17"/>
  <c r="I35" i="17"/>
  <c r="H35" i="17"/>
  <c r="G35" i="17"/>
  <c r="F35" i="17"/>
  <c r="E35" i="17"/>
  <c r="N34" i="17"/>
  <c r="M34" i="17"/>
  <c r="L34" i="17"/>
  <c r="K34" i="17"/>
  <c r="J34" i="17"/>
  <c r="I34" i="17"/>
  <c r="H34" i="17"/>
  <c r="G34" i="17"/>
  <c r="F34" i="17"/>
  <c r="E34" i="17"/>
  <c r="N33" i="17"/>
  <c r="M33" i="17"/>
  <c r="L33" i="17"/>
  <c r="K33" i="17"/>
  <c r="J33" i="17"/>
  <c r="I33" i="17"/>
  <c r="H33" i="17"/>
  <c r="G33" i="17"/>
  <c r="F33" i="17"/>
  <c r="E33" i="17"/>
  <c r="N32" i="17"/>
  <c r="M32" i="17"/>
  <c r="L32" i="17"/>
  <c r="K32" i="17"/>
  <c r="J32" i="17"/>
  <c r="I32" i="17"/>
  <c r="H32" i="17"/>
  <c r="G32" i="17"/>
  <c r="F32" i="17"/>
  <c r="E32" i="17"/>
  <c r="N31" i="17"/>
  <c r="M31" i="17"/>
  <c r="L31" i="17"/>
  <c r="K31" i="17"/>
  <c r="J31" i="17"/>
  <c r="I31" i="17"/>
  <c r="H31" i="17"/>
  <c r="G31" i="17"/>
  <c r="F31" i="17"/>
  <c r="E31" i="17"/>
  <c r="N30" i="17"/>
  <c r="M30" i="17"/>
  <c r="L30" i="17"/>
  <c r="K30" i="17"/>
  <c r="J30" i="17"/>
  <c r="I30" i="17"/>
  <c r="H30" i="17"/>
  <c r="G30" i="17"/>
  <c r="F30" i="17"/>
  <c r="E30" i="17"/>
  <c r="N29" i="17"/>
  <c r="M29" i="17"/>
  <c r="L29" i="17"/>
  <c r="K29" i="17"/>
  <c r="J29" i="17"/>
  <c r="I29" i="17"/>
  <c r="H29" i="17"/>
  <c r="G29" i="17"/>
  <c r="F29" i="17"/>
  <c r="E29" i="17"/>
  <c r="N28" i="17"/>
  <c r="M28" i="17"/>
  <c r="L28" i="17"/>
  <c r="K28" i="17"/>
  <c r="J28" i="17"/>
  <c r="I28" i="17"/>
  <c r="H28" i="17"/>
  <c r="G28" i="17"/>
  <c r="F28" i="17"/>
  <c r="E28" i="17"/>
  <c r="N26" i="17"/>
  <c r="M26" i="17"/>
  <c r="L26" i="17"/>
  <c r="K26" i="17"/>
  <c r="J26" i="17"/>
  <c r="I26" i="17"/>
  <c r="H26" i="17"/>
  <c r="G26" i="17"/>
  <c r="F26" i="17"/>
  <c r="E26" i="17"/>
  <c r="N25" i="17"/>
  <c r="M25" i="17"/>
  <c r="L25" i="17"/>
  <c r="K25" i="17"/>
  <c r="J25" i="17"/>
  <c r="I25" i="17"/>
  <c r="H25" i="17"/>
  <c r="G25" i="17"/>
  <c r="F25" i="17"/>
  <c r="E25" i="17"/>
  <c r="N24" i="17"/>
  <c r="M24" i="17"/>
  <c r="L24" i="17"/>
  <c r="K24" i="17"/>
  <c r="J24" i="17"/>
  <c r="I24" i="17"/>
  <c r="H24" i="17"/>
  <c r="G24" i="17"/>
  <c r="F24" i="17"/>
  <c r="E24" i="17"/>
  <c r="N23" i="17"/>
  <c r="M23" i="17"/>
  <c r="L23" i="17"/>
  <c r="K23" i="17"/>
  <c r="J23" i="17"/>
  <c r="I23" i="17"/>
  <c r="H23" i="17"/>
  <c r="G23" i="17"/>
  <c r="F23" i="17"/>
  <c r="E23" i="17"/>
  <c r="N22" i="17"/>
  <c r="M22" i="17"/>
  <c r="L22" i="17"/>
  <c r="K22" i="17"/>
  <c r="J22" i="17"/>
  <c r="I22" i="17"/>
  <c r="H22" i="17"/>
  <c r="G22" i="17"/>
  <c r="F22" i="17"/>
  <c r="E22" i="17"/>
  <c r="N21" i="17"/>
  <c r="M21" i="17"/>
  <c r="L21" i="17"/>
  <c r="K21" i="17"/>
  <c r="J21" i="17"/>
  <c r="I21" i="17"/>
  <c r="H21" i="17"/>
  <c r="G21" i="17"/>
  <c r="F21" i="17"/>
  <c r="E21" i="17"/>
  <c r="N20" i="17"/>
  <c r="M20" i="17"/>
  <c r="L20" i="17"/>
  <c r="K20" i="17"/>
  <c r="J20" i="17"/>
  <c r="I20" i="17"/>
  <c r="H20" i="17"/>
  <c r="G20" i="17"/>
  <c r="F20" i="17"/>
  <c r="E20" i="17"/>
  <c r="N19" i="17"/>
  <c r="M19" i="17"/>
  <c r="L19" i="17"/>
  <c r="K19" i="17"/>
  <c r="J19" i="17"/>
  <c r="I19" i="17"/>
  <c r="H19" i="17"/>
  <c r="G19" i="17"/>
  <c r="F19" i="17"/>
  <c r="E19" i="17"/>
  <c r="N18" i="17"/>
  <c r="M18" i="17"/>
  <c r="L18" i="17"/>
  <c r="K18" i="17"/>
  <c r="J18" i="17"/>
  <c r="I18" i="17"/>
  <c r="H18" i="17"/>
  <c r="G18" i="17"/>
  <c r="F18" i="17"/>
  <c r="E18" i="17"/>
  <c r="N17" i="17"/>
  <c r="M17" i="17"/>
  <c r="L17" i="17"/>
  <c r="K17" i="17"/>
  <c r="J17" i="17"/>
  <c r="I17" i="17"/>
  <c r="H17" i="17"/>
  <c r="G17" i="17"/>
  <c r="F17" i="17"/>
  <c r="E17" i="17"/>
  <c r="N16" i="17"/>
  <c r="M16" i="17"/>
  <c r="L16" i="17"/>
  <c r="K16" i="17"/>
  <c r="J16" i="17"/>
  <c r="I16" i="17"/>
  <c r="H16" i="17"/>
  <c r="G16" i="17"/>
  <c r="F16" i="17"/>
  <c r="E16" i="17"/>
  <c r="N15" i="17"/>
  <c r="M15" i="17"/>
  <c r="L15" i="17"/>
  <c r="K15" i="17"/>
  <c r="J15" i="17"/>
  <c r="I15" i="17"/>
  <c r="H15" i="17"/>
  <c r="G15" i="17"/>
  <c r="F15" i="17"/>
  <c r="E15" i="17"/>
  <c r="N14" i="17"/>
  <c r="M14" i="17"/>
  <c r="L14" i="17"/>
  <c r="K14" i="17"/>
  <c r="J14" i="17"/>
  <c r="I14" i="17"/>
  <c r="H14" i="17"/>
  <c r="G14" i="17"/>
  <c r="F14" i="17"/>
  <c r="E14" i="17"/>
  <c r="N13" i="17"/>
  <c r="M13" i="17"/>
  <c r="L13" i="17"/>
  <c r="K13" i="17"/>
  <c r="J13" i="17"/>
  <c r="I13" i="17"/>
  <c r="H13" i="17"/>
  <c r="G13" i="17"/>
  <c r="F13" i="17"/>
  <c r="E13" i="17"/>
  <c r="N12" i="17"/>
  <c r="M12" i="17"/>
  <c r="L12" i="17"/>
  <c r="K12" i="17"/>
  <c r="J12" i="17"/>
  <c r="I12" i="17"/>
  <c r="H12" i="17"/>
  <c r="G12" i="17"/>
  <c r="F12" i="17"/>
  <c r="E12" i="17"/>
  <c r="N11" i="17"/>
  <c r="M11" i="17"/>
  <c r="L11" i="17"/>
  <c r="K11" i="17"/>
  <c r="J11" i="17"/>
  <c r="I11" i="17"/>
  <c r="H11" i="17"/>
  <c r="G11" i="17"/>
  <c r="F11" i="17"/>
  <c r="E11" i="17"/>
  <c r="N10" i="17"/>
  <c r="M10" i="17"/>
  <c r="L10" i="17"/>
  <c r="K10" i="17"/>
  <c r="J10" i="17"/>
  <c r="I10" i="17"/>
  <c r="H10" i="17"/>
  <c r="G10" i="17"/>
  <c r="F10" i="17"/>
  <c r="E10" i="17"/>
  <c r="N9" i="17"/>
  <c r="M9" i="17"/>
  <c r="L9" i="17"/>
  <c r="K9" i="17"/>
  <c r="J9" i="17"/>
  <c r="I9" i="17"/>
  <c r="H9" i="17"/>
  <c r="G9" i="17"/>
  <c r="F9" i="17"/>
  <c r="E9" i="17"/>
  <c r="N8" i="17"/>
  <c r="M8" i="17"/>
  <c r="L8" i="17"/>
  <c r="K8" i="17"/>
  <c r="J8" i="17"/>
  <c r="I8" i="17"/>
  <c r="H8" i="17"/>
  <c r="G8" i="17"/>
  <c r="F8" i="17"/>
  <c r="E8" i="17"/>
  <c r="N7" i="17"/>
  <c r="M7" i="17"/>
  <c r="L7" i="17"/>
  <c r="K7" i="17"/>
  <c r="J7" i="17"/>
  <c r="I7" i="17"/>
  <c r="H7" i="17"/>
  <c r="G7" i="17"/>
  <c r="F7" i="17"/>
  <c r="E7" i="17"/>
  <c r="Z5" i="82"/>
  <c r="F5" i="132"/>
  <c r="F33" i="132" s="1"/>
  <c r="J34" i="132"/>
  <c r="I34" i="132"/>
  <c r="H34" i="132"/>
  <c r="G34" i="132"/>
  <c r="F34" i="132"/>
  <c r="D46" i="128"/>
  <c r="D47" i="128"/>
  <c r="D48" i="128"/>
  <c r="D49" i="128"/>
  <c r="D50" i="128"/>
  <c r="D51" i="128"/>
  <c r="D52" i="128"/>
  <c r="D53" i="128"/>
  <c r="D54" i="128"/>
  <c r="D55" i="128"/>
  <c r="D56" i="128"/>
  <c r="D57" i="128"/>
  <c r="D58" i="128"/>
  <c r="D59" i="128"/>
  <c r="D60" i="128"/>
  <c r="D61" i="128"/>
  <c r="D62" i="128"/>
  <c r="D45" i="128"/>
  <c r="C46" i="128"/>
  <c r="C47" i="128"/>
  <c r="C48" i="128"/>
  <c r="C49" i="128"/>
  <c r="C50" i="128"/>
  <c r="C51" i="128"/>
  <c r="C52" i="128"/>
  <c r="C53" i="128"/>
  <c r="C54" i="128"/>
  <c r="C55" i="128"/>
  <c r="C56" i="128"/>
  <c r="C57" i="128"/>
  <c r="C58" i="128"/>
  <c r="C59" i="128"/>
  <c r="C60" i="128"/>
  <c r="C61" i="128"/>
  <c r="C62" i="128"/>
  <c r="C45" i="128"/>
  <c r="D26" i="128"/>
  <c r="D27" i="128"/>
  <c r="D28" i="128"/>
  <c r="D29" i="128"/>
  <c r="D30" i="128"/>
  <c r="D31" i="128"/>
  <c r="D32" i="128"/>
  <c r="D33" i="128"/>
  <c r="D34" i="128"/>
  <c r="D35" i="128"/>
  <c r="D36" i="128"/>
  <c r="D37" i="128"/>
  <c r="D38" i="128"/>
  <c r="D39" i="128"/>
  <c r="D40" i="128"/>
  <c r="D41" i="128"/>
  <c r="D42" i="128"/>
  <c r="D25" i="128"/>
  <c r="C26" i="128"/>
  <c r="C27" i="128"/>
  <c r="C28" i="128"/>
  <c r="C29" i="128"/>
  <c r="C30" i="128"/>
  <c r="C31" i="128"/>
  <c r="C32" i="128"/>
  <c r="C33" i="128"/>
  <c r="C34" i="128"/>
  <c r="C35" i="128"/>
  <c r="C36" i="128"/>
  <c r="C37" i="128"/>
  <c r="C38" i="128"/>
  <c r="C39" i="128"/>
  <c r="C40" i="128"/>
  <c r="C41" i="128"/>
  <c r="C42" i="128"/>
  <c r="C25" i="128"/>
  <c r="H6" i="128"/>
  <c r="H7" i="128"/>
  <c r="H8" i="128"/>
  <c r="H9" i="128"/>
  <c r="H10" i="128"/>
  <c r="H11" i="128"/>
  <c r="H12" i="128"/>
  <c r="H13" i="128"/>
  <c r="H14" i="128"/>
  <c r="H15" i="128"/>
  <c r="H16" i="128"/>
  <c r="H17" i="128"/>
  <c r="H18" i="128"/>
  <c r="H19" i="128"/>
  <c r="H20" i="128"/>
  <c r="H21" i="128"/>
  <c r="H22" i="128"/>
  <c r="H5" i="128"/>
  <c r="L5" i="128"/>
  <c r="K5" i="128"/>
  <c r="G6" i="128"/>
  <c r="G7" i="128"/>
  <c r="G8" i="128"/>
  <c r="G9" i="128"/>
  <c r="G10" i="128"/>
  <c r="G11" i="128"/>
  <c r="G12" i="128"/>
  <c r="G13" i="128"/>
  <c r="G14" i="128"/>
  <c r="G15" i="128"/>
  <c r="G16" i="128"/>
  <c r="G17" i="128"/>
  <c r="G18" i="128"/>
  <c r="G19" i="128"/>
  <c r="G20" i="128"/>
  <c r="G21" i="128"/>
  <c r="G22" i="128"/>
  <c r="G5" i="128"/>
  <c r="B1" i="126"/>
  <c r="C12" i="120"/>
  <c r="C11" i="120"/>
  <c r="C10" i="120"/>
  <c r="C9" i="120"/>
  <c r="C8" i="120"/>
  <c r="C7" i="120"/>
  <c r="C6" i="120"/>
  <c r="C5" i="120"/>
  <c r="I4" i="120"/>
  <c r="H4" i="120"/>
  <c r="G4" i="120"/>
  <c r="F4" i="120"/>
  <c r="E4" i="120"/>
  <c r="D4" i="120"/>
  <c r="H18" i="125"/>
  <c r="E11" i="125" s="1"/>
  <c r="N21" i="125"/>
  <c r="H8" i="125" s="1"/>
  <c r="L21" i="125"/>
  <c r="G8" i="125"/>
  <c r="F21" i="125"/>
  <c r="D8" i="125"/>
  <c r="L23" i="125"/>
  <c r="G6" i="125" s="1"/>
  <c r="J23" i="125"/>
  <c r="F6" i="125" s="1"/>
  <c r="L24" i="125"/>
  <c r="G5" i="125" s="1"/>
  <c r="J24" i="125"/>
  <c r="F5" i="125" s="1"/>
  <c r="H24" i="125"/>
  <c r="E5" i="125" s="1"/>
  <c r="C12" i="125"/>
  <c r="C11" i="125"/>
  <c r="C10" i="125"/>
  <c r="C9" i="125"/>
  <c r="C8" i="125"/>
  <c r="C7" i="125"/>
  <c r="C6" i="125"/>
  <c r="C5" i="125"/>
  <c r="P24" i="125"/>
  <c r="I5" i="125" s="1"/>
  <c r="N24" i="125"/>
  <c r="H5" i="125" s="1"/>
  <c r="F24" i="125"/>
  <c r="D5" i="125" s="1"/>
  <c r="P23" i="125"/>
  <c r="I6" i="125" s="1"/>
  <c r="N23" i="125"/>
  <c r="H6" i="125" s="1"/>
  <c r="H23" i="125"/>
  <c r="E6" i="125" s="1"/>
  <c r="F23" i="125"/>
  <c r="D6" i="125" s="1"/>
  <c r="P22" i="125"/>
  <c r="I7" i="125" s="1"/>
  <c r="N22" i="125"/>
  <c r="H7" i="125" s="1"/>
  <c r="L22" i="125"/>
  <c r="G7" i="125" s="1"/>
  <c r="J22" i="125"/>
  <c r="F7" i="125" s="1"/>
  <c r="H22" i="125"/>
  <c r="E7" i="125"/>
  <c r="F22" i="125"/>
  <c r="D7" i="125" s="1"/>
  <c r="P21" i="125"/>
  <c r="I8" i="125"/>
  <c r="J21" i="125"/>
  <c r="F8" i="125" s="1"/>
  <c r="H21" i="125"/>
  <c r="E8" i="125" s="1"/>
  <c r="P20" i="125"/>
  <c r="I9" i="125" s="1"/>
  <c r="N20" i="125"/>
  <c r="H9" i="125"/>
  <c r="L20" i="125"/>
  <c r="G9" i="125" s="1"/>
  <c r="J20" i="125"/>
  <c r="F9" i="125" s="1"/>
  <c r="H20" i="125"/>
  <c r="E9" i="125" s="1"/>
  <c r="F20" i="125"/>
  <c r="D9" i="125" s="1"/>
  <c r="P19" i="125"/>
  <c r="I10" i="125"/>
  <c r="N19" i="125"/>
  <c r="H10" i="125" s="1"/>
  <c r="L19" i="125"/>
  <c r="G10" i="125" s="1"/>
  <c r="J19" i="125"/>
  <c r="F10" i="125"/>
  <c r="H19" i="125"/>
  <c r="E10" i="125" s="1"/>
  <c r="F19" i="125"/>
  <c r="D10" i="125" s="1"/>
  <c r="P18" i="125"/>
  <c r="I11" i="125" s="1"/>
  <c r="N18" i="125"/>
  <c r="H11" i="125"/>
  <c r="L18" i="125"/>
  <c r="G11" i="125" s="1"/>
  <c r="J18" i="125"/>
  <c r="F11" i="125"/>
  <c r="F18" i="125"/>
  <c r="D11" i="125" s="1"/>
  <c r="P17" i="125"/>
  <c r="I12" i="125" s="1"/>
  <c r="N17" i="125"/>
  <c r="H12" i="125" s="1"/>
  <c r="L17" i="125"/>
  <c r="G12" i="125" s="1"/>
  <c r="J17" i="125"/>
  <c r="F12" i="125" s="1"/>
  <c r="H17" i="125"/>
  <c r="E12" i="125" s="1"/>
  <c r="F17" i="125"/>
  <c r="D12" i="125" s="1"/>
  <c r="I4" i="125"/>
  <c r="H4" i="125"/>
  <c r="G4" i="125"/>
  <c r="F4" i="125"/>
  <c r="E4" i="125"/>
  <c r="D4" i="125"/>
  <c r="R66" i="124"/>
  <c r="Q66" i="124"/>
  <c r="F66" i="124"/>
  <c r="I66" i="124"/>
  <c r="J66" i="124"/>
  <c r="K66" i="124"/>
  <c r="L66" i="124"/>
  <c r="M66" i="124"/>
  <c r="N66" i="124"/>
  <c r="O66" i="124"/>
  <c r="P66" i="124"/>
  <c r="G66" i="124"/>
  <c r="E14" i="124"/>
  <c r="E15" i="124"/>
  <c r="E16" i="124"/>
  <c r="E17" i="124"/>
  <c r="E18" i="124"/>
  <c r="E19" i="124"/>
  <c r="E20" i="124"/>
  <c r="E21" i="124"/>
  <c r="E22" i="124"/>
  <c r="E23" i="124"/>
  <c r="E24" i="124"/>
  <c r="E25" i="124"/>
  <c r="E26" i="124"/>
  <c r="E33" i="124"/>
  <c r="E34" i="124"/>
  <c r="E35" i="124"/>
  <c r="E36" i="124"/>
  <c r="E37" i="124"/>
  <c r="E38" i="124"/>
  <c r="E39" i="124"/>
  <c r="E40" i="124"/>
  <c r="E47" i="124"/>
  <c r="E48" i="124"/>
  <c r="E49" i="124"/>
  <c r="E50" i="124"/>
  <c r="E63" i="124"/>
  <c r="E64" i="124"/>
  <c r="D14" i="124"/>
  <c r="D15" i="124"/>
  <c r="D16" i="124"/>
  <c r="D17" i="124"/>
  <c r="D18" i="124"/>
  <c r="S15" i="124"/>
  <c r="T15" i="124" s="1"/>
  <c r="S16" i="124"/>
  <c r="T16" i="124" s="1"/>
  <c r="S17" i="124"/>
  <c r="T17" i="124" s="1"/>
  <c r="S18" i="124"/>
  <c r="T18" i="124" s="1"/>
  <c r="S19" i="124"/>
  <c r="T19" i="124" s="1"/>
  <c r="S20" i="124"/>
  <c r="T20" i="124" s="1"/>
  <c r="S21" i="124"/>
  <c r="T21" i="124" s="1"/>
  <c r="S22" i="124"/>
  <c r="T22" i="124" s="1"/>
  <c r="S23" i="124"/>
  <c r="T23" i="124" s="1"/>
  <c r="S24" i="124"/>
  <c r="T24" i="124" s="1"/>
  <c r="S25" i="124"/>
  <c r="T25" i="124" s="1"/>
  <c r="S26" i="124"/>
  <c r="T26" i="124" s="1"/>
  <c r="S33" i="124"/>
  <c r="T33" i="124" s="1"/>
  <c r="S34" i="124"/>
  <c r="T34" i="124" s="1"/>
  <c r="S35" i="124"/>
  <c r="T35" i="124" s="1"/>
  <c r="S36" i="124"/>
  <c r="T36" i="124" s="1"/>
  <c r="S37" i="124"/>
  <c r="T37" i="124" s="1"/>
  <c r="S38" i="124"/>
  <c r="T38" i="124" s="1"/>
  <c r="S39" i="124"/>
  <c r="T39" i="124" s="1"/>
  <c r="S40" i="124"/>
  <c r="T40" i="124" s="1"/>
  <c r="S47" i="124"/>
  <c r="T47" i="124" s="1"/>
  <c r="S48" i="124"/>
  <c r="T48" i="124" s="1"/>
  <c r="S49" i="124"/>
  <c r="T49" i="124" s="1"/>
  <c r="S50" i="124"/>
  <c r="T50" i="124" s="1"/>
  <c r="S63" i="124"/>
  <c r="T63" i="124" s="1"/>
  <c r="S64" i="124"/>
  <c r="T64" i="124" s="1"/>
  <c r="S65" i="124"/>
  <c r="T65" i="124" s="1"/>
  <c r="E65" i="124"/>
  <c r="S14" i="124"/>
  <c r="T14" i="124" s="1"/>
  <c r="R9" i="124"/>
  <c r="R10" i="124"/>
  <c r="R11" i="124"/>
  <c r="R12" i="124"/>
  <c r="R13" i="124"/>
  <c r="R14" i="124"/>
  <c r="R15" i="124"/>
  <c r="R16" i="124"/>
  <c r="R17" i="124"/>
  <c r="R18" i="124"/>
  <c r="R19" i="124"/>
  <c r="R20" i="124"/>
  <c r="R21" i="124"/>
  <c r="R22" i="124"/>
  <c r="R23" i="124"/>
  <c r="R24" i="124"/>
  <c r="R25" i="124"/>
  <c r="R26" i="124"/>
  <c r="R27" i="124"/>
  <c r="R28" i="124"/>
  <c r="R29" i="124"/>
  <c r="R30" i="124"/>
  <c r="R31" i="124"/>
  <c r="R32" i="124"/>
  <c r="R33" i="124"/>
  <c r="R34" i="124"/>
  <c r="R35" i="124"/>
  <c r="R36" i="124"/>
  <c r="R37" i="124"/>
  <c r="R38" i="124"/>
  <c r="R39" i="124"/>
  <c r="R40" i="124"/>
  <c r="R41" i="124"/>
  <c r="R42" i="124"/>
  <c r="R43" i="124"/>
  <c r="R44" i="124"/>
  <c r="R45" i="124"/>
  <c r="R46" i="124"/>
  <c r="R47" i="124"/>
  <c r="R48" i="124"/>
  <c r="R49" i="124"/>
  <c r="R50" i="124"/>
  <c r="R51" i="124"/>
  <c r="R52" i="124"/>
  <c r="R53" i="124"/>
  <c r="R54" i="124"/>
  <c r="R55" i="124"/>
  <c r="R56" i="124"/>
  <c r="R57" i="124"/>
  <c r="R58" i="124"/>
  <c r="R59" i="124"/>
  <c r="R60" i="124"/>
  <c r="R61" i="124"/>
  <c r="R62" i="124"/>
  <c r="R63" i="124"/>
  <c r="R64" i="124"/>
  <c r="R65" i="124"/>
  <c r="R7" i="124"/>
  <c r="E57" i="124"/>
  <c r="B210" i="124"/>
  <c r="B209" i="124"/>
  <c r="B208" i="124"/>
  <c r="B207" i="124"/>
  <c r="B206" i="124"/>
  <c r="B205" i="124"/>
  <c r="B204" i="124"/>
  <c r="B203" i="124"/>
  <c r="B202" i="124"/>
  <c r="B201" i="124"/>
  <c r="B200" i="124"/>
  <c r="B199" i="124"/>
  <c r="B198" i="124"/>
  <c r="B197" i="124"/>
  <c r="B196" i="124"/>
  <c r="B195" i="124"/>
  <c r="B194" i="124"/>
  <c r="B193" i="124"/>
  <c r="B192" i="124"/>
  <c r="B191" i="124"/>
  <c r="B190" i="124"/>
  <c r="B189" i="124"/>
  <c r="B188" i="124"/>
  <c r="B187" i="124"/>
  <c r="B186" i="124"/>
  <c r="B185" i="124"/>
  <c r="B184" i="124"/>
  <c r="B183" i="124"/>
  <c r="B182" i="124"/>
  <c r="B181" i="124"/>
  <c r="Q65" i="124"/>
  <c r="D65" i="124"/>
  <c r="Q64" i="124"/>
  <c r="D64" i="124"/>
  <c r="Q63" i="124"/>
  <c r="D63" i="124"/>
  <c r="Q62" i="124"/>
  <c r="Q61" i="124"/>
  <c r="Q60" i="124"/>
  <c r="Q59" i="124"/>
  <c r="Q58" i="124"/>
  <c r="Q57" i="124"/>
  <c r="Q56" i="124"/>
  <c r="Q55" i="124"/>
  <c r="Q54" i="124"/>
  <c r="Q53" i="124"/>
  <c r="Q52" i="124"/>
  <c r="Q51" i="124"/>
  <c r="Q50" i="124"/>
  <c r="D50" i="124"/>
  <c r="Q49" i="124"/>
  <c r="D49" i="124"/>
  <c r="Q48" i="124"/>
  <c r="D48" i="124"/>
  <c r="Q47" i="124"/>
  <c r="D47" i="124"/>
  <c r="Q46" i="124"/>
  <c r="Q45" i="124"/>
  <c r="Q44" i="124"/>
  <c r="Q43" i="124"/>
  <c r="Q42" i="124"/>
  <c r="Q41" i="124"/>
  <c r="Q40" i="124"/>
  <c r="D40" i="124"/>
  <c r="Q39" i="124"/>
  <c r="D39" i="124"/>
  <c r="Q38" i="124"/>
  <c r="D38" i="124"/>
  <c r="Q37" i="124"/>
  <c r="D37" i="124"/>
  <c r="Q36" i="124"/>
  <c r="D36" i="124"/>
  <c r="Q35" i="124"/>
  <c r="D35" i="124"/>
  <c r="Q34" i="124"/>
  <c r="D34" i="124"/>
  <c r="Q33" i="124"/>
  <c r="D33" i="124"/>
  <c r="Q32" i="124"/>
  <c r="Q31" i="124"/>
  <c r="Q30" i="124"/>
  <c r="Q29" i="124"/>
  <c r="Q28" i="124"/>
  <c r="Q27" i="124"/>
  <c r="Q26" i="124"/>
  <c r="D26" i="124"/>
  <c r="Q25" i="124"/>
  <c r="D25" i="124"/>
  <c r="Q24" i="124"/>
  <c r="D24" i="124"/>
  <c r="Q23" i="124"/>
  <c r="D23" i="124"/>
  <c r="Q22" i="124"/>
  <c r="D22" i="124"/>
  <c r="Q21" i="124"/>
  <c r="D21" i="124"/>
  <c r="Q20" i="124"/>
  <c r="D20" i="124"/>
  <c r="Q19" i="124"/>
  <c r="D19" i="124"/>
  <c r="Q18" i="124"/>
  <c r="Q17" i="124"/>
  <c r="Q16" i="124"/>
  <c r="Q15" i="124"/>
  <c r="Q14" i="124"/>
  <c r="Q13" i="124"/>
  <c r="Q12" i="124"/>
  <c r="Q11" i="124"/>
  <c r="Q10" i="124"/>
  <c r="Q9" i="124"/>
  <c r="Q7" i="124"/>
  <c r="G6" i="124"/>
  <c r="H5" i="124"/>
  <c r="H6" i="124" s="1"/>
  <c r="S57" i="124"/>
  <c r="T57" i="124" s="1"/>
  <c r="D13" i="124"/>
  <c r="D11" i="124"/>
  <c r="D12" i="124"/>
  <c r="D10" i="124"/>
  <c r="D44" i="124"/>
  <c r="D57" i="124"/>
  <c r="D52" i="124"/>
  <c r="D30" i="124"/>
  <c r="D56" i="124"/>
  <c r="D61" i="124"/>
  <c r="D45" i="124"/>
  <c r="D43" i="124"/>
  <c r="D29" i="124"/>
  <c r="D54" i="124"/>
  <c r="D41" i="124"/>
  <c r="D59" i="124"/>
  <c r="D53" i="124"/>
  <c r="D60" i="124"/>
  <c r="D27" i="124"/>
  <c r="D31" i="124"/>
  <c r="D58" i="124"/>
  <c r="D32" i="124"/>
  <c r="D28" i="124"/>
  <c r="D62" i="124"/>
  <c r="D42" i="124"/>
  <c r="D55" i="124"/>
  <c r="D51" i="124"/>
  <c r="D46" i="124"/>
  <c r="D9" i="124"/>
  <c r="E27" i="124"/>
  <c r="E43" i="124"/>
  <c r="E55" i="124"/>
  <c r="E28" i="124"/>
  <c r="E32" i="124"/>
  <c r="E52" i="124"/>
  <c r="E44" i="124"/>
  <c r="E62" i="124"/>
  <c r="E56" i="124"/>
  <c r="E29" i="124"/>
  <c r="E58" i="124"/>
  <c r="E45" i="124"/>
  <c r="E53" i="124"/>
  <c r="E30" i="124"/>
  <c r="E46" i="124"/>
  <c r="E42" i="124"/>
  <c r="E59" i="124"/>
  <c r="E54" i="124"/>
  <c r="E60" i="124"/>
  <c r="E31" i="124"/>
  <c r="E61" i="124"/>
  <c r="B6" i="80"/>
  <c r="B7" i="80"/>
  <c r="B8" i="80"/>
  <c r="B9" i="80"/>
  <c r="B10" i="80"/>
  <c r="B11" i="80"/>
  <c r="B12" i="80"/>
  <c r="B13" i="80"/>
  <c r="B14" i="80"/>
  <c r="B15" i="80"/>
  <c r="B16" i="80"/>
  <c r="B17" i="80"/>
  <c r="B18" i="80"/>
  <c r="B19" i="80"/>
  <c r="B20" i="80"/>
  <c r="B21" i="80"/>
  <c r="B22" i="80"/>
  <c r="B23" i="80"/>
  <c r="B24" i="80"/>
  <c r="B25" i="80"/>
  <c r="B26" i="80"/>
  <c r="B27" i="80"/>
  <c r="B28" i="80"/>
  <c r="B29" i="80"/>
  <c r="B30" i="80"/>
  <c r="B31" i="80"/>
  <c r="B32" i="80"/>
  <c r="B33" i="80"/>
  <c r="B34" i="80"/>
  <c r="B5" i="80"/>
  <c r="S45" i="124"/>
  <c r="T45" i="124" s="1"/>
  <c r="S62" i="124"/>
  <c r="T62" i="124" s="1"/>
  <c r="S56" i="124"/>
  <c r="T56" i="124" s="1"/>
  <c r="S61" i="124"/>
  <c r="T61" i="124" s="1"/>
  <c r="S28" i="124"/>
  <c r="T28" i="124" s="1"/>
  <c r="S54" i="124"/>
  <c r="T54" i="124" s="1"/>
  <c r="S53" i="124"/>
  <c r="T53" i="124" s="1"/>
  <c r="S27" i="124"/>
  <c r="T27" i="124" s="1"/>
  <c r="S29" i="124"/>
  <c r="T29" i="124" s="1"/>
  <c r="S43" i="124"/>
  <c r="T43" i="124" s="1"/>
  <c r="S30" i="124"/>
  <c r="T30" i="124" s="1"/>
  <c r="S60" i="124"/>
  <c r="T60" i="124" s="1"/>
  <c r="S55" i="124"/>
  <c r="T55" i="124" s="1"/>
  <c r="S32" i="124"/>
  <c r="T32" i="124" s="1"/>
  <c r="S46" i="124"/>
  <c r="T46" i="124" s="1"/>
  <c r="S44" i="124"/>
  <c r="T44" i="124" s="1"/>
  <c r="S42" i="124"/>
  <c r="T42" i="124" s="1"/>
  <c r="S31" i="124"/>
  <c r="T31" i="124" s="1"/>
  <c r="S59" i="124"/>
  <c r="T59" i="124" s="1"/>
  <c r="S58" i="124"/>
  <c r="T58" i="124" s="1"/>
  <c r="S52" i="124"/>
  <c r="T52" i="124" s="1"/>
  <c r="K6" i="88"/>
  <c r="K7" i="88"/>
  <c r="K8" i="88"/>
  <c r="K9" i="88"/>
  <c r="K10" i="88"/>
  <c r="K11" i="88"/>
  <c r="K12" i="88"/>
  <c r="K13" i="88"/>
  <c r="K14" i="88"/>
  <c r="K15" i="88"/>
  <c r="K16" i="88"/>
  <c r="K17" i="88"/>
  <c r="K18" i="88"/>
  <c r="K19" i="88"/>
  <c r="K20" i="88"/>
  <c r="K21" i="88"/>
  <c r="K22" i="88"/>
  <c r="K23" i="88"/>
  <c r="K24" i="88"/>
  <c r="K5" i="88"/>
  <c r="H37" i="87"/>
  <c r="H38" i="87"/>
  <c r="H39" i="87"/>
  <c r="H40" i="87"/>
  <c r="H41" i="87"/>
  <c r="H42" i="87"/>
  <c r="H43" i="87"/>
  <c r="H44" i="87"/>
  <c r="H45" i="87"/>
  <c r="H46" i="87"/>
  <c r="H47" i="87"/>
  <c r="H48" i="87"/>
  <c r="H49" i="87"/>
  <c r="H50" i="87"/>
  <c r="H51" i="87"/>
  <c r="H52" i="87"/>
  <c r="H53" i="87"/>
  <c r="H54" i="87"/>
  <c r="H55" i="87"/>
  <c r="H36" i="87"/>
  <c r="I42" i="116"/>
  <c r="I43" i="116"/>
  <c r="I44" i="116"/>
  <c r="I45" i="116"/>
  <c r="I46" i="116"/>
  <c r="I47" i="116"/>
  <c r="I48" i="116"/>
  <c r="I41" i="116"/>
  <c r="H40" i="88"/>
  <c r="H41" i="88"/>
  <c r="H42" i="88"/>
  <c r="H43" i="88"/>
  <c r="H44" i="88"/>
  <c r="H45" i="88"/>
  <c r="H46" i="88"/>
  <c r="H47" i="88"/>
  <c r="H48" i="88"/>
  <c r="H49" i="88"/>
  <c r="H50" i="88"/>
  <c r="H51" i="88"/>
  <c r="H52" i="88"/>
  <c r="H53" i="88"/>
  <c r="H54" i="88"/>
  <c r="H55" i="88"/>
  <c r="H56" i="88"/>
  <c r="H57" i="88"/>
  <c r="H58" i="88"/>
  <c r="H39" i="88"/>
  <c r="H35" i="37"/>
  <c r="H36" i="37"/>
  <c r="H37" i="37"/>
  <c r="H38" i="37"/>
  <c r="H39" i="37"/>
  <c r="H40" i="37"/>
  <c r="H41" i="37"/>
  <c r="H42" i="37"/>
  <c r="H43" i="37"/>
  <c r="H44" i="37"/>
  <c r="H45" i="37"/>
  <c r="H34" i="37"/>
  <c r="H29" i="76"/>
  <c r="H30" i="76"/>
  <c r="H31" i="76"/>
  <c r="H32" i="76"/>
  <c r="H33" i="76"/>
  <c r="H34" i="76"/>
  <c r="H35" i="76"/>
  <c r="H36" i="76"/>
  <c r="H37" i="76"/>
  <c r="H38" i="76"/>
  <c r="H39" i="76"/>
  <c r="H40" i="76"/>
  <c r="H41" i="76"/>
  <c r="H42" i="76"/>
  <c r="H43" i="76"/>
  <c r="H44" i="76"/>
  <c r="H45" i="76"/>
  <c r="H46" i="76"/>
  <c r="H47" i="76"/>
  <c r="H28" i="76"/>
  <c r="J6" i="87"/>
  <c r="J7" i="87"/>
  <c r="J8" i="87"/>
  <c r="J9" i="87"/>
  <c r="J10" i="87"/>
  <c r="J11" i="87"/>
  <c r="J12" i="87"/>
  <c r="J13" i="87"/>
  <c r="J14" i="87"/>
  <c r="J15" i="87"/>
  <c r="J16" i="87"/>
  <c r="J17" i="87"/>
  <c r="J18" i="87"/>
  <c r="J19" i="87"/>
  <c r="J20" i="87"/>
  <c r="J21" i="87"/>
  <c r="J22" i="87"/>
  <c r="J23" i="87"/>
  <c r="J24" i="87"/>
  <c r="J5" i="87"/>
  <c r="M8" i="116"/>
  <c r="M9" i="116"/>
  <c r="M10" i="116"/>
  <c r="M11" i="116"/>
  <c r="M12" i="116"/>
  <c r="M13" i="116"/>
  <c r="M14" i="116"/>
  <c r="M7" i="116"/>
  <c r="K6" i="76"/>
  <c r="K7" i="76"/>
  <c r="K8" i="76"/>
  <c r="K9" i="76"/>
  <c r="K10" i="76"/>
  <c r="K11" i="76"/>
  <c r="K12" i="76"/>
  <c r="K13" i="76"/>
  <c r="K14" i="76"/>
  <c r="K15" i="76"/>
  <c r="K16" i="76"/>
  <c r="K17" i="76"/>
  <c r="K18" i="76"/>
  <c r="K19" i="76"/>
  <c r="K20" i="76"/>
  <c r="K21" i="76"/>
  <c r="K22" i="76"/>
  <c r="K23" i="76"/>
  <c r="K24" i="76"/>
  <c r="K5" i="76"/>
  <c r="J116" i="117"/>
  <c r="J115" i="117"/>
  <c r="J114" i="117"/>
  <c r="J113" i="117"/>
  <c r="J112" i="117"/>
  <c r="J111" i="117"/>
  <c r="J110" i="117"/>
  <c r="J109" i="117"/>
  <c r="J108" i="117"/>
  <c r="J107" i="117"/>
  <c r="J102" i="117"/>
  <c r="J101" i="117"/>
  <c r="J100" i="117"/>
  <c r="J99" i="117"/>
  <c r="J98" i="117"/>
  <c r="J97" i="117"/>
  <c r="J96" i="117"/>
  <c r="J95" i="117"/>
  <c r="J94" i="117"/>
  <c r="J93" i="117"/>
  <c r="J88" i="117"/>
  <c r="J87" i="117"/>
  <c r="J86" i="117"/>
  <c r="J85" i="117"/>
  <c r="J84" i="117"/>
  <c r="J83" i="117"/>
  <c r="J82" i="117"/>
  <c r="J81" i="117"/>
  <c r="J80" i="117"/>
  <c r="J79" i="117"/>
  <c r="J74" i="117"/>
  <c r="J73" i="117"/>
  <c r="J72" i="117"/>
  <c r="J71" i="117"/>
  <c r="J70" i="117"/>
  <c r="J69" i="117"/>
  <c r="J68" i="117"/>
  <c r="J67" i="117"/>
  <c r="J66" i="117"/>
  <c r="J65" i="117"/>
  <c r="J60" i="117"/>
  <c r="J59" i="117"/>
  <c r="J58" i="117"/>
  <c r="J57" i="117"/>
  <c r="J56" i="117"/>
  <c r="J55" i="117"/>
  <c r="J54" i="117"/>
  <c r="J53" i="117"/>
  <c r="J52" i="117"/>
  <c r="J51" i="117"/>
  <c r="J46" i="117"/>
  <c r="J45" i="117"/>
  <c r="J44" i="117"/>
  <c r="J43" i="117"/>
  <c r="J42" i="117"/>
  <c r="J41" i="117"/>
  <c r="J40" i="117"/>
  <c r="J39" i="117"/>
  <c r="J38" i="117"/>
  <c r="J37" i="117"/>
  <c r="J32" i="117"/>
  <c r="J31" i="117"/>
  <c r="J30" i="117"/>
  <c r="J29" i="117"/>
  <c r="J28" i="117"/>
  <c r="J27" i="117"/>
  <c r="J26" i="117"/>
  <c r="J25" i="117"/>
  <c r="J24" i="117"/>
  <c r="J23" i="117"/>
  <c r="J18" i="117"/>
  <c r="J17" i="117"/>
  <c r="J16" i="117"/>
  <c r="J15" i="117"/>
  <c r="J14" i="117"/>
  <c r="J13" i="117"/>
  <c r="J12" i="117"/>
  <c r="J11" i="117"/>
  <c r="J10" i="117"/>
  <c r="J9" i="117"/>
  <c r="C7" i="99"/>
  <c r="C8" i="99"/>
  <c r="C9" i="99"/>
  <c r="C10" i="99"/>
  <c r="C11" i="99"/>
  <c r="C12" i="99"/>
  <c r="C13" i="99"/>
  <c r="C14" i="99"/>
  <c r="C15" i="99"/>
  <c r="C16" i="99"/>
  <c r="C17" i="99"/>
  <c r="C18" i="99"/>
  <c r="C19" i="99"/>
  <c r="C20" i="99"/>
  <c r="C21" i="99"/>
  <c r="C22" i="99"/>
  <c r="C23" i="99"/>
  <c r="C24" i="99"/>
  <c r="C25" i="99"/>
  <c r="C26" i="99"/>
  <c r="L7" i="116"/>
  <c r="C60" i="36"/>
  <c r="C59" i="36"/>
  <c r="C58" i="36"/>
  <c r="C57" i="36"/>
  <c r="C56" i="36"/>
  <c r="C55" i="36"/>
  <c r="C54" i="36"/>
  <c r="C53" i="36"/>
  <c r="C52" i="36"/>
  <c r="C51" i="36"/>
  <c r="C43" i="36"/>
  <c r="C42" i="36"/>
  <c r="C41" i="36"/>
  <c r="C40" i="36"/>
  <c r="C39" i="36"/>
  <c r="C38" i="36"/>
  <c r="C37" i="36"/>
  <c r="C36" i="36"/>
  <c r="C35" i="36"/>
  <c r="C34" i="36"/>
  <c r="G9" i="16"/>
  <c r="G8" i="16"/>
  <c r="G7" i="16"/>
  <c r="G6" i="16"/>
  <c r="G5" i="16"/>
  <c r="D10" i="56"/>
  <c r="D9" i="56"/>
  <c r="D8" i="56"/>
  <c r="D7" i="56"/>
  <c r="D6" i="56"/>
  <c r="D5" i="56"/>
  <c r="C26" i="100"/>
  <c r="C25" i="100"/>
  <c r="C24" i="100"/>
  <c r="C23" i="100"/>
  <c r="C22" i="100"/>
  <c r="C21" i="100"/>
  <c r="C20" i="100"/>
  <c r="C19" i="100"/>
  <c r="C18" i="100"/>
  <c r="C17" i="100"/>
  <c r="C16" i="100"/>
  <c r="C15" i="100"/>
  <c r="C14" i="100"/>
  <c r="C13" i="100"/>
  <c r="C12" i="100"/>
  <c r="C11" i="100"/>
  <c r="C10" i="100"/>
  <c r="C9" i="100"/>
  <c r="C8" i="100"/>
  <c r="C7" i="100"/>
  <c r="P18" i="120"/>
  <c r="I11" i="120" s="1"/>
  <c r="P19" i="120"/>
  <c r="I10" i="120" s="1"/>
  <c r="P20" i="120"/>
  <c r="I9" i="120" s="1"/>
  <c r="P21" i="120"/>
  <c r="I8" i="120" s="1"/>
  <c r="P22" i="120"/>
  <c r="I7" i="120" s="1"/>
  <c r="P23" i="120"/>
  <c r="I6" i="120" s="1"/>
  <c r="P24" i="120"/>
  <c r="I5" i="120" s="1"/>
  <c r="P17" i="120"/>
  <c r="I12" i="120" s="1"/>
  <c r="N18" i="120"/>
  <c r="H11" i="120" s="1"/>
  <c r="N19" i="120"/>
  <c r="H10" i="120" s="1"/>
  <c r="N20" i="120"/>
  <c r="H9" i="120" s="1"/>
  <c r="N21" i="120"/>
  <c r="H8" i="120" s="1"/>
  <c r="N22" i="120"/>
  <c r="H7" i="120" s="1"/>
  <c r="N23" i="120"/>
  <c r="H6" i="120" s="1"/>
  <c r="N24" i="120"/>
  <c r="H5" i="120" s="1"/>
  <c r="N17" i="120"/>
  <c r="H12" i="120" s="1"/>
  <c r="L18" i="120"/>
  <c r="G11" i="120" s="1"/>
  <c r="L19" i="120"/>
  <c r="G10" i="120" s="1"/>
  <c r="L20" i="120"/>
  <c r="G9" i="120" s="1"/>
  <c r="L21" i="120"/>
  <c r="G8" i="120" s="1"/>
  <c r="L22" i="120"/>
  <c r="G7" i="120" s="1"/>
  <c r="L23" i="120"/>
  <c r="G6" i="120" s="1"/>
  <c r="L24" i="120"/>
  <c r="G5" i="120" s="1"/>
  <c r="L17" i="120"/>
  <c r="G12" i="120" s="1"/>
  <c r="J18" i="120"/>
  <c r="F11" i="120" s="1"/>
  <c r="J19" i="120"/>
  <c r="F10" i="120" s="1"/>
  <c r="J20" i="120"/>
  <c r="F9" i="120" s="1"/>
  <c r="J21" i="120"/>
  <c r="F8" i="120" s="1"/>
  <c r="J22" i="120"/>
  <c r="F7" i="120" s="1"/>
  <c r="J23" i="120"/>
  <c r="F6" i="120" s="1"/>
  <c r="J24" i="120"/>
  <c r="F5" i="120" s="1"/>
  <c r="J17" i="120"/>
  <c r="H18" i="120"/>
  <c r="E11" i="120" s="1"/>
  <c r="H19" i="120"/>
  <c r="E10" i="120" s="1"/>
  <c r="H20" i="120"/>
  <c r="E9" i="120" s="1"/>
  <c r="H21" i="120"/>
  <c r="E8" i="120" s="1"/>
  <c r="H22" i="120"/>
  <c r="E7" i="120" s="1"/>
  <c r="H23" i="120"/>
  <c r="E6" i="120" s="1"/>
  <c r="H24" i="120"/>
  <c r="E5" i="120" s="1"/>
  <c r="H17" i="120"/>
  <c r="E12" i="120" s="1"/>
  <c r="F18" i="120"/>
  <c r="D11" i="120" s="1"/>
  <c r="F19" i="120"/>
  <c r="D10" i="120" s="1"/>
  <c r="F20" i="120"/>
  <c r="D9" i="120" s="1"/>
  <c r="F21" i="120"/>
  <c r="D8" i="120" s="1"/>
  <c r="F22" i="120"/>
  <c r="D7" i="120" s="1"/>
  <c r="F23" i="120"/>
  <c r="D6" i="120" s="1"/>
  <c r="F24" i="120"/>
  <c r="D5" i="120" s="1"/>
  <c r="F17" i="120"/>
  <c r="D12" i="120" s="1"/>
  <c r="E22" i="118"/>
  <c r="D117" i="117"/>
  <c r="D103" i="117"/>
  <c r="D89" i="117"/>
  <c r="D75" i="117"/>
  <c r="D61" i="117"/>
  <c r="D47" i="117"/>
  <c r="D33" i="117"/>
  <c r="D19" i="117"/>
  <c r="L8" i="116"/>
  <c r="L9" i="116"/>
  <c r="L10" i="116"/>
  <c r="L11" i="116"/>
  <c r="L12" i="116"/>
  <c r="L13" i="116"/>
  <c r="L14" i="116"/>
  <c r="I15" i="116"/>
  <c r="K8" i="116"/>
  <c r="K9" i="116"/>
  <c r="K10" i="116"/>
  <c r="K11" i="116"/>
  <c r="K12" i="116"/>
  <c r="K13" i="116"/>
  <c r="K14" i="116"/>
  <c r="K7" i="116"/>
  <c r="I25" i="88"/>
  <c r="E85" i="112"/>
  <c r="E83" i="112"/>
  <c r="E81" i="112"/>
  <c r="E79" i="112"/>
  <c r="E77" i="112"/>
  <c r="E75" i="112"/>
  <c r="E73" i="112"/>
  <c r="E71" i="112"/>
  <c r="E69" i="112"/>
  <c r="E67" i="112"/>
  <c r="E65" i="112"/>
  <c r="E63" i="112"/>
  <c r="E61" i="112"/>
  <c r="E59" i="112"/>
  <c r="E57" i="112"/>
  <c r="E55" i="112"/>
  <c r="E53" i="112"/>
  <c r="E51" i="112"/>
  <c r="E49" i="112"/>
  <c r="E47" i="112"/>
  <c r="E45" i="112"/>
  <c r="E43" i="112"/>
  <c r="E41" i="112"/>
  <c r="E39" i="112"/>
  <c r="E37" i="112"/>
  <c r="E35" i="112"/>
  <c r="E33" i="112"/>
  <c r="E31" i="112"/>
  <c r="E29" i="112"/>
  <c r="E27" i="112"/>
  <c r="E25" i="112"/>
  <c r="E23" i="112"/>
  <c r="E21" i="112"/>
  <c r="E19" i="112"/>
  <c r="E17" i="112"/>
  <c r="E15" i="112"/>
  <c r="C79" i="112"/>
  <c r="O87" i="112" s="1"/>
  <c r="C71" i="112"/>
  <c r="C63" i="112"/>
  <c r="A69" i="112" s="1"/>
  <c r="C55" i="112"/>
  <c r="A60" i="112" s="1"/>
  <c r="C47" i="112"/>
  <c r="A49" i="112" s="1"/>
  <c r="C39" i="112"/>
  <c r="A44" i="112" s="1"/>
  <c r="C31" i="112"/>
  <c r="A34" i="112" s="1"/>
  <c r="C23" i="112"/>
  <c r="A28" i="112" s="1"/>
  <c r="C15" i="112"/>
  <c r="C7" i="112"/>
  <c r="A14" i="112" s="1"/>
  <c r="E9" i="112"/>
  <c r="E11" i="112"/>
  <c r="E13" i="112"/>
  <c r="E7" i="112"/>
  <c r="W8" i="108"/>
  <c r="W9" i="108"/>
  <c r="W10" i="108"/>
  <c r="W11" i="108"/>
  <c r="W12" i="108"/>
  <c r="W13" i="108"/>
  <c r="W14" i="108"/>
  <c r="W15" i="108"/>
  <c r="W16" i="108"/>
  <c r="W17" i="108"/>
  <c r="W18" i="108"/>
  <c r="W19" i="108"/>
  <c r="W20" i="108"/>
  <c r="W21" i="108"/>
  <c r="W22" i="108"/>
  <c r="W23" i="108"/>
  <c r="W24" i="108"/>
  <c r="W25" i="108"/>
  <c r="W26" i="108"/>
  <c r="W27" i="108"/>
  <c r="W28" i="108"/>
  <c r="W29" i="108"/>
  <c r="W30" i="108"/>
  <c r="W31" i="108"/>
  <c r="W32" i="108"/>
  <c r="W33" i="108"/>
  <c r="W34" i="108"/>
  <c r="W35" i="108"/>
  <c r="W36" i="108"/>
  <c r="W37" i="108"/>
  <c r="W38" i="108"/>
  <c r="W39" i="108"/>
  <c r="W40" i="108"/>
  <c r="W41" i="108"/>
  <c r="W42" i="108"/>
  <c r="W43" i="108"/>
  <c r="W44" i="108"/>
  <c r="W45" i="108"/>
  <c r="W46" i="108"/>
  <c r="W47" i="108"/>
  <c r="W48" i="108"/>
  <c r="W49" i="108"/>
  <c r="W50" i="108"/>
  <c r="W51" i="108"/>
  <c r="W52" i="108"/>
  <c r="W53" i="108"/>
  <c r="W54" i="108"/>
  <c r="W55" i="108"/>
  <c r="W56" i="108"/>
  <c r="W57" i="108"/>
  <c r="W58" i="108"/>
  <c r="W59" i="108"/>
  <c r="W60" i="108"/>
  <c r="W61" i="108"/>
  <c r="W62" i="108"/>
  <c r="W63" i="108"/>
  <c r="W64" i="108"/>
  <c r="W65" i="108"/>
  <c r="W66" i="108"/>
  <c r="W67" i="108"/>
  <c r="W68" i="108"/>
  <c r="W69" i="108"/>
  <c r="W70" i="108"/>
  <c r="W71" i="108"/>
  <c r="W72" i="108"/>
  <c r="W73" i="108"/>
  <c r="W74" i="108"/>
  <c r="W75" i="108"/>
  <c r="W76" i="108"/>
  <c r="W77" i="108"/>
  <c r="W78" i="108"/>
  <c r="W79" i="108"/>
  <c r="W80" i="108"/>
  <c r="W81" i="108"/>
  <c r="W82" i="108"/>
  <c r="W83" i="108"/>
  <c r="W84" i="108"/>
  <c r="W85" i="108"/>
  <c r="W86" i="108"/>
  <c r="A87" i="112"/>
  <c r="A82" i="112"/>
  <c r="A73" i="112"/>
  <c r="A72" i="112"/>
  <c r="A55" i="112"/>
  <c r="A56" i="112"/>
  <c r="A57" i="112"/>
  <c r="A58" i="112"/>
  <c r="A48" i="112"/>
  <c r="A42" i="112"/>
  <c r="A36" i="112"/>
  <c r="A25" i="112"/>
  <c r="A84" i="112"/>
  <c r="D953" i="110"/>
  <c r="D941" i="110"/>
  <c r="D929" i="110"/>
  <c r="D917" i="110"/>
  <c r="D905" i="110"/>
  <c r="D893" i="110"/>
  <c r="D881" i="110"/>
  <c r="D869" i="110"/>
  <c r="D857" i="110"/>
  <c r="D845" i="110"/>
  <c r="D833" i="110"/>
  <c r="D821" i="110"/>
  <c r="D809" i="110"/>
  <c r="D797" i="110"/>
  <c r="D785" i="110"/>
  <c r="D773" i="110"/>
  <c r="D761" i="110"/>
  <c r="D749" i="110"/>
  <c r="D737" i="110"/>
  <c r="D725" i="110"/>
  <c r="D713" i="110"/>
  <c r="D701" i="110"/>
  <c r="D689" i="110"/>
  <c r="D677" i="110"/>
  <c r="D665" i="110"/>
  <c r="D653" i="110"/>
  <c r="D641" i="110"/>
  <c r="D629" i="110"/>
  <c r="D617" i="110"/>
  <c r="D605" i="110"/>
  <c r="D593" i="110"/>
  <c r="D581" i="110"/>
  <c r="D569" i="110"/>
  <c r="D557" i="110"/>
  <c r="D545" i="110"/>
  <c r="D533" i="110"/>
  <c r="D521" i="110"/>
  <c r="D509" i="110"/>
  <c r="D497" i="110"/>
  <c r="D485" i="110"/>
  <c r="D473" i="110"/>
  <c r="D461" i="110"/>
  <c r="D449" i="110"/>
  <c r="D437" i="110"/>
  <c r="D425" i="110"/>
  <c r="D413" i="110"/>
  <c r="D401" i="110"/>
  <c r="D389" i="110"/>
  <c r="D377" i="110"/>
  <c r="D365" i="110"/>
  <c r="D353" i="110"/>
  <c r="D341" i="110"/>
  <c r="D329" i="110"/>
  <c r="D317" i="110"/>
  <c r="D305" i="110"/>
  <c r="D293" i="110"/>
  <c r="D281" i="110"/>
  <c r="D269" i="110"/>
  <c r="D257" i="110"/>
  <c r="D245" i="110"/>
  <c r="D233" i="110"/>
  <c r="D221" i="110"/>
  <c r="D209" i="110"/>
  <c r="D197" i="110"/>
  <c r="D185" i="110"/>
  <c r="D173" i="110"/>
  <c r="D161" i="110"/>
  <c r="D149" i="110"/>
  <c r="D137" i="110"/>
  <c r="D125" i="110"/>
  <c r="D113" i="110"/>
  <c r="D101" i="110"/>
  <c r="D89" i="110"/>
  <c r="D77" i="110"/>
  <c r="D65" i="110"/>
  <c r="D53" i="110"/>
  <c r="D41" i="110"/>
  <c r="D29" i="110"/>
  <c r="D17" i="110"/>
  <c r="D5" i="110"/>
  <c r="D473" i="109"/>
  <c r="D461" i="109"/>
  <c r="D449" i="109"/>
  <c r="D437" i="109"/>
  <c r="D425" i="109"/>
  <c r="D413" i="109"/>
  <c r="D401" i="109"/>
  <c r="D389" i="109"/>
  <c r="D377" i="109"/>
  <c r="D365" i="109"/>
  <c r="D353" i="109"/>
  <c r="D341" i="109"/>
  <c r="D329" i="109"/>
  <c r="D317" i="109"/>
  <c r="D305" i="109"/>
  <c r="D293" i="109"/>
  <c r="D281" i="109"/>
  <c r="D269" i="109"/>
  <c r="D257" i="109"/>
  <c r="D245" i="109"/>
  <c r="D233" i="109"/>
  <c r="D221" i="109"/>
  <c r="D209" i="109"/>
  <c r="D197" i="109"/>
  <c r="D185" i="109"/>
  <c r="D173" i="109"/>
  <c r="D161" i="109"/>
  <c r="D149" i="109"/>
  <c r="D137" i="109"/>
  <c r="D125" i="109"/>
  <c r="D113" i="109"/>
  <c r="D101" i="109"/>
  <c r="D89" i="109"/>
  <c r="D77" i="109"/>
  <c r="D65" i="109"/>
  <c r="D53" i="109"/>
  <c r="D41" i="109"/>
  <c r="D29" i="109"/>
  <c r="D17" i="109"/>
  <c r="D5" i="109"/>
  <c r="X87" i="108"/>
  <c r="A87" i="108"/>
  <c r="X86" i="108"/>
  <c r="T86" i="108"/>
  <c r="Q86" i="108"/>
  <c r="A86" i="108"/>
  <c r="X85" i="108"/>
  <c r="T85" i="108"/>
  <c r="Q85" i="108"/>
  <c r="L85" i="108"/>
  <c r="G85" i="112" s="1"/>
  <c r="I85" i="108"/>
  <c r="F85" i="112" s="1"/>
  <c r="F85" i="108"/>
  <c r="A85" i="108"/>
  <c r="X84" i="108"/>
  <c r="T84" i="108"/>
  <c r="Q84" i="108"/>
  <c r="A84" i="108"/>
  <c r="X83" i="108"/>
  <c r="T83" i="108"/>
  <c r="Q83" i="108"/>
  <c r="L83" i="108"/>
  <c r="G83" i="112"/>
  <c r="I83" i="108"/>
  <c r="F83" i="112" s="1"/>
  <c r="F83" i="108"/>
  <c r="A83" i="108"/>
  <c r="X82" i="108"/>
  <c r="T82" i="108"/>
  <c r="Q82" i="108"/>
  <c r="A82" i="108"/>
  <c r="X81" i="108"/>
  <c r="T81" i="108"/>
  <c r="Q81" i="108"/>
  <c r="L81" i="108"/>
  <c r="G81" i="112" s="1"/>
  <c r="I81" i="108"/>
  <c r="F81" i="112" s="1"/>
  <c r="F81" i="108"/>
  <c r="A81" i="108"/>
  <c r="X80" i="108"/>
  <c r="T80" i="108"/>
  <c r="Q80" i="108"/>
  <c r="A80" i="108"/>
  <c r="X79" i="108"/>
  <c r="T79" i="108"/>
  <c r="Q79" i="108"/>
  <c r="L79" i="108"/>
  <c r="G79" i="112" s="1"/>
  <c r="I79" i="108"/>
  <c r="F79" i="112"/>
  <c r="F79" i="108"/>
  <c r="A79" i="108"/>
  <c r="X78" i="108"/>
  <c r="T78" i="108"/>
  <c r="Q78" i="108"/>
  <c r="A78" i="108"/>
  <c r="X77" i="108"/>
  <c r="T77" i="108"/>
  <c r="Q77" i="108"/>
  <c r="L77" i="108"/>
  <c r="G77" i="112" s="1"/>
  <c r="I77" i="108"/>
  <c r="F77" i="112" s="1"/>
  <c r="F77" i="108"/>
  <c r="A77" i="108"/>
  <c r="X76" i="108"/>
  <c r="T76" i="108"/>
  <c r="Q76" i="108"/>
  <c r="A76" i="108"/>
  <c r="X75" i="108"/>
  <c r="T75" i="108"/>
  <c r="Q75" i="108"/>
  <c r="L75" i="108"/>
  <c r="G75" i="112" s="1"/>
  <c r="I75" i="108"/>
  <c r="F75" i="112" s="1"/>
  <c r="F75" i="108"/>
  <c r="A75" i="108"/>
  <c r="X74" i="108"/>
  <c r="T74" i="108"/>
  <c r="Q74" i="108"/>
  <c r="A74" i="108"/>
  <c r="X73" i="108"/>
  <c r="T73" i="108"/>
  <c r="Q73" i="108"/>
  <c r="L73" i="108"/>
  <c r="G73" i="112" s="1"/>
  <c r="I73" i="108"/>
  <c r="F73" i="112" s="1"/>
  <c r="F73" i="108"/>
  <c r="A73" i="108"/>
  <c r="X72" i="108"/>
  <c r="T72" i="108"/>
  <c r="Q72" i="108"/>
  <c r="A72" i="108"/>
  <c r="X71" i="108"/>
  <c r="T71" i="108"/>
  <c r="Q71" i="108"/>
  <c r="L71" i="108"/>
  <c r="G71" i="112" s="1"/>
  <c r="I71" i="108"/>
  <c r="F71" i="112" s="1"/>
  <c r="F71" i="108"/>
  <c r="A71" i="108"/>
  <c r="X70" i="108"/>
  <c r="T70" i="108"/>
  <c r="Q70" i="108"/>
  <c r="A70" i="108"/>
  <c r="X69" i="108"/>
  <c r="T69" i="108"/>
  <c r="Q69" i="108"/>
  <c r="L69" i="108"/>
  <c r="G69" i="112" s="1"/>
  <c r="I69" i="108"/>
  <c r="F69" i="112" s="1"/>
  <c r="F69" i="108"/>
  <c r="A69" i="108"/>
  <c r="X68" i="108"/>
  <c r="T68" i="108"/>
  <c r="Q68" i="108"/>
  <c r="A68" i="108"/>
  <c r="X67" i="108"/>
  <c r="T67" i="108"/>
  <c r="Q67" i="108"/>
  <c r="L67" i="108"/>
  <c r="G67" i="112" s="1"/>
  <c r="I67" i="108"/>
  <c r="F67" i="112" s="1"/>
  <c r="F67" i="108"/>
  <c r="A67" i="108"/>
  <c r="X66" i="108"/>
  <c r="T66" i="108"/>
  <c r="Q66" i="108"/>
  <c r="A66" i="108"/>
  <c r="X65" i="108"/>
  <c r="T65" i="108"/>
  <c r="Q65" i="108"/>
  <c r="L65" i="108"/>
  <c r="G65" i="112" s="1"/>
  <c r="I65" i="108"/>
  <c r="F65" i="112" s="1"/>
  <c r="F65" i="108"/>
  <c r="A65" i="108"/>
  <c r="X64" i="108"/>
  <c r="T64" i="108"/>
  <c r="Q64" i="108"/>
  <c r="A64" i="108"/>
  <c r="X63" i="108"/>
  <c r="T63" i="108"/>
  <c r="Q63" i="108"/>
  <c r="L63" i="108"/>
  <c r="G63" i="112" s="1"/>
  <c r="I63" i="108"/>
  <c r="F63" i="112" s="1"/>
  <c r="F63" i="108"/>
  <c r="A63" i="108"/>
  <c r="X62" i="108"/>
  <c r="T62" i="108"/>
  <c r="Q62" i="108"/>
  <c r="A62" i="108"/>
  <c r="X61" i="108"/>
  <c r="T61" i="108"/>
  <c r="Q61" i="108"/>
  <c r="L61" i="108"/>
  <c r="G61" i="112" s="1"/>
  <c r="I61" i="108"/>
  <c r="F61" i="112" s="1"/>
  <c r="F61" i="108"/>
  <c r="A61" i="108"/>
  <c r="X60" i="108"/>
  <c r="T60" i="108"/>
  <c r="Q60" i="108"/>
  <c r="A60" i="108"/>
  <c r="X59" i="108"/>
  <c r="T59" i="108"/>
  <c r="Q59" i="108"/>
  <c r="L59" i="108"/>
  <c r="G59" i="112"/>
  <c r="I59" i="108"/>
  <c r="F59" i="112" s="1"/>
  <c r="F59" i="108"/>
  <c r="A59" i="108"/>
  <c r="X58" i="108"/>
  <c r="T58" i="108"/>
  <c r="Q58" i="108"/>
  <c r="A58" i="108"/>
  <c r="X57" i="108"/>
  <c r="T57" i="108"/>
  <c r="Q57" i="108"/>
  <c r="L57" i="108"/>
  <c r="G57" i="112" s="1"/>
  <c r="I57" i="108"/>
  <c r="F57" i="112" s="1"/>
  <c r="F57" i="108"/>
  <c r="A57" i="108"/>
  <c r="X56" i="108"/>
  <c r="T56" i="108"/>
  <c r="Q56" i="108"/>
  <c r="A56" i="108"/>
  <c r="X55" i="108"/>
  <c r="T55" i="108"/>
  <c r="Q55" i="108"/>
  <c r="L55" i="108"/>
  <c r="G55" i="112" s="1"/>
  <c r="I55" i="108"/>
  <c r="F55" i="112" s="1"/>
  <c r="F55" i="108"/>
  <c r="A55" i="108"/>
  <c r="X54" i="108"/>
  <c r="T54" i="108"/>
  <c r="Q54" i="108"/>
  <c r="A54" i="108"/>
  <c r="X53" i="108"/>
  <c r="T53" i="108"/>
  <c r="Q53" i="108"/>
  <c r="L53" i="108"/>
  <c r="G53" i="112" s="1"/>
  <c r="I53" i="108"/>
  <c r="F53" i="112" s="1"/>
  <c r="F53" i="108"/>
  <c r="A53" i="108"/>
  <c r="X52" i="108"/>
  <c r="T52" i="108"/>
  <c r="Q52" i="108"/>
  <c r="A52" i="108"/>
  <c r="X51" i="108"/>
  <c r="T51" i="108"/>
  <c r="Q51" i="108"/>
  <c r="L51" i="108"/>
  <c r="G51" i="112"/>
  <c r="I51" i="108"/>
  <c r="F51" i="112" s="1"/>
  <c r="F51" i="108"/>
  <c r="A51" i="108"/>
  <c r="X50" i="108"/>
  <c r="T50" i="108"/>
  <c r="Q50" i="108"/>
  <c r="A50" i="108"/>
  <c r="X49" i="108"/>
  <c r="T49" i="108"/>
  <c r="Q49" i="108"/>
  <c r="L49" i="108"/>
  <c r="G49" i="112" s="1"/>
  <c r="I49" i="108"/>
  <c r="F49" i="112" s="1"/>
  <c r="F49" i="108"/>
  <c r="A49" i="108"/>
  <c r="X48" i="108"/>
  <c r="T48" i="108"/>
  <c r="Q48" i="108"/>
  <c r="A48" i="108"/>
  <c r="X47" i="108"/>
  <c r="T47" i="108"/>
  <c r="Q47" i="108"/>
  <c r="L47" i="108"/>
  <c r="G47" i="112" s="1"/>
  <c r="I47" i="108"/>
  <c r="F47" i="112"/>
  <c r="F47" i="108"/>
  <c r="A47" i="108"/>
  <c r="X46" i="108"/>
  <c r="T46" i="108"/>
  <c r="Q46" i="108"/>
  <c r="A46" i="108"/>
  <c r="X45" i="108"/>
  <c r="T45" i="108"/>
  <c r="Q45" i="108"/>
  <c r="L45" i="108"/>
  <c r="G45" i="112" s="1"/>
  <c r="I45" i="108"/>
  <c r="F45" i="112" s="1"/>
  <c r="F45" i="108"/>
  <c r="A45" i="108"/>
  <c r="X44" i="108"/>
  <c r="T44" i="108"/>
  <c r="Q44" i="108"/>
  <c r="A44" i="108"/>
  <c r="X43" i="108"/>
  <c r="T43" i="108"/>
  <c r="Q43" i="108"/>
  <c r="L43" i="108"/>
  <c r="G43" i="112" s="1"/>
  <c r="I43" i="108"/>
  <c r="F43" i="112" s="1"/>
  <c r="F43" i="108"/>
  <c r="A43" i="108"/>
  <c r="X42" i="108"/>
  <c r="T42" i="108"/>
  <c r="Q42" i="108"/>
  <c r="A42" i="108"/>
  <c r="X41" i="108"/>
  <c r="T41" i="108"/>
  <c r="Q41" i="108"/>
  <c r="L41" i="108"/>
  <c r="G41" i="112" s="1"/>
  <c r="I41" i="108"/>
  <c r="F41" i="112" s="1"/>
  <c r="F41" i="108"/>
  <c r="A41" i="108"/>
  <c r="X40" i="108"/>
  <c r="T40" i="108"/>
  <c r="Q40" i="108"/>
  <c r="A40" i="108"/>
  <c r="X39" i="108"/>
  <c r="T39" i="108"/>
  <c r="Q39" i="108"/>
  <c r="L39" i="108"/>
  <c r="G39" i="112" s="1"/>
  <c r="I39" i="108"/>
  <c r="F39" i="112" s="1"/>
  <c r="F39" i="108"/>
  <c r="A39" i="108"/>
  <c r="X38" i="108"/>
  <c r="T38" i="108"/>
  <c r="Q38" i="108"/>
  <c r="A38" i="108"/>
  <c r="X37" i="108"/>
  <c r="T37" i="108"/>
  <c r="Q37" i="108"/>
  <c r="L37" i="108"/>
  <c r="G37" i="112" s="1"/>
  <c r="I37" i="108"/>
  <c r="F37" i="112" s="1"/>
  <c r="F37" i="108"/>
  <c r="A37" i="108"/>
  <c r="X36" i="108"/>
  <c r="T36" i="108"/>
  <c r="Q36" i="108"/>
  <c r="A36" i="108"/>
  <c r="X35" i="108"/>
  <c r="T35" i="108"/>
  <c r="Q35" i="108"/>
  <c r="L35" i="108"/>
  <c r="G35" i="112" s="1"/>
  <c r="I35" i="108"/>
  <c r="F35" i="112" s="1"/>
  <c r="F35" i="108"/>
  <c r="A35" i="108"/>
  <c r="X34" i="108"/>
  <c r="T34" i="108"/>
  <c r="Q34" i="108"/>
  <c r="A34" i="108"/>
  <c r="X33" i="108"/>
  <c r="T33" i="108"/>
  <c r="Q33" i="108"/>
  <c r="L33" i="108"/>
  <c r="G33" i="112" s="1"/>
  <c r="I33" i="108"/>
  <c r="F33" i="112" s="1"/>
  <c r="F33" i="108"/>
  <c r="A33" i="108"/>
  <c r="X32" i="108"/>
  <c r="T32" i="108"/>
  <c r="Q32" i="108"/>
  <c r="A32" i="108"/>
  <c r="X31" i="108"/>
  <c r="T31" i="108"/>
  <c r="Q31" i="108"/>
  <c r="L31" i="108"/>
  <c r="G31" i="112" s="1"/>
  <c r="I31" i="108"/>
  <c r="F31" i="112" s="1"/>
  <c r="F31" i="108"/>
  <c r="A31" i="108"/>
  <c r="X30" i="108"/>
  <c r="T30" i="108"/>
  <c r="Q30" i="108"/>
  <c r="A30" i="108"/>
  <c r="X29" i="108"/>
  <c r="T29" i="108"/>
  <c r="Q29" i="108"/>
  <c r="L29" i="108"/>
  <c r="G29" i="112" s="1"/>
  <c r="I29" i="108"/>
  <c r="F29" i="112" s="1"/>
  <c r="F29" i="108"/>
  <c r="A29" i="108"/>
  <c r="X28" i="108"/>
  <c r="T28" i="108"/>
  <c r="Q28" i="108"/>
  <c r="A28" i="108"/>
  <c r="X27" i="108"/>
  <c r="T27" i="108"/>
  <c r="Q27" i="108"/>
  <c r="L27" i="108"/>
  <c r="G27" i="112" s="1"/>
  <c r="I27" i="108"/>
  <c r="F27" i="112" s="1"/>
  <c r="F27" i="108"/>
  <c r="A27" i="108"/>
  <c r="X26" i="108"/>
  <c r="T26" i="108"/>
  <c r="Q26" i="108"/>
  <c r="A26" i="108"/>
  <c r="X25" i="108"/>
  <c r="T25" i="108"/>
  <c r="Q25" i="108"/>
  <c r="L25" i="108"/>
  <c r="G25" i="112" s="1"/>
  <c r="I25" i="108"/>
  <c r="F25" i="112" s="1"/>
  <c r="F25" i="108"/>
  <c r="A25" i="108"/>
  <c r="X24" i="108"/>
  <c r="T24" i="108"/>
  <c r="Q24" i="108"/>
  <c r="A24" i="108"/>
  <c r="X23" i="108"/>
  <c r="T23" i="108"/>
  <c r="Q23" i="108"/>
  <c r="L23" i="108"/>
  <c r="G23" i="112" s="1"/>
  <c r="I23" i="108"/>
  <c r="F23" i="112" s="1"/>
  <c r="F23" i="108"/>
  <c r="A23" i="108"/>
  <c r="X22" i="108"/>
  <c r="T22" i="108"/>
  <c r="Q22" i="108"/>
  <c r="A22" i="108"/>
  <c r="X21" i="108"/>
  <c r="T21" i="108"/>
  <c r="Q21" i="108"/>
  <c r="L21" i="108"/>
  <c r="G21" i="112" s="1"/>
  <c r="I21" i="108"/>
  <c r="F21" i="112" s="1"/>
  <c r="F21" i="108"/>
  <c r="A21" i="108"/>
  <c r="X20" i="108"/>
  <c r="T20" i="108"/>
  <c r="Q20" i="108"/>
  <c r="A20" i="108"/>
  <c r="X19" i="108"/>
  <c r="T19" i="108"/>
  <c r="Q19" i="108"/>
  <c r="L19" i="108"/>
  <c r="G19" i="112" s="1"/>
  <c r="I19" i="108"/>
  <c r="F19" i="112" s="1"/>
  <c r="F19" i="108"/>
  <c r="A19" i="108"/>
  <c r="X18" i="108"/>
  <c r="T18" i="108"/>
  <c r="Q18" i="108"/>
  <c r="A18" i="108"/>
  <c r="X17" i="108"/>
  <c r="T17" i="108"/>
  <c r="Q17" i="108"/>
  <c r="L17" i="108"/>
  <c r="G17" i="112" s="1"/>
  <c r="I17" i="108"/>
  <c r="F17" i="112" s="1"/>
  <c r="F17" i="108"/>
  <c r="A17" i="108"/>
  <c r="X16" i="108"/>
  <c r="T16" i="108"/>
  <c r="Q16" i="108"/>
  <c r="A16" i="108"/>
  <c r="X15" i="108"/>
  <c r="T15" i="108"/>
  <c r="Q15" i="108"/>
  <c r="L15" i="108"/>
  <c r="G15" i="112"/>
  <c r="I15" i="108"/>
  <c r="F15" i="112" s="1"/>
  <c r="F15" i="108"/>
  <c r="A15" i="108"/>
  <c r="X14" i="108"/>
  <c r="T14" i="108"/>
  <c r="Q14" i="108"/>
  <c r="A14" i="108"/>
  <c r="X13" i="108"/>
  <c r="T13" i="108"/>
  <c r="Q13" i="108"/>
  <c r="L13" i="108"/>
  <c r="G13" i="112" s="1"/>
  <c r="I13" i="108"/>
  <c r="F13" i="112" s="1"/>
  <c r="F13" i="108"/>
  <c r="A13" i="108"/>
  <c r="X12" i="108"/>
  <c r="T12" i="108"/>
  <c r="Q12" i="108"/>
  <c r="A12" i="108"/>
  <c r="X11" i="108"/>
  <c r="T11" i="108"/>
  <c r="Q11" i="108"/>
  <c r="L11" i="108"/>
  <c r="G11" i="112" s="1"/>
  <c r="I11" i="108"/>
  <c r="F11" i="112" s="1"/>
  <c r="F11" i="108"/>
  <c r="A11" i="108"/>
  <c r="X10" i="108"/>
  <c r="T10" i="108"/>
  <c r="Q10" i="108"/>
  <c r="A10" i="108"/>
  <c r="X9" i="108"/>
  <c r="T9" i="108"/>
  <c r="Q9" i="108"/>
  <c r="L9" i="108"/>
  <c r="G9" i="112" s="1"/>
  <c r="I9" i="108"/>
  <c r="F9" i="112" s="1"/>
  <c r="F9" i="108"/>
  <c r="A9" i="108"/>
  <c r="X8" i="108"/>
  <c r="T8" i="108"/>
  <c r="Q8" i="108"/>
  <c r="A8" i="108"/>
  <c r="X7" i="108"/>
  <c r="T7" i="108"/>
  <c r="W7" i="108"/>
  <c r="Q7" i="108"/>
  <c r="I7" i="108"/>
  <c r="L7" i="108" s="1"/>
  <c r="G7" i="112" s="1"/>
  <c r="F7" i="108"/>
  <c r="A7" i="108"/>
  <c r="X6" i="108"/>
  <c r="D200" i="106"/>
  <c r="A200" i="106"/>
  <c r="D199" i="106"/>
  <c r="A199" i="106"/>
  <c r="D198" i="106"/>
  <c r="A198" i="106"/>
  <c r="D197" i="106"/>
  <c r="A197" i="106"/>
  <c r="D196" i="106"/>
  <c r="A196" i="106"/>
  <c r="D195" i="106"/>
  <c r="A195" i="106"/>
  <c r="D194" i="106"/>
  <c r="A194" i="106"/>
  <c r="D193" i="106"/>
  <c r="A193" i="106"/>
  <c r="D191" i="106"/>
  <c r="A191" i="106"/>
  <c r="D190" i="106"/>
  <c r="A190" i="106"/>
  <c r="D189" i="106"/>
  <c r="A189" i="106"/>
  <c r="D188" i="106"/>
  <c r="A188" i="106"/>
  <c r="D187" i="106"/>
  <c r="A187" i="106"/>
  <c r="D185" i="106"/>
  <c r="A185" i="106"/>
  <c r="D184" i="106"/>
  <c r="A184" i="106"/>
  <c r="D183" i="106"/>
  <c r="A183" i="106"/>
  <c r="D182" i="106"/>
  <c r="A182" i="106"/>
  <c r="D181" i="106"/>
  <c r="A181" i="106"/>
  <c r="D180" i="106"/>
  <c r="A180" i="106"/>
  <c r="D178" i="106"/>
  <c r="A178" i="106"/>
  <c r="D177" i="106"/>
  <c r="A177" i="106"/>
  <c r="D176" i="106"/>
  <c r="A176" i="106"/>
  <c r="D175" i="106"/>
  <c r="A175" i="106"/>
  <c r="D174" i="106"/>
  <c r="A174" i="106"/>
  <c r="D173" i="106"/>
  <c r="A173" i="106"/>
  <c r="D172" i="106"/>
  <c r="A172" i="106"/>
  <c r="D170" i="106"/>
  <c r="A170" i="106"/>
  <c r="D169" i="106"/>
  <c r="A169" i="106"/>
  <c r="D168" i="106"/>
  <c r="A168" i="106"/>
  <c r="D167" i="106"/>
  <c r="A167" i="106"/>
  <c r="D166" i="106"/>
  <c r="A166" i="106"/>
  <c r="D165" i="106"/>
  <c r="A165" i="106"/>
  <c r="D164" i="106"/>
  <c r="A164" i="106"/>
  <c r="D162" i="106"/>
  <c r="A162" i="106"/>
  <c r="D161" i="106"/>
  <c r="A161" i="106"/>
  <c r="D160" i="106"/>
  <c r="A160" i="106"/>
  <c r="D159" i="106"/>
  <c r="A159" i="106"/>
  <c r="D158" i="106"/>
  <c r="A158" i="106"/>
  <c r="D157" i="106"/>
  <c r="A157" i="106"/>
  <c r="D156" i="106"/>
  <c r="A156" i="106"/>
  <c r="D155" i="106"/>
  <c r="A155" i="106"/>
  <c r="D153" i="106"/>
  <c r="A153" i="106"/>
  <c r="D152" i="106"/>
  <c r="A152" i="106"/>
  <c r="D151" i="106"/>
  <c r="A151" i="106"/>
  <c r="D149" i="106"/>
  <c r="A149" i="106"/>
  <c r="D148" i="106"/>
  <c r="A148" i="106"/>
  <c r="D147" i="106"/>
  <c r="A147" i="106"/>
  <c r="D146" i="106"/>
  <c r="A146" i="106"/>
  <c r="D145" i="106"/>
  <c r="A145" i="106"/>
  <c r="D144" i="106"/>
  <c r="A144" i="106"/>
  <c r="D143" i="106"/>
  <c r="A143" i="106"/>
  <c r="D142" i="106"/>
  <c r="A142" i="106"/>
  <c r="D140" i="106"/>
  <c r="A140" i="106"/>
  <c r="D139" i="106"/>
  <c r="A139" i="106"/>
  <c r="F138" i="106"/>
  <c r="D138" i="106"/>
  <c r="A138" i="106"/>
  <c r="F137" i="106"/>
  <c r="D137" i="106"/>
  <c r="A137" i="106"/>
  <c r="F136" i="106"/>
  <c r="D136" i="106"/>
  <c r="A136" i="106"/>
  <c r="F135" i="106"/>
  <c r="D135" i="106"/>
  <c r="A135" i="106"/>
  <c r="F134" i="106"/>
  <c r="D134" i="106"/>
  <c r="D133" i="106" s="1"/>
  <c r="D130" i="106" s="1"/>
  <c r="A134" i="106"/>
  <c r="A133" i="106" s="1"/>
  <c r="A130" i="106" s="1"/>
  <c r="B133" i="106"/>
  <c r="B130" i="106" s="1"/>
  <c r="B90" i="106"/>
  <c r="B89" i="106"/>
  <c r="B88" i="106"/>
  <c r="C87" i="106"/>
  <c r="B87" i="106"/>
  <c r="B86" i="106"/>
  <c r="B85" i="106"/>
  <c r="B84" i="106"/>
  <c r="B83" i="106"/>
  <c r="B82" i="106"/>
  <c r="N69" i="106"/>
  <c r="C90" i="106" s="1"/>
  <c r="N63" i="106"/>
  <c r="C89" i="106" s="1"/>
  <c r="N56" i="106"/>
  <c r="C88" i="106" s="1"/>
  <c r="N48" i="106"/>
  <c r="N40" i="106"/>
  <c r="C86" i="106" s="1"/>
  <c r="N31" i="106"/>
  <c r="C85" i="106" s="1"/>
  <c r="N27" i="106"/>
  <c r="C84" i="106" s="1"/>
  <c r="N18" i="106"/>
  <c r="C83" i="106" s="1"/>
  <c r="N10" i="106"/>
  <c r="C82" i="106" s="1"/>
  <c r="G10" i="106"/>
  <c r="P7" i="106"/>
  <c r="N7" i="106"/>
  <c r="L7" i="106"/>
  <c r="J7" i="106"/>
  <c r="H7" i="106"/>
  <c r="E4" i="106"/>
  <c r="D164" i="105"/>
  <c r="A164" i="105"/>
  <c r="D163" i="105"/>
  <c r="A163" i="105"/>
  <c r="D161" i="105"/>
  <c r="A161" i="105"/>
  <c r="D160" i="105"/>
  <c r="A160" i="105"/>
  <c r="D159" i="105"/>
  <c r="A159" i="105"/>
  <c r="D158" i="105"/>
  <c r="A158" i="105"/>
  <c r="D156" i="105"/>
  <c r="A156" i="105"/>
  <c r="D155" i="105"/>
  <c r="A155" i="105"/>
  <c r="D154" i="105"/>
  <c r="A154" i="105"/>
  <c r="D152" i="105"/>
  <c r="A152" i="105"/>
  <c r="D151" i="105"/>
  <c r="A151" i="105"/>
  <c r="D150" i="105"/>
  <c r="A150" i="105"/>
  <c r="D149" i="105"/>
  <c r="A149" i="105"/>
  <c r="D147" i="105"/>
  <c r="A147" i="105"/>
  <c r="D146" i="105"/>
  <c r="A146" i="105"/>
  <c r="D145" i="105"/>
  <c r="A145" i="105"/>
  <c r="D144" i="105"/>
  <c r="A144" i="105"/>
  <c r="D143" i="105"/>
  <c r="A143" i="105"/>
  <c r="D142" i="105"/>
  <c r="A142" i="105"/>
  <c r="D141" i="105"/>
  <c r="A141" i="105"/>
  <c r="D139" i="105"/>
  <c r="A139" i="105"/>
  <c r="D138" i="105"/>
  <c r="A138" i="105"/>
  <c r="D137" i="105"/>
  <c r="A137" i="105"/>
  <c r="D135" i="105"/>
  <c r="A135" i="105"/>
  <c r="D134" i="105"/>
  <c r="A134" i="105"/>
  <c r="D133" i="105"/>
  <c r="A133" i="105"/>
  <c r="D132" i="105"/>
  <c r="A132" i="105"/>
  <c r="D130" i="105"/>
  <c r="A130" i="105"/>
  <c r="D129" i="105"/>
  <c r="A129" i="105"/>
  <c r="D128" i="105"/>
  <c r="A128" i="105"/>
  <c r="D127" i="105"/>
  <c r="A127" i="105"/>
  <c r="D126" i="105"/>
  <c r="A126" i="105"/>
  <c r="D125" i="105"/>
  <c r="A125" i="105"/>
  <c r="A117" i="105" s="1"/>
  <c r="A115" i="105" s="1"/>
  <c r="D124" i="105"/>
  <c r="A124" i="105"/>
  <c r="D123" i="105"/>
  <c r="A123" i="105"/>
  <c r="D121" i="105"/>
  <c r="D118" i="105"/>
  <c r="D119" i="105"/>
  <c r="D120" i="105"/>
  <c r="A121" i="105"/>
  <c r="I120" i="105"/>
  <c r="A120" i="105"/>
  <c r="A118" i="105"/>
  <c r="A119" i="105"/>
  <c r="I119" i="105"/>
  <c r="I118" i="105"/>
  <c r="I117" i="105"/>
  <c r="B117" i="105"/>
  <c r="B115" i="105" s="1"/>
  <c r="I116" i="105"/>
  <c r="B70" i="105"/>
  <c r="B69" i="105"/>
  <c r="B68" i="105"/>
  <c r="C67" i="105"/>
  <c r="B67" i="105"/>
  <c r="B66" i="105"/>
  <c r="B65" i="105"/>
  <c r="B64" i="105"/>
  <c r="B63" i="105"/>
  <c r="B62" i="105"/>
  <c r="N55" i="105"/>
  <c r="C70" i="105" s="1"/>
  <c r="N50" i="105"/>
  <c r="C69" i="105" s="1"/>
  <c r="N46" i="105"/>
  <c r="C68" i="105"/>
  <c r="N41" i="105"/>
  <c r="N33" i="105"/>
  <c r="C66" i="105" s="1"/>
  <c r="N29" i="105"/>
  <c r="C65" i="105" s="1"/>
  <c r="N10" i="105"/>
  <c r="C62" i="105"/>
  <c r="N15" i="105"/>
  <c r="C63" i="105" s="1"/>
  <c r="N24" i="105"/>
  <c r="C64" i="105"/>
  <c r="G10" i="105"/>
  <c r="P7" i="105"/>
  <c r="N7" i="105"/>
  <c r="L7" i="105"/>
  <c r="J7" i="105"/>
  <c r="H7" i="105"/>
  <c r="E3" i="105"/>
  <c r="H33" i="37"/>
  <c r="D44" i="86"/>
  <c r="D63" i="86"/>
  <c r="D25" i="86"/>
  <c r="D40" i="90"/>
  <c r="D40" i="89"/>
  <c r="I41" i="34"/>
  <c r="B41" i="34"/>
  <c r="B42" i="34" s="1"/>
  <c r="B43" i="34" s="1"/>
  <c r="B44" i="34" s="1"/>
  <c r="B45" i="34" s="1"/>
  <c r="B46" i="34" s="1"/>
  <c r="B47" i="34" s="1"/>
  <c r="B48" i="34" s="1"/>
  <c r="B49" i="34" s="1"/>
  <c r="I40" i="34"/>
  <c r="I31" i="34"/>
  <c r="B31" i="34"/>
  <c r="B32" i="34" s="1"/>
  <c r="B33" i="34" s="1"/>
  <c r="B34" i="34" s="1"/>
  <c r="B35" i="34" s="1"/>
  <c r="B36" i="34" s="1"/>
  <c r="B37" i="34" s="1"/>
  <c r="B38" i="34" s="1"/>
  <c r="B39" i="34" s="1"/>
  <c r="I30" i="34"/>
  <c r="I29" i="34"/>
  <c r="I17" i="34"/>
  <c r="B17" i="34"/>
  <c r="B18" i="34" s="1"/>
  <c r="B19" i="34" s="1"/>
  <c r="B20" i="34" s="1"/>
  <c r="B21" i="34" s="1"/>
  <c r="B22" i="34" s="1"/>
  <c r="B23" i="34" s="1"/>
  <c r="B24" i="34" s="1"/>
  <c r="B25" i="34" s="1"/>
  <c r="I16" i="34"/>
  <c r="I7" i="34"/>
  <c r="B7" i="34"/>
  <c r="B8" i="34" s="1"/>
  <c r="B9" i="34" s="1"/>
  <c r="B10" i="34" s="1"/>
  <c r="B11" i="34" s="1"/>
  <c r="B12" i="34" s="1"/>
  <c r="B13" i="34" s="1"/>
  <c r="B14" i="34" s="1"/>
  <c r="B15" i="34" s="1"/>
  <c r="I6" i="34"/>
  <c r="I5" i="34"/>
  <c r="B85" i="16"/>
  <c r="B86" i="16" s="1"/>
  <c r="B87" i="16" s="1"/>
  <c r="B88" i="16" s="1"/>
  <c r="B89" i="16" s="1"/>
  <c r="B90" i="16" s="1"/>
  <c r="B91" i="16" s="1"/>
  <c r="B92" i="16" s="1"/>
  <c r="B93" i="16" s="1"/>
  <c r="B70" i="16"/>
  <c r="B71" i="16" s="1"/>
  <c r="B72" i="16" s="1"/>
  <c r="B73" i="16" s="1"/>
  <c r="B74" i="16" s="1"/>
  <c r="B75" i="16" s="1"/>
  <c r="B76" i="16" s="1"/>
  <c r="B77" i="16" s="1"/>
  <c r="B78" i="16" s="1"/>
  <c r="B55" i="16"/>
  <c r="B56" i="16" s="1"/>
  <c r="B57" i="16" s="1"/>
  <c r="B58" i="16" s="1"/>
  <c r="B59" i="16" s="1"/>
  <c r="B60" i="16" s="1"/>
  <c r="B61" i="16" s="1"/>
  <c r="B62" i="16" s="1"/>
  <c r="B63" i="16" s="1"/>
  <c r="B40" i="16"/>
  <c r="B41" i="16" s="1"/>
  <c r="B42" i="16" s="1"/>
  <c r="B43" i="16" s="1"/>
  <c r="B44" i="16" s="1"/>
  <c r="B45" i="16" s="1"/>
  <c r="B46" i="16" s="1"/>
  <c r="B47" i="16" s="1"/>
  <c r="B48" i="16" s="1"/>
  <c r="I25" i="16"/>
  <c r="B25" i="16"/>
  <c r="B26" i="16" s="1"/>
  <c r="B27" i="16" s="1"/>
  <c r="B28" i="16" s="1"/>
  <c r="B29" i="16" s="1"/>
  <c r="B30" i="16" s="1"/>
  <c r="B31" i="16" s="1"/>
  <c r="B32" i="16" s="1"/>
  <c r="B33" i="16" s="1"/>
  <c r="I24" i="16"/>
  <c r="B88" i="56"/>
  <c r="B89" i="56"/>
  <c r="B90" i="56" s="1"/>
  <c r="B91" i="56" s="1"/>
  <c r="B92" i="56" s="1"/>
  <c r="B93" i="56" s="1"/>
  <c r="B94" i="56" s="1"/>
  <c r="B95" i="56" s="1"/>
  <c r="B96" i="56" s="1"/>
  <c r="B74" i="56"/>
  <c r="B75" i="56" s="1"/>
  <c r="B76" i="56" s="1"/>
  <c r="B77" i="56" s="1"/>
  <c r="B78" i="56" s="1"/>
  <c r="B79" i="56" s="1"/>
  <c r="B80" i="56" s="1"/>
  <c r="B81" i="56" s="1"/>
  <c r="B82" i="56" s="1"/>
  <c r="B60" i="56"/>
  <c r="B61" i="56" s="1"/>
  <c r="B62" i="56" s="1"/>
  <c r="B63" i="56" s="1"/>
  <c r="B64" i="56" s="1"/>
  <c r="B65" i="56" s="1"/>
  <c r="B66" i="56" s="1"/>
  <c r="B67" i="56" s="1"/>
  <c r="B68" i="56" s="1"/>
  <c r="B46" i="56"/>
  <c r="B47" i="56" s="1"/>
  <c r="B48" i="56" s="1"/>
  <c r="B49" i="56" s="1"/>
  <c r="B50" i="56" s="1"/>
  <c r="B51" i="56" s="1"/>
  <c r="B52" i="56" s="1"/>
  <c r="B53" i="56" s="1"/>
  <c r="B54" i="56" s="1"/>
  <c r="B32" i="56"/>
  <c r="B33" i="56" s="1"/>
  <c r="B34" i="56" s="1"/>
  <c r="B35" i="56" s="1"/>
  <c r="B36" i="56" s="1"/>
  <c r="B37" i="56" s="1"/>
  <c r="B38" i="56" s="1"/>
  <c r="B39" i="56" s="1"/>
  <c r="B40" i="56" s="1"/>
  <c r="I18" i="56"/>
  <c r="B18" i="56"/>
  <c r="B19" i="56" s="1"/>
  <c r="B20" i="56" s="1"/>
  <c r="B21" i="56" s="1"/>
  <c r="B22" i="56" s="1"/>
  <c r="B23" i="56" s="1"/>
  <c r="B24" i="56" s="1"/>
  <c r="B25" i="56" s="1"/>
  <c r="B26" i="56" s="1"/>
  <c r="I17" i="56"/>
  <c r="A7" i="112"/>
  <c r="A8" i="112"/>
  <c r="A22" i="112"/>
  <c r="A21" i="112"/>
  <c r="A18" i="112"/>
  <c r="A16" i="112"/>
  <c r="A64" i="112"/>
  <c r="A17" i="112"/>
  <c r="A67" i="112"/>
  <c r="A66" i="112"/>
  <c r="A20" i="112"/>
  <c r="A85" i="112"/>
  <c r="A19" i="112"/>
  <c r="A63" i="112"/>
  <c r="A15" i="112"/>
  <c r="A65" i="112"/>
  <c r="L25" i="120"/>
  <c r="H25" i="120"/>
  <c r="A24" i="112"/>
  <c r="A40" i="112"/>
  <c r="A41" i="112"/>
  <c r="A46" i="112"/>
  <c r="S12" i="124"/>
  <c r="T12" i="124" s="1"/>
  <c r="S11" i="124"/>
  <c r="T11" i="124" s="1"/>
  <c r="S13" i="124"/>
  <c r="T13" i="124" s="1"/>
  <c r="S10" i="124"/>
  <c r="T10" i="124" s="1"/>
  <c r="E41" i="124"/>
  <c r="E10" i="124"/>
  <c r="E11" i="124"/>
  <c r="E12" i="124"/>
  <c r="E13" i="124"/>
  <c r="E51" i="124"/>
  <c r="S41" i="124"/>
  <c r="T41" i="124" s="1"/>
  <c r="S51" i="124"/>
  <c r="T51" i="124" s="1"/>
  <c r="R8" i="124"/>
  <c r="Q8" i="124"/>
  <c r="H66" i="124"/>
  <c r="E9" i="124"/>
  <c r="S9" i="124"/>
  <c r="T9" i="124" s="1"/>
  <c r="F25" i="125"/>
  <c r="A26" i="112"/>
  <c r="A71" i="112"/>
  <c r="A47" i="112"/>
  <c r="N25" i="125"/>
  <c r="A70" i="112"/>
  <c r="A54" i="112"/>
  <c r="A32" i="112"/>
  <c r="A53" i="112"/>
  <c r="A76" i="112"/>
  <c r="J25" i="125"/>
  <c r="A75" i="112"/>
  <c r="P25" i="125"/>
  <c r="H25" i="125"/>
  <c r="A78" i="112"/>
  <c r="A77" i="112"/>
  <c r="A74" i="112"/>
  <c r="A37" i="112"/>
  <c r="A31" i="112"/>
  <c r="A13" i="112"/>
  <c r="A59" i="112"/>
  <c r="A30" i="112"/>
  <c r="A83" i="112"/>
  <c r="F12" i="120"/>
  <c r="N25" i="120"/>
  <c r="A81" i="112"/>
  <c r="O6" i="112"/>
  <c r="A80" i="112"/>
  <c r="A51" i="112"/>
  <c r="A68" i="112"/>
  <c r="A38" i="112"/>
  <c r="A33" i="112"/>
  <c r="A11" i="112"/>
  <c r="A79" i="112"/>
  <c r="A27" i="112"/>
  <c r="A23" i="112"/>
  <c r="A62" i="112"/>
  <c r="A35" i="112"/>
  <c r="A61" i="112"/>
  <c r="C191" i="124"/>
  <c r="C208" i="124"/>
  <c r="C183" i="124"/>
  <c r="S7" i="124"/>
  <c r="C203" i="124"/>
  <c r="C196" i="124"/>
  <c r="C201" i="124"/>
  <c r="C197" i="124"/>
  <c r="Q5" i="124"/>
  <c r="C202" i="124"/>
  <c r="C199" i="124"/>
  <c r="C205" i="124"/>
  <c r="C185" i="124"/>
  <c r="C184" i="124"/>
  <c r="C209" i="124"/>
  <c r="C195" i="124"/>
  <c r="S66" i="124"/>
  <c r="C200" i="124"/>
  <c r="C192" i="124"/>
  <c r="C193" i="124"/>
  <c r="C204" i="124"/>
  <c r="D66" i="124"/>
  <c r="C207" i="124"/>
  <c r="C187" i="124"/>
  <c r="R5" i="124"/>
  <c r="C189" i="124"/>
  <c r="C210" i="124"/>
  <c r="D8" i="124"/>
  <c r="C186" i="124"/>
  <c r="C198" i="124"/>
  <c r="D7" i="124"/>
  <c r="C188" i="124"/>
  <c r="C194" i="124"/>
  <c r="C206" i="124"/>
  <c r="C190" i="124"/>
  <c r="A52" i="112" l="1"/>
  <c r="D117" i="105"/>
  <c r="D115" i="105" s="1"/>
  <c r="A86" i="112"/>
  <c r="A9" i="112"/>
  <c r="F7" i="112"/>
  <c r="P25" i="120"/>
  <c r="A12" i="112"/>
  <c r="A43" i="112"/>
  <c r="A10" i="112"/>
  <c r="A39" i="112"/>
  <c r="E4" i="105"/>
  <c r="A45" i="112"/>
  <c r="F25" i="120"/>
  <c r="A50" i="112"/>
  <c r="J25" i="120"/>
  <c r="E3" i="106"/>
  <c r="K15" i="116"/>
  <c r="L25" i="125"/>
  <c r="I5" i="124"/>
  <c r="A29" i="112"/>
  <c r="C16" i="114"/>
  <c r="D29" i="77"/>
  <c r="D28" i="105"/>
  <c r="D10" i="132"/>
  <c r="D73" i="124"/>
  <c r="F74" i="124"/>
  <c r="C5" i="133"/>
  <c r="B1" i="133"/>
  <c r="G72" i="124"/>
  <c r="G5" i="132"/>
  <c r="H5" i="132" s="1"/>
  <c r="I5" i="132" s="1"/>
  <c r="I33" i="132" s="1"/>
  <c r="D74" i="124"/>
  <c r="G74" i="124"/>
  <c r="D72" i="124"/>
  <c r="D40" i="114"/>
  <c r="H16" i="56"/>
  <c r="C5" i="100"/>
  <c r="D16" i="77"/>
  <c r="D32" i="106"/>
  <c r="D23" i="77"/>
  <c r="D6" i="77"/>
  <c r="D19" i="114"/>
  <c r="B77" i="117"/>
  <c r="C37" i="16"/>
  <c r="D26" i="114"/>
  <c r="H3" i="77"/>
  <c r="C19" i="118"/>
  <c r="C4" i="88"/>
  <c r="B26" i="19"/>
  <c r="C4" i="34"/>
  <c r="B1" i="56"/>
  <c r="D73" i="106"/>
  <c r="D50" i="106"/>
  <c r="F7" i="16"/>
  <c r="D8" i="77"/>
  <c r="D30" i="114"/>
  <c r="C22" i="16"/>
  <c r="D19" i="105"/>
  <c r="F6" i="16"/>
  <c r="D55" i="106"/>
  <c r="D4" i="76"/>
  <c r="D5" i="37"/>
  <c r="D61" i="106"/>
  <c r="D66" i="114"/>
  <c r="D13" i="114" s="1"/>
  <c r="D31" i="105"/>
  <c r="D16" i="106"/>
  <c r="B1" i="77"/>
  <c r="C4" i="87"/>
  <c r="D29" i="106"/>
  <c r="C8" i="117"/>
  <c r="D4" i="75"/>
  <c r="D49" i="106"/>
  <c r="B49" i="86"/>
  <c r="D22" i="105"/>
  <c r="D25" i="114"/>
  <c r="F3" i="77"/>
  <c r="D25" i="106"/>
  <c r="D45" i="105"/>
  <c r="D63" i="114"/>
  <c r="K24" i="128"/>
  <c r="B49" i="117"/>
  <c r="G4" i="76"/>
  <c r="G44" i="128"/>
  <c r="B1" i="99"/>
  <c r="C5" i="77"/>
  <c r="D21" i="105"/>
  <c r="D25" i="77"/>
  <c r="B5" i="94"/>
  <c r="E21" i="118"/>
  <c r="D34" i="105"/>
  <c r="D29" i="114"/>
  <c r="B63" i="117"/>
  <c r="D12" i="77"/>
  <c r="C24" i="89"/>
  <c r="D20" i="114"/>
  <c r="B1" i="118"/>
  <c r="D21" i="106"/>
  <c r="H8" i="117"/>
  <c r="H22" i="117" s="1"/>
  <c r="H36" i="117" s="1"/>
  <c r="H50" i="117" s="1"/>
  <c r="H64" i="117" s="1"/>
  <c r="H78" i="117" s="1"/>
  <c r="H92" i="117" s="1"/>
  <c r="H106" i="117" s="1"/>
  <c r="H5" i="77"/>
  <c r="B1" i="76"/>
  <c r="F5" i="16"/>
  <c r="D54" i="105"/>
  <c r="D21" i="114"/>
  <c r="D23" i="106"/>
  <c r="D64" i="114"/>
  <c r="G5" i="37"/>
  <c r="B1" i="119"/>
  <c r="B19" i="77"/>
  <c r="B4" i="75"/>
  <c r="C1" i="108"/>
  <c r="D18" i="105"/>
  <c r="J6" i="116"/>
  <c r="D40" i="105"/>
  <c r="G16" i="56"/>
  <c r="D17" i="106"/>
  <c r="B1" i="17"/>
  <c r="D37" i="114"/>
  <c r="D47" i="105"/>
  <c r="D15" i="77"/>
  <c r="B1" i="105"/>
  <c r="C1" i="114"/>
  <c r="B1" i="80"/>
  <c r="D64" i="106"/>
  <c r="B32" i="77"/>
  <c r="B105" i="117"/>
  <c r="D48" i="114"/>
  <c r="E5" i="34"/>
  <c r="E29" i="34" s="1"/>
  <c r="G4" i="88"/>
  <c r="K5" i="108"/>
  <c r="V5" i="108" s="1"/>
  <c r="C1" i="110"/>
  <c r="B1" i="128"/>
  <c r="E3" i="80"/>
  <c r="N5" i="108"/>
  <c r="D43" i="105"/>
  <c r="D51" i="105"/>
  <c r="D37" i="106"/>
  <c r="D66" i="106"/>
  <c r="D27" i="105"/>
  <c r="H4" i="88"/>
  <c r="D53" i="114"/>
  <c r="D10" i="114" s="1"/>
  <c r="B21" i="117"/>
  <c r="D39" i="114"/>
  <c r="G6" i="116"/>
  <c r="D44" i="106"/>
  <c r="C5" i="37"/>
  <c r="D33" i="114"/>
  <c r="D4" i="87"/>
  <c r="D26" i="106"/>
  <c r="D29" i="132"/>
  <c r="E34" i="132" s="1"/>
  <c r="B16" i="56"/>
  <c r="D74" i="106"/>
  <c r="D45" i="106"/>
  <c r="D38" i="114"/>
  <c r="D18" i="114"/>
  <c r="D5" i="114" s="1"/>
  <c r="D23" i="105"/>
  <c r="H3" i="80"/>
  <c r="D46" i="114"/>
  <c r="C82" i="16"/>
  <c r="D42" i="114"/>
  <c r="F4" i="87"/>
  <c r="D57" i="114"/>
  <c r="D21" i="77"/>
  <c r="G23" i="16"/>
  <c r="G38" i="16" s="1"/>
  <c r="D56" i="114"/>
  <c r="D62" i="114"/>
  <c r="D12" i="114" s="1"/>
  <c r="E23" i="16"/>
  <c r="F50" i="36"/>
  <c r="D13" i="105"/>
  <c r="D25" i="105"/>
  <c r="E50" i="36"/>
  <c r="D57" i="105"/>
  <c r="B26" i="77"/>
  <c r="F4" i="75"/>
  <c r="C26" i="19"/>
  <c r="D67" i="106"/>
  <c r="D22" i="106"/>
  <c r="D30" i="105"/>
  <c r="C4" i="114"/>
  <c r="E5" i="99"/>
  <c r="D51" i="106"/>
  <c r="D72" i="106"/>
  <c r="D16" i="105"/>
  <c r="D36" i="114"/>
  <c r="D7" i="114" s="1"/>
  <c r="B1" i="36"/>
  <c r="D32" i="77"/>
  <c r="D54" i="114"/>
  <c r="B1" i="123"/>
  <c r="D60" i="106"/>
  <c r="B1" i="86"/>
  <c r="D16" i="56"/>
  <c r="D57" i="106"/>
  <c r="M5" i="112"/>
  <c r="B23" i="77"/>
  <c r="B1" i="130"/>
  <c r="E6" i="116"/>
  <c r="D5" i="77"/>
  <c r="H4" i="75"/>
  <c r="D56" i="105"/>
  <c r="D3" i="77"/>
  <c r="D4" i="128"/>
  <c r="D17" i="77"/>
  <c r="I5" i="112"/>
  <c r="F4" i="76"/>
  <c r="G8" i="117"/>
  <c r="D12" i="105"/>
  <c r="D36" i="106"/>
  <c r="P5" i="108"/>
  <c r="B1" i="34"/>
  <c r="D38" i="106"/>
  <c r="D28" i="114"/>
  <c r="D6" i="114" s="1"/>
  <c r="H4" i="87"/>
  <c r="D26" i="105"/>
  <c r="D65" i="106"/>
  <c r="F4" i="88"/>
  <c r="D22" i="114"/>
  <c r="C1" i="12"/>
  <c r="B1" i="16"/>
  <c r="E4" i="76"/>
  <c r="D12" i="132"/>
  <c r="D18" i="132"/>
  <c r="C1" i="132"/>
  <c r="D19" i="132"/>
  <c r="D8" i="132"/>
  <c r="D24" i="114"/>
  <c r="B1" i="94"/>
  <c r="C24" i="90"/>
  <c r="C12" i="86"/>
  <c r="C31" i="86" s="1"/>
  <c r="C50" i="86" s="1"/>
  <c r="E4" i="75"/>
  <c r="F16" i="56"/>
  <c r="D39" i="105"/>
  <c r="C52" i="16"/>
  <c r="E35" i="118"/>
  <c r="C4" i="75"/>
  <c r="D20" i="106"/>
  <c r="B1" i="122"/>
  <c r="D15" i="106"/>
  <c r="D55" i="114"/>
  <c r="C3" i="80"/>
  <c r="B23" i="16"/>
  <c r="D77" i="106"/>
  <c r="D71" i="106"/>
  <c r="D60" i="114"/>
  <c r="C1" i="112"/>
  <c r="B1" i="106"/>
  <c r="H73" i="76"/>
  <c r="D38" i="105"/>
  <c r="H74" i="76"/>
  <c r="C23" i="16"/>
  <c r="B30" i="86"/>
  <c r="B6" i="77"/>
  <c r="D53" i="106"/>
  <c r="B1" i="88"/>
  <c r="H5" i="37"/>
  <c r="C31" i="126"/>
  <c r="D19" i="106"/>
  <c r="D27" i="77"/>
  <c r="D11" i="105"/>
  <c r="D48" i="105"/>
  <c r="D68" i="106"/>
  <c r="C1" i="109"/>
  <c r="C5" i="34"/>
  <c r="C29" i="34" s="1"/>
  <c r="D45" i="114"/>
  <c r="H23" i="16"/>
  <c r="I23" i="16" s="1"/>
  <c r="D32" i="105"/>
  <c r="D43" i="106"/>
  <c r="E16" i="56"/>
  <c r="K5" i="112"/>
  <c r="F6" i="116"/>
  <c r="D28" i="106"/>
  <c r="C22" i="128"/>
  <c r="B1" i="120"/>
  <c r="D50" i="114"/>
  <c r="D9" i="114" s="1"/>
  <c r="C16" i="56"/>
  <c r="H6" i="116"/>
  <c r="H5" i="34"/>
  <c r="H29" i="34" s="1"/>
  <c r="C5" i="118"/>
  <c r="D26" i="19"/>
  <c r="D49" i="105"/>
  <c r="B91" i="117"/>
  <c r="D20" i="77"/>
  <c r="D33" i="106"/>
  <c r="D58" i="106"/>
  <c r="B47" i="36"/>
  <c r="D10" i="77"/>
  <c r="D17" i="105"/>
  <c r="D34" i="114"/>
  <c r="D41" i="106"/>
  <c r="C4" i="76"/>
  <c r="D18" i="77"/>
  <c r="D31" i="77"/>
  <c r="H5" i="108"/>
  <c r="S5" i="108" s="1"/>
  <c r="D59" i="106"/>
  <c r="I4" i="88"/>
  <c r="K44" i="128"/>
  <c r="D54" i="106"/>
  <c r="O5" i="112"/>
  <c r="D42" i="106"/>
  <c r="D26" i="77"/>
  <c r="D14" i="132"/>
  <c r="D15" i="132"/>
  <c r="D16" i="132"/>
  <c r="D24" i="132"/>
  <c r="D20" i="132"/>
  <c r="D21" i="132"/>
  <c r="D22" i="132"/>
  <c r="D11" i="132"/>
  <c r="D4" i="88"/>
  <c r="B11" i="86"/>
  <c r="C28" i="34"/>
  <c r="C6" i="116"/>
  <c r="D30" i="77"/>
  <c r="B1" i="87"/>
  <c r="D41" i="114"/>
  <c r="D34" i="77"/>
  <c r="B1" i="117"/>
  <c r="G5" i="108"/>
  <c r="R5" i="108" s="1"/>
  <c r="B1" i="75"/>
  <c r="E4" i="88"/>
  <c r="D11" i="106"/>
  <c r="B1" i="37"/>
  <c r="D11" i="77"/>
  <c r="D53" i="105"/>
  <c r="D51" i="114"/>
  <c r="D70" i="106"/>
  <c r="B2" i="129"/>
  <c r="E28" i="118"/>
  <c r="B1" i="113"/>
  <c r="D7" i="132"/>
  <c r="D25" i="132"/>
  <c r="D26" i="132"/>
  <c r="D27" i="132"/>
  <c r="D28" i="132"/>
  <c r="D17" i="132"/>
  <c r="D14" i="106"/>
  <c r="D12" i="106"/>
  <c r="G5" i="34"/>
  <c r="G29" i="34" s="1"/>
  <c r="D9" i="77"/>
  <c r="D75" i="106"/>
  <c r="D44" i="114"/>
  <c r="D8" i="114" s="1"/>
  <c r="D35" i="77"/>
  <c r="G4" i="75"/>
  <c r="H72" i="76"/>
  <c r="F5" i="34"/>
  <c r="F29" i="34" s="1"/>
  <c r="E5" i="100"/>
  <c r="D34" i="106"/>
  <c r="C4" i="130"/>
  <c r="B5" i="34"/>
  <c r="B29" i="34" s="1"/>
  <c r="C5" i="124"/>
  <c r="E7" i="118"/>
  <c r="B1" i="19"/>
  <c r="D32" i="114"/>
  <c r="C67" i="16"/>
  <c r="B35" i="117"/>
  <c r="I4" i="75"/>
  <c r="D24" i="77"/>
  <c r="D36" i="105"/>
  <c r="D33" i="77"/>
  <c r="D23" i="132"/>
  <c r="D9" i="132"/>
  <c r="D4" i="131"/>
  <c r="D35" i="106"/>
  <c r="L5" i="112"/>
  <c r="F5" i="37"/>
  <c r="D13" i="132"/>
  <c r="D3" i="80"/>
  <c r="C71" i="56"/>
  <c r="F8" i="16"/>
  <c r="D14" i="105"/>
  <c r="D23" i="16"/>
  <c r="E4" i="87"/>
  <c r="D62" i="106"/>
  <c r="B1" i="100"/>
  <c r="H5" i="118"/>
  <c r="F73" i="124"/>
  <c r="F72" i="124"/>
  <c r="G73" i="124"/>
  <c r="D71" i="124"/>
  <c r="G71" i="124"/>
  <c r="F71" i="124"/>
  <c r="D75" i="124"/>
  <c r="F75" i="124"/>
  <c r="G75" i="124"/>
  <c r="D20" i="105"/>
  <c r="D13" i="77"/>
  <c r="B1" i="89"/>
  <c r="B1" i="116"/>
  <c r="B1" i="129"/>
  <c r="E26" i="19"/>
  <c r="G24" i="128"/>
  <c r="D59" i="114"/>
  <c r="D11" i="114" s="1"/>
  <c r="B1" i="125"/>
  <c r="D7" i="77"/>
  <c r="D44" i="105"/>
  <c r="D23" i="114"/>
  <c r="D52" i="105"/>
  <c r="F33" i="36"/>
  <c r="F23" i="16"/>
  <c r="D28" i="77"/>
  <c r="J5" i="108"/>
  <c r="U5" i="108" s="1"/>
  <c r="D35" i="105"/>
  <c r="D5" i="34"/>
  <c r="D29" i="34" s="1"/>
  <c r="B1" i="90"/>
  <c r="B7" i="117"/>
  <c r="D30" i="106"/>
  <c r="C5" i="99"/>
  <c r="D24" i="106"/>
  <c r="E14" i="118"/>
  <c r="B13" i="77"/>
  <c r="D31" i="114"/>
  <c r="C5" i="94"/>
  <c r="C33" i="118"/>
  <c r="E33" i="36"/>
  <c r="H19" i="118"/>
  <c r="G4" i="130"/>
  <c r="D39" i="106"/>
  <c r="F9" i="16"/>
  <c r="D37" i="105"/>
  <c r="D19" i="77"/>
  <c r="D52" i="106"/>
  <c r="D22" i="77"/>
  <c r="D76" i="106"/>
  <c r="E4" i="37"/>
  <c r="D13" i="106"/>
  <c r="D47" i="106"/>
  <c r="D42" i="105"/>
  <c r="D47" i="114"/>
  <c r="D14" i="77"/>
  <c r="D6" i="116"/>
  <c r="D46" i="106"/>
  <c r="C181" i="124"/>
  <c r="F5" i="124"/>
  <c r="D5" i="124"/>
  <c r="C182" i="124"/>
  <c r="T66" i="124"/>
  <c r="E5" i="124"/>
  <c r="S8" i="124"/>
  <c r="T7" i="124"/>
  <c r="I6" i="124" l="1"/>
  <c r="J5" i="124"/>
  <c r="G33" i="132"/>
  <c r="H33" i="132"/>
  <c r="H68" i="16"/>
  <c r="C9" i="56"/>
  <c r="J5" i="132"/>
  <c r="J33" i="132" s="1"/>
  <c r="B5" i="112"/>
  <c r="B5" i="108"/>
  <c r="B83" i="16"/>
  <c r="B53" i="16"/>
  <c r="B68" i="16"/>
  <c r="B38" i="16"/>
  <c r="C5" i="17"/>
  <c r="G4" i="128"/>
  <c r="B72" i="56"/>
  <c r="B30" i="56"/>
  <c r="B58" i="56"/>
  <c r="B44" i="56"/>
  <c r="B86" i="56"/>
  <c r="C85" i="56"/>
  <c r="C10" i="56"/>
  <c r="G24" i="89"/>
  <c r="G24" i="90"/>
  <c r="I4" i="76"/>
  <c r="F16" i="125"/>
  <c r="C25" i="125"/>
  <c r="F16" i="120"/>
  <c r="C25" i="120"/>
  <c r="C69" i="124"/>
  <c r="C66" i="124"/>
  <c r="E68" i="16"/>
  <c r="E83" i="16"/>
  <c r="E53" i="16"/>
  <c r="G44" i="56"/>
  <c r="G30" i="56"/>
  <c r="G58" i="56"/>
  <c r="G72" i="56"/>
  <c r="G86" i="56"/>
  <c r="P27" i="17"/>
  <c r="C44" i="128"/>
  <c r="H3" i="106"/>
  <c r="H3" i="105"/>
  <c r="H25" i="88"/>
  <c r="H15" i="116"/>
  <c r="F44" i="56"/>
  <c r="F30" i="56"/>
  <c r="F72" i="56"/>
  <c r="F58" i="56"/>
  <c r="F86" i="56"/>
  <c r="G50" i="117"/>
  <c r="G78" i="117"/>
  <c r="G36" i="117"/>
  <c r="G92" i="117"/>
  <c r="G64" i="117"/>
  <c r="G106" i="117"/>
  <c r="G22" i="117"/>
  <c r="G12" i="86"/>
  <c r="G31" i="86" s="1"/>
  <c r="G50" i="86" s="1"/>
  <c r="E5" i="37"/>
  <c r="U6" i="105"/>
  <c r="U6" i="106"/>
  <c r="J5" i="37"/>
  <c r="I78" i="117"/>
  <c r="I22" i="117"/>
  <c r="I64" i="117"/>
  <c r="I36" i="117"/>
  <c r="I50" i="117"/>
  <c r="I106" i="117"/>
  <c r="I12" i="86"/>
  <c r="I31" i="86" s="1"/>
  <c r="I50" i="86" s="1"/>
  <c r="I92" i="117"/>
  <c r="I8" i="117"/>
  <c r="F24" i="90"/>
  <c r="G4" i="87"/>
  <c r="H4" i="76"/>
  <c r="F24" i="89"/>
  <c r="C86" i="56"/>
  <c r="C72" i="56"/>
  <c r="C30" i="56"/>
  <c r="C44" i="56"/>
  <c r="C58" i="56"/>
  <c r="L3" i="106"/>
  <c r="L3" i="105"/>
  <c r="C24" i="128"/>
  <c r="C27" i="17"/>
  <c r="D72" i="56"/>
  <c r="D58" i="56"/>
  <c r="D30" i="56"/>
  <c r="D44" i="56"/>
  <c r="D86" i="56"/>
  <c r="C5" i="108"/>
  <c r="C5" i="112"/>
  <c r="G53" i="16"/>
  <c r="G83" i="16"/>
  <c r="G68" i="16"/>
  <c r="P3" i="106"/>
  <c r="P3" i="105"/>
  <c r="P5" i="17"/>
  <c r="K4" i="128"/>
  <c r="D64" i="16"/>
  <c r="D69" i="56"/>
  <c r="D55" i="56"/>
  <c r="D94" i="16"/>
  <c r="D49" i="16"/>
  <c r="D27" i="56"/>
  <c r="D79" i="16"/>
  <c r="D41" i="56"/>
  <c r="D83" i="56"/>
  <c r="D97" i="56"/>
  <c r="D34" i="16"/>
  <c r="S3" i="106"/>
  <c r="S3" i="105"/>
  <c r="C106" i="117"/>
  <c r="C50" i="117"/>
  <c r="C78" i="117"/>
  <c r="C22" i="117"/>
  <c r="C92" i="117"/>
  <c r="C36" i="117"/>
  <c r="C64" i="117"/>
  <c r="G5" i="99"/>
  <c r="H24" i="89"/>
  <c r="J4" i="76"/>
  <c r="I4" i="87"/>
  <c r="H24" i="90"/>
  <c r="G5" i="100"/>
  <c r="J4" i="88"/>
  <c r="H44" i="56"/>
  <c r="I16" i="56"/>
  <c r="H72" i="56"/>
  <c r="H58" i="56"/>
  <c r="H30" i="56"/>
  <c r="H86" i="56"/>
  <c r="D15" i="120"/>
  <c r="D15" i="125"/>
  <c r="E58" i="56"/>
  <c r="E44" i="56"/>
  <c r="E30" i="56"/>
  <c r="E72" i="56"/>
  <c r="E86" i="56"/>
  <c r="C50" i="36"/>
  <c r="C33" i="36"/>
  <c r="E8" i="117"/>
  <c r="E12" i="86"/>
  <c r="E31" i="86" s="1"/>
  <c r="E50" i="86" s="1"/>
  <c r="D53" i="16"/>
  <c r="D83" i="16"/>
  <c r="D68" i="16"/>
  <c r="D38" i="16"/>
  <c r="N3" i="105"/>
  <c r="N3" i="106"/>
  <c r="C15" i="56"/>
  <c r="C5" i="56"/>
  <c r="B5" i="118"/>
  <c r="B4" i="76"/>
  <c r="B4" i="87"/>
  <c r="B50" i="36"/>
  <c r="B6" i="116"/>
  <c r="B5" i="99"/>
  <c r="B24" i="89"/>
  <c r="B5" i="100"/>
  <c r="B24" i="90"/>
  <c r="B4" i="88"/>
  <c r="B33" i="36"/>
  <c r="D92" i="117"/>
  <c r="D24" i="89"/>
  <c r="D50" i="117"/>
  <c r="D64" i="117"/>
  <c r="D12" i="86"/>
  <c r="D31" i="86" s="1"/>
  <c r="D50" i="86" s="1"/>
  <c r="D24" i="90"/>
  <c r="D36" i="117"/>
  <c r="D106" i="117"/>
  <c r="D22" i="117"/>
  <c r="D78" i="117"/>
  <c r="D8" i="117"/>
  <c r="H53" i="16"/>
  <c r="H38" i="16"/>
  <c r="H83" i="16"/>
  <c r="C68" i="16"/>
  <c r="C53" i="16"/>
  <c r="C38" i="16"/>
  <c r="C83" i="16"/>
  <c r="D767" i="110"/>
  <c r="D23" i="110"/>
  <c r="D239" i="110"/>
  <c r="D395" i="110"/>
  <c r="D419" i="109"/>
  <c r="D299" i="109"/>
  <c r="D323" i="110"/>
  <c r="D323" i="109"/>
  <c r="D407" i="110"/>
  <c r="D143" i="109"/>
  <c r="D623" i="110"/>
  <c r="D695" i="110"/>
  <c r="D515" i="110"/>
  <c r="D503" i="110"/>
  <c r="D395" i="109"/>
  <c r="D611" i="110"/>
  <c r="D407" i="109"/>
  <c r="D131" i="110"/>
  <c r="D455" i="109"/>
  <c r="D347" i="109"/>
  <c r="D731" i="110"/>
  <c r="D683" i="110"/>
  <c r="D659" i="110"/>
  <c r="D935" i="110"/>
  <c r="D143" i="110"/>
  <c r="D179" i="109"/>
  <c r="D191" i="109"/>
  <c r="D911" i="110"/>
  <c r="D335" i="109"/>
  <c r="D527" i="110"/>
  <c r="D479" i="109"/>
  <c r="D359" i="109"/>
  <c r="D59" i="109"/>
  <c r="D311" i="109"/>
  <c r="D443" i="109"/>
  <c r="D599" i="110"/>
  <c r="D551" i="110"/>
  <c r="D23" i="109"/>
  <c r="D719" i="110"/>
  <c r="D779" i="110"/>
  <c r="D11" i="110"/>
  <c r="D71" i="109"/>
  <c r="D827" i="110"/>
  <c r="D35" i="110"/>
  <c r="D251" i="110"/>
  <c r="D251" i="109"/>
  <c r="D167" i="109"/>
  <c r="D47" i="110"/>
  <c r="D275" i="110"/>
  <c r="D71" i="110"/>
  <c r="D803" i="110"/>
  <c r="D167" i="110"/>
  <c r="D467" i="110"/>
  <c r="D887" i="110"/>
  <c r="D743" i="110"/>
  <c r="D119" i="110"/>
  <c r="D371" i="110"/>
  <c r="D119" i="109"/>
  <c r="D263" i="109"/>
  <c r="D95" i="110"/>
  <c r="D707" i="110"/>
  <c r="D563" i="110"/>
  <c r="D155" i="109"/>
  <c r="D59" i="110"/>
  <c r="D431" i="110"/>
  <c r="D215" i="110"/>
  <c r="D479" i="110"/>
  <c r="D371" i="109"/>
  <c r="D239" i="109"/>
  <c r="D431" i="109"/>
  <c r="D839" i="110"/>
  <c r="D95" i="109"/>
  <c r="D203" i="109"/>
  <c r="D755" i="110"/>
  <c r="D215" i="109"/>
  <c r="D287" i="109"/>
  <c r="D155" i="110"/>
  <c r="D191" i="110"/>
  <c r="D179" i="110"/>
  <c r="D35" i="109"/>
  <c r="D539" i="110"/>
  <c r="D671" i="110"/>
  <c r="D587" i="110"/>
  <c r="D47" i="109"/>
  <c r="D815" i="110"/>
  <c r="D863" i="110"/>
  <c r="D287" i="110"/>
  <c r="D899" i="110"/>
  <c r="D923" i="110"/>
  <c r="D359" i="110"/>
  <c r="D443" i="110"/>
  <c r="D383" i="109"/>
  <c r="D491" i="110"/>
  <c r="D467" i="109"/>
  <c r="D275" i="109"/>
  <c r="D635" i="110"/>
  <c r="D851" i="110"/>
  <c r="D83" i="109"/>
  <c r="D227" i="110"/>
  <c r="D947" i="110"/>
  <c r="D383" i="110"/>
  <c r="D299" i="110"/>
  <c r="D227" i="109"/>
  <c r="D419" i="110"/>
  <c r="D791" i="110"/>
  <c r="D131" i="109"/>
  <c r="D959" i="110"/>
  <c r="D311" i="110"/>
  <c r="D335" i="110"/>
  <c r="D263" i="110"/>
  <c r="D455" i="110"/>
  <c r="D107" i="110"/>
  <c r="D107" i="109"/>
  <c r="D11" i="109"/>
  <c r="D347" i="110"/>
  <c r="D875" i="110"/>
  <c r="D575" i="110"/>
  <c r="D647" i="110"/>
  <c r="D203" i="110"/>
  <c r="D83" i="110"/>
  <c r="G28" i="100"/>
  <c r="G28" i="99"/>
  <c r="C11" i="94"/>
  <c r="H71" i="76"/>
  <c r="F8" i="117"/>
  <c r="F12" i="86"/>
  <c r="F31" i="86" s="1"/>
  <c r="F50" i="86" s="1"/>
  <c r="E5" i="112"/>
  <c r="E5" i="108"/>
  <c r="C7" i="56"/>
  <c r="C43" i="56"/>
  <c r="D439" i="109"/>
  <c r="D355" i="110"/>
  <c r="D463" i="110"/>
  <c r="D487" i="110"/>
  <c r="D439" i="110"/>
  <c r="D187" i="110"/>
  <c r="D679" i="110"/>
  <c r="D559" i="110"/>
  <c r="D907" i="110"/>
  <c r="D739" i="110"/>
  <c r="D343" i="109"/>
  <c r="D379" i="110"/>
  <c r="D355" i="109"/>
  <c r="D763" i="110"/>
  <c r="D775" i="110"/>
  <c r="D415" i="109"/>
  <c r="D415" i="110"/>
  <c r="D127" i="110"/>
  <c r="D295" i="110"/>
  <c r="D823" i="110"/>
  <c r="D211" i="109"/>
  <c r="D199" i="110"/>
  <c r="D499" i="110"/>
  <c r="D259" i="110"/>
  <c r="D139" i="110"/>
  <c r="D175" i="110"/>
  <c r="D583" i="110"/>
  <c r="D139" i="109"/>
  <c r="D931" i="110"/>
  <c r="D163" i="110"/>
  <c r="D343" i="110"/>
  <c r="D619" i="110"/>
  <c r="D19" i="109"/>
  <c r="D235" i="110"/>
  <c r="D391" i="110"/>
  <c r="D895" i="110"/>
  <c r="D547" i="110"/>
  <c r="D319" i="109"/>
  <c r="D427" i="109"/>
  <c r="D331" i="109"/>
  <c r="D319" i="110"/>
  <c r="D43" i="110"/>
  <c r="D283" i="109"/>
  <c r="D595" i="110"/>
  <c r="D283" i="110"/>
  <c r="D19" i="110"/>
  <c r="D55" i="110"/>
  <c r="D799" i="110"/>
  <c r="D511" i="110"/>
  <c r="D175" i="109"/>
  <c r="D103" i="109"/>
  <c r="D247" i="109"/>
  <c r="D655" i="110"/>
  <c r="D571" i="110"/>
  <c r="D127" i="109"/>
  <c r="D703" i="110"/>
  <c r="D919" i="110"/>
  <c r="D367" i="110"/>
  <c r="D451" i="109"/>
  <c r="D43" i="109"/>
  <c r="D67" i="109"/>
  <c r="D403" i="109"/>
  <c r="D91" i="110"/>
  <c r="D475" i="110"/>
  <c r="D331" i="110"/>
  <c r="D727" i="110"/>
  <c r="D883" i="110"/>
  <c r="D835" i="110"/>
  <c r="D607" i="110"/>
  <c r="D847" i="110"/>
  <c r="D391" i="109"/>
  <c r="D307" i="109"/>
  <c r="D259" i="109"/>
  <c r="D79" i="110"/>
  <c r="D271" i="110"/>
  <c r="D103" i="110"/>
  <c r="D295" i="109"/>
  <c r="D271" i="109"/>
  <c r="D535" i="110"/>
  <c r="D307" i="110"/>
  <c r="D427" i="110"/>
  <c r="D247" i="110"/>
  <c r="D811" i="110"/>
  <c r="D475" i="109"/>
  <c r="D7" i="109"/>
  <c r="D199" i="109"/>
  <c r="D211" i="110"/>
  <c r="D871" i="110"/>
  <c r="D379" i="109"/>
  <c r="D463" i="109"/>
  <c r="D691" i="110"/>
  <c r="D67" i="110"/>
  <c r="D859" i="110"/>
  <c r="D31" i="109"/>
  <c r="D151" i="110"/>
  <c r="D403" i="110"/>
  <c r="D31" i="110"/>
  <c r="D667" i="110"/>
  <c r="D163" i="109"/>
  <c r="D523" i="110"/>
  <c r="D235" i="109"/>
  <c r="D943" i="110"/>
  <c r="D751" i="110"/>
  <c r="D715" i="110"/>
  <c r="D7" i="110"/>
  <c r="D451" i="110"/>
  <c r="D787" i="110"/>
  <c r="D151" i="109"/>
  <c r="D115" i="109"/>
  <c r="D223" i="109"/>
  <c r="D91" i="109"/>
  <c r="D631" i="110"/>
  <c r="D223" i="110"/>
  <c r="D79" i="109"/>
  <c r="D643" i="110"/>
  <c r="D187" i="109"/>
  <c r="D115" i="110"/>
  <c r="D367" i="109"/>
  <c r="D55" i="109"/>
  <c r="D955" i="110"/>
  <c r="C57" i="56"/>
  <c r="C8" i="56"/>
  <c r="E24" i="89"/>
  <c r="E24" i="90"/>
  <c r="E16" i="120"/>
  <c r="E16" i="125"/>
  <c r="I5" i="108"/>
  <c r="T5" i="108" s="1"/>
  <c r="F5" i="112"/>
  <c r="E7" i="124"/>
  <c r="F6" i="124"/>
  <c r="E66" i="124"/>
  <c r="C29" i="56"/>
  <c r="C6" i="56"/>
  <c r="B15" i="125"/>
  <c r="B78" i="117"/>
  <c r="B64" i="117"/>
  <c r="B22" i="117"/>
  <c r="B5" i="37"/>
  <c r="B106" i="117"/>
  <c r="B12" i="86"/>
  <c r="B31" i="86" s="1"/>
  <c r="B50" i="86" s="1"/>
  <c r="B92" i="117"/>
  <c r="B8" i="117"/>
  <c r="B36" i="117"/>
  <c r="B15" i="120"/>
  <c r="B50" i="117"/>
  <c r="D50" i="36"/>
  <c r="D33" i="36"/>
  <c r="J3" i="106"/>
  <c r="J3" i="105"/>
  <c r="I5" i="37"/>
  <c r="H12" i="86"/>
  <c r="H31" i="86" s="1"/>
  <c r="H50" i="86" s="1"/>
  <c r="E167" i="109"/>
  <c r="E839" i="110"/>
  <c r="E419" i="109"/>
  <c r="E539" i="110"/>
  <c r="E431" i="109"/>
  <c r="E695" i="110"/>
  <c r="E827" i="110"/>
  <c r="E287" i="109"/>
  <c r="E467" i="110"/>
  <c r="E107" i="110"/>
  <c r="E35" i="109"/>
  <c r="E131" i="110"/>
  <c r="E671" i="110"/>
  <c r="E395" i="109"/>
  <c r="E731" i="110"/>
  <c r="E323" i="110"/>
  <c r="E635" i="110"/>
  <c r="E335" i="109"/>
  <c r="E107" i="109"/>
  <c r="E947" i="110"/>
  <c r="E119" i="109"/>
  <c r="E779" i="110"/>
  <c r="E59" i="110"/>
  <c r="E215" i="109"/>
  <c r="E179" i="110"/>
  <c r="E395" i="110"/>
  <c r="E275" i="110"/>
  <c r="E251" i="109"/>
  <c r="E623" i="110"/>
  <c r="E143" i="110"/>
  <c r="E275" i="109"/>
  <c r="E443" i="110"/>
  <c r="E299" i="110"/>
  <c r="E527" i="110"/>
  <c r="E179" i="109"/>
  <c r="E515" i="110"/>
  <c r="E803" i="110"/>
  <c r="E299" i="109"/>
  <c r="E335" i="110"/>
  <c r="E59" i="109"/>
  <c r="E431" i="110"/>
  <c r="E707" i="110"/>
  <c r="E311" i="110"/>
  <c r="E71" i="110"/>
  <c r="E203" i="109"/>
  <c r="E455" i="109"/>
  <c r="E83" i="110"/>
  <c r="E923" i="110"/>
  <c r="E659" i="110"/>
  <c r="E863" i="110"/>
  <c r="E227" i="109"/>
  <c r="E143" i="109"/>
  <c r="E575" i="110"/>
  <c r="E587" i="110"/>
  <c r="E155" i="109"/>
  <c r="E155" i="110"/>
  <c r="E47" i="109"/>
  <c r="E47" i="110"/>
  <c r="E311" i="109"/>
  <c r="E383" i="110"/>
  <c r="E467" i="109"/>
  <c r="E491" i="110"/>
  <c r="E551" i="110"/>
  <c r="E407" i="109"/>
  <c r="E899" i="110"/>
  <c r="E563" i="110"/>
  <c r="E755" i="110"/>
  <c r="E599" i="110"/>
  <c r="E359" i="110"/>
  <c r="E359" i="109"/>
  <c r="E203" i="110"/>
  <c r="E23" i="109"/>
  <c r="E191" i="109"/>
  <c r="E791" i="110"/>
  <c r="E239" i="110"/>
  <c r="E191" i="110"/>
  <c r="E95" i="110"/>
  <c r="E959" i="110"/>
  <c r="E371" i="110"/>
  <c r="E455" i="110"/>
  <c r="E419" i="110"/>
  <c r="E371" i="109"/>
  <c r="E11" i="110"/>
  <c r="E287" i="110"/>
  <c r="E227" i="110"/>
  <c r="E35" i="110"/>
  <c r="E119" i="110"/>
  <c r="E647" i="110"/>
  <c r="E23" i="110"/>
  <c r="E95" i="109"/>
  <c r="E215" i="110"/>
  <c r="E875" i="110"/>
  <c r="E407" i="110"/>
  <c r="E479" i="110"/>
  <c r="E443" i="109"/>
  <c r="E263" i="109"/>
  <c r="E323" i="109"/>
  <c r="E131" i="109"/>
  <c r="E347" i="109"/>
  <c r="E887" i="110"/>
  <c r="E719" i="110"/>
  <c r="E743" i="110"/>
  <c r="E239" i="109"/>
  <c r="E167" i="110"/>
  <c r="E767" i="110"/>
  <c r="E347" i="110"/>
  <c r="E935" i="110"/>
  <c r="E71" i="109"/>
  <c r="E263" i="110"/>
  <c r="E611" i="110"/>
  <c r="E683" i="110"/>
  <c r="E503" i="110"/>
  <c r="E479" i="109"/>
  <c r="E383" i="109"/>
  <c r="E851" i="110"/>
  <c r="E83" i="109"/>
  <c r="E911" i="110"/>
  <c r="E815" i="110"/>
  <c r="E251" i="110"/>
  <c r="E11" i="109"/>
  <c r="I68" i="16"/>
  <c r="I70" i="16"/>
  <c r="I69" i="16"/>
  <c r="F38" i="16"/>
  <c r="F83" i="16"/>
  <c r="F68" i="16"/>
  <c r="F53" i="16"/>
  <c r="D573" i="110"/>
  <c r="D681" i="110"/>
  <c r="D525" i="110"/>
  <c r="D429" i="110"/>
  <c r="D609" i="110"/>
  <c r="D21" i="109"/>
  <c r="D861" i="110"/>
  <c r="D765" i="110"/>
  <c r="D405" i="110"/>
  <c r="D405" i="109"/>
  <c r="D345" i="109"/>
  <c r="D357" i="109"/>
  <c r="D561" i="110"/>
  <c r="D117" i="110"/>
  <c r="D189" i="110"/>
  <c r="D897" i="110"/>
  <c r="D249" i="110"/>
  <c r="D597" i="110"/>
  <c r="D261" i="110"/>
  <c r="D273" i="109"/>
  <c r="D141" i="109"/>
  <c r="D801" i="110"/>
  <c r="D369" i="110"/>
  <c r="D237" i="110"/>
  <c r="D201" i="110"/>
  <c r="D813" i="110"/>
  <c r="D417" i="109"/>
  <c r="D57" i="110"/>
  <c r="D429" i="109"/>
  <c r="D633" i="110"/>
  <c r="D129" i="109"/>
  <c r="D225" i="109"/>
  <c r="D189" i="109"/>
  <c r="D741" i="110"/>
  <c r="D729" i="110"/>
  <c r="D45" i="110"/>
  <c r="D297" i="110"/>
  <c r="D645" i="110"/>
  <c r="D921" i="110"/>
  <c r="D549" i="110"/>
  <c r="D933" i="110"/>
  <c r="D285" i="110"/>
  <c r="D45" i="109"/>
  <c r="D57" i="109"/>
  <c r="D261" i="109"/>
  <c r="D93" i="109"/>
  <c r="D705" i="110"/>
  <c r="D945" i="110"/>
  <c r="D177" i="110"/>
  <c r="D9" i="110"/>
  <c r="D357" i="110"/>
  <c r="D657" i="110"/>
  <c r="D333" i="110"/>
  <c r="D21" i="110"/>
  <c r="D81" i="109"/>
  <c r="D957" i="110"/>
  <c r="D693" i="110"/>
  <c r="D345" i="110"/>
  <c r="D141" i="110"/>
  <c r="D177" i="109"/>
  <c r="D477" i="110"/>
  <c r="D381" i="110"/>
  <c r="D309" i="109"/>
  <c r="D81" i="110"/>
  <c r="D201" i="109"/>
  <c r="D33" i="110"/>
  <c r="D621" i="110"/>
  <c r="D501" i="110"/>
  <c r="D69" i="110"/>
  <c r="D165" i="110"/>
  <c r="D321" i="109"/>
  <c r="D825" i="110"/>
  <c r="D849" i="110"/>
  <c r="D249" i="109"/>
  <c r="D93" i="110"/>
  <c r="D393" i="109"/>
  <c r="D213" i="109"/>
  <c r="D453" i="109"/>
  <c r="D369" i="109"/>
  <c r="D489" i="110"/>
  <c r="D333" i="109"/>
  <c r="D441" i="109"/>
  <c r="D669" i="110"/>
  <c r="D453" i="110"/>
  <c r="D273" i="110"/>
  <c r="D297" i="109"/>
  <c r="D129" i="110"/>
  <c r="D213" i="110"/>
  <c r="D285" i="109"/>
  <c r="D789" i="110"/>
  <c r="D105" i="110"/>
  <c r="D9" i="109"/>
  <c r="D585" i="110"/>
  <c r="D69" i="109"/>
  <c r="D153" i="110"/>
  <c r="D225" i="110"/>
  <c r="D321" i="110"/>
  <c r="D885" i="110"/>
  <c r="D33" i="109"/>
  <c r="D441" i="110"/>
  <c r="D513" i="110"/>
  <c r="D309" i="110"/>
  <c r="D381" i="109"/>
  <c r="D909" i="110"/>
  <c r="D165" i="109"/>
  <c r="D465" i="109"/>
  <c r="D777" i="110"/>
  <c r="D465" i="110"/>
  <c r="D105" i="109"/>
  <c r="D117" i="109"/>
  <c r="D393" i="110"/>
  <c r="D477" i="109"/>
  <c r="D837" i="110"/>
  <c r="D873" i="110"/>
  <c r="D153" i="109"/>
  <c r="D753" i="110"/>
  <c r="D537" i="110"/>
  <c r="D717" i="110"/>
  <c r="D417" i="110"/>
  <c r="D237" i="109"/>
  <c r="F5" i="100"/>
  <c r="F5" i="99"/>
  <c r="H33" i="36"/>
  <c r="K3" i="80"/>
  <c r="H50" i="36"/>
  <c r="C180" i="124"/>
  <c r="T8" i="124"/>
  <c r="E8" i="124" l="1"/>
  <c r="J6" i="124"/>
  <c r="K5" i="124"/>
  <c r="I87" i="56"/>
  <c r="I86" i="56"/>
  <c r="I88" i="56"/>
  <c r="G16" i="120"/>
  <c r="M16" i="120"/>
  <c r="I16" i="120"/>
  <c r="K16" i="120"/>
  <c r="O16" i="120"/>
  <c r="I39" i="16"/>
  <c r="I38" i="16"/>
  <c r="I40" i="16"/>
  <c r="I32" i="56"/>
  <c r="I30" i="56"/>
  <c r="I31" i="56"/>
  <c r="I45" i="56"/>
  <c r="I44" i="56"/>
  <c r="I46" i="56"/>
  <c r="H16" i="125"/>
  <c r="J16" i="125"/>
  <c r="P16" i="125"/>
  <c r="L16" i="125"/>
  <c r="N16" i="125"/>
  <c r="G16" i="125"/>
  <c r="K16" i="125"/>
  <c r="O16" i="125"/>
  <c r="I16" i="125"/>
  <c r="M16" i="125"/>
  <c r="I54" i="16"/>
  <c r="I53" i="16"/>
  <c r="I55" i="16"/>
  <c r="E92" i="117"/>
  <c r="E64" i="117"/>
  <c r="E22" i="117"/>
  <c r="E106" i="117"/>
  <c r="E36" i="117"/>
  <c r="E50" i="117"/>
  <c r="E78" i="117"/>
  <c r="I58" i="56"/>
  <c r="I60" i="56"/>
  <c r="I59" i="56"/>
  <c r="O5" i="108"/>
  <c r="D5" i="108"/>
  <c r="M5" i="108"/>
  <c r="I83" i="16"/>
  <c r="I84" i="16"/>
  <c r="I85" i="16"/>
  <c r="G19" i="118"/>
  <c r="B19" i="118"/>
  <c r="G5" i="118"/>
  <c r="B33" i="118"/>
  <c r="G33" i="118"/>
  <c r="F64" i="117"/>
  <c r="F78" i="117"/>
  <c r="F36" i="117"/>
  <c r="F22" i="117"/>
  <c r="F92" i="117"/>
  <c r="F106" i="117"/>
  <c r="F50" i="117"/>
  <c r="I72" i="56"/>
  <c r="I74" i="56"/>
  <c r="I73" i="56"/>
  <c r="N16" i="120"/>
  <c r="H16" i="120"/>
  <c r="L16" i="120"/>
  <c r="P16" i="120"/>
  <c r="J16" i="120"/>
  <c r="H5" i="112"/>
  <c r="D5" i="112"/>
  <c r="K6" i="124" l="1"/>
  <c r="L5" i="124"/>
  <c r="L6" i="124" l="1"/>
  <c r="M5" i="124"/>
  <c r="N5" i="124" l="1"/>
  <c r="M6" i="124"/>
  <c r="N6" i="124" l="1"/>
  <c r="O5" i="124"/>
  <c r="O6" i="124" l="1"/>
  <c r="P5" i="124"/>
  <c r="P6" i="124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iSerge</author>
  </authors>
  <commentList>
    <comment ref="Q7" authorId="0" shapeId="0" xr:uid="{00000000-0006-0000-2700-000001000000}">
      <text>
        <r>
          <rPr>
            <b/>
            <sz val="9"/>
            <color indexed="81"/>
            <rFont val="Tahoma"/>
            <family val="2"/>
          </rPr>
          <t>iSerge:</t>
        </r>
        <r>
          <rPr>
            <sz val="9"/>
            <color indexed="81"/>
            <rFont val="Tahoma"/>
            <family val="2"/>
          </rPr>
          <t xml:space="preserve">
Berechnet die erste letzte noch ausgefüllte zelle</t>
        </r>
      </text>
    </comment>
  </commentList>
</comments>
</file>

<file path=xl/sharedStrings.xml><?xml version="1.0" encoding="utf-8"?>
<sst xmlns="http://schemas.openxmlformats.org/spreadsheetml/2006/main" count="4611" uniqueCount="2802">
  <si>
    <t>Nr.</t>
  </si>
  <si>
    <t>Status</t>
  </si>
  <si>
    <t>Interessen, Erwartungen</t>
  </si>
  <si>
    <t>regelmässiger Kontakt</t>
  </si>
  <si>
    <t>Einfluss auf Entwicklung</t>
  </si>
  <si>
    <t>Auswirkungen</t>
  </si>
  <si>
    <t>Trend</t>
  </si>
  <si>
    <t>Bedrohung durch neue Mitbewerber</t>
  </si>
  <si>
    <t>Verhandlungsstärke der Kunden</t>
  </si>
  <si>
    <t>Bedrohung durch Ersatzprodukte</t>
  </si>
  <si>
    <t>Gefahren-
grad</t>
  </si>
  <si>
    <t>Chancen</t>
  </si>
  <si>
    <t>Stärken</t>
  </si>
  <si>
    <t>Hauptgefahren</t>
  </si>
  <si>
    <t>Hauptchancen</t>
  </si>
  <si>
    <t>Szenario</t>
  </si>
  <si>
    <t>Umsatz</t>
  </si>
  <si>
    <t>Kunden</t>
  </si>
  <si>
    <t>Kennzahl</t>
  </si>
  <si>
    <t>Strategien</t>
  </si>
  <si>
    <t>© S. Imboden</t>
  </si>
  <si>
    <t>Unterstützungsprozesse</t>
  </si>
  <si>
    <t>Bezeichnung</t>
  </si>
  <si>
    <t>Produktion</t>
  </si>
  <si>
    <t>Interne Kennzahlen</t>
  </si>
  <si>
    <t>Erläuterungen</t>
  </si>
  <si>
    <t>Vor- und Nachteile</t>
  </si>
  <si>
    <t>Externe Kennzahlen</t>
  </si>
  <si>
    <t>Bsp. Abwanderungsrate
(Anzahl Bewohner/Anz. Bewohner pro Periode)*100%</t>
  </si>
  <si>
    <t>Die Abwanderungsrate ist ein Indikator, der die Wohnattraktivität misst.</t>
  </si>
  <si>
    <t>+ Einfach zu ermitteln
+ Rasche Aussage zur Situation
- gleichzeitige Zuwanderung wird nicht berücksichtig
- die Interpratation lässt grossen Spielraum</t>
  </si>
  <si>
    <t>Dient zur Ermittlung der Verschuldung. Eignet sich für Rückschlüsse auf die Stabilität der Finanzen.</t>
  </si>
  <si>
    <t>+ Stellt Art und Zusammensetzung des Kapitals dar
+ Einfach zu ermitteln
- Stark branchen- und bewertungsabhängig
- Stille Reserven schmälern den tatsächlichen Wert des Eigenkaptials.</t>
  </si>
  <si>
    <t>Gefahren</t>
  </si>
  <si>
    <t>Relativer Marktanteil</t>
  </si>
  <si>
    <t>Mögliche Massnahmen</t>
  </si>
  <si>
    <t>Risiko</t>
  </si>
  <si>
    <t>Bemerkungen</t>
  </si>
  <si>
    <t>Qualität</t>
  </si>
  <si>
    <t>Politische Einflussfaktoren</t>
  </si>
  <si>
    <t>Einflussfaktoren</t>
  </si>
  <si>
    <t>Ökonomische Einflussfaktoren</t>
  </si>
  <si>
    <t>Soziologische Einflussfaktoren</t>
  </si>
  <si>
    <t>Technologische Einflussfaktoren</t>
  </si>
  <si>
    <t>Rechtliche Einflussfaktoren</t>
  </si>
  <si>
    <t>Ökologische Einflussfaktoren</t>
  </si>
  <si>
    <t>Produkt 4</t>
  </si>
  <si>
    <t>Produkt 5</t>
  </si>
  <si>
    <t>Produkt 6</t>
  </si>
  <si>
    <t>Compétences</t>
  </si>
  <si>
    <t>Analyse SWOT</t>
  </si>
  <si>
    <t>Qualité</t>
  </si>
  <si>
    <t>Remarques</t>
  </si>
  <si>
    <t>mittel</t>
  </si>
  <si>
    <t>No.</t>
  </si>
  <si>
    <t>häufiger Kontakt</t>
  </si>
  <si>
    <t>seltener Kontakt</t>
  </si>
  <si>
    <t>contacts rares</t>
  </si>
  <si>
    <t>Anspruchsgruppe</t>
  </si>
  <si>
    <t>Stärke der Interessen</t>
  </si>
  <si>
    <t>Mesures possibles</t>
  </si>
  <si>
    <t>Statut</t>
  </si>
  <si>
    <t>Facteurs d'influence</t>
  </si>
  <si>
    <t>Impact</t>
  </si>
  <si>
    <t>Verhandlungsstärke der Lieferanten</t>
  </si>
  <si>
    <t>Menace de nouveaux entrants</t>
  </si>
  <si>
    <t>Pouvoir de négociation des fournisseurs</t>
  </si>
  <si>
    <t>Pouvoir de négociation des clients</t>
  </si>
  <si>
    <t>Mitbewerber/Rivalität</t>
  </si>
  <si>
    <t>Désignation</t>
  </si>
  <si>
    <t>Degré de danger</t>
  </si>
  <si>
    <t>Impact sur développm.</t>
  </si>
  <si>
    <t>Produkt 2</t>
  </si>
  <si>
    <t>Produkt 3</t>
  </si>
  <si>
    <t>Part de marché relative</t>
  </si>
  <si>
    <t>Produit 2</t>
  </si>
  <si>
    <t>Produit 3</t>
  </si>
  <si>
    <t>Produit 4</t>
  </si>
  <si>
    <t>Produit 5</t>
  </si>
  <si>
    <t>Produit 6</t>
  </si>
  <si>
    <t>Service à la clientèle</t>
  </si>
  <si>
    <t>Kurz-, mittel, langfristig</t>
  </si>
  <si>
    <t>Compétences clé</t>
  </si>
  <si>
    <t>Chances principales</t>
  </si>
  <si>
    <t>Dangers principaux</t>
  </si>
  <si>
    <t>Quelle</t>
  </si>
  <si>
    <t>Chiffres clé internes</t>
  </si>
  <si>
    <t>Chiffre clé</t>
  </si>
  <si>
    <t>Explications</t>
  </si>
  <si>
    <t>Source</t>
  </si>
  <si>
    <t>Influence sur le dével.</t>
  </si>
  <si>
    <t>Chiffres clé externes</t>
  </si>
  <si>
    <t>Risque</t>
  </si>
  <si>
    <t>Étendue des dommages</t>
  </si>
  <si>
    <t>Stärken / Schwächen -&gt; interne Faktoren</t>
  </si>
  <si>
    <t>Pondération</t>
  </si>
  <si>
    <t>Gewichtung</t>
  </si>
  <si>
    <t>Chancen / Gefahren -&gt; externe Faktoren</t>
  </si>
  <si>
    <t>Forces</t>
  </si>
  <si>
    <t>Stratégies</t>
  </si>
  <si>
    <t>Schwächen</t>
  </si>
  <si>
    <t>Faktoren, die dies begünstigen</t>
  </si>
  <si>
    <t>Schadens-ausmass</t>
  </si>
  <si>
    <t>Probabilité d'occurrence</t>
  </si>
  <si>
    <t>Best</t>
  </si>
  <si>
    <t>Base</t>
  </si>
  <si>
    <t>Worst</t>
  </si>
  <si>
    <t>Höhe des Einflusses</t>
  </si>
  <si>
    <t>Grösse der Gruppe</t>
  </si>
  <si>
    <t>Taille du groupe</t>
  </si>
  <si>
    <t>Chancen (+) und 
Gefahren (-)</t>
  </si>
  <si>
    <t>Chances (+) et 
Dangers (-)</t>
  </si>
  <si>
    <t>Schlüsselfaktor</t>
  </si>
  <si>
    <t>Produkt, Sortiment</t>
  </si>
  <si>
    <t>Preise, Konditionen</t>
  </si>
  <si>
    <t>Kundendienst</t>
  </si>
  <si>
    <t>Kostenniveau</t>
  </si>
  <si>
    <t>Modernität der Anlagen</t>
  </si>
  <si>
    <t>Produktivität</t>
  </si>
  <si>
    <t>Standort, Logistik</t>
  </si>
  <si>
    <t>Versorgungsengpässe</t>
  </si>
  <si>
    <t>Zulieferqualität</t>
  </si>
  <si>
    <t>Preisabhängigkeit</t>
  </si>
  <si>
    <t>Absatz</t>
  </si>
  <si>
    <t>Beschaffung</t>
  </si>
  <si>
    <t>Ausstattung</t>
  </si>
  <si>
    <t>F&amp;E</t>
  </si>
  <si>
    <t>Schlanke, flexible Organisation</t>
  </si>
  <si>
    <t>Fluktuationsrate, Krankenstand</t>
  </si>
  <si>
    <t>Personal</t>
  </si>
  <si>
    <t>Finanzkraft, Liquidität</t>
  </si>
  <si>
    <t>Standort, Raumreserven</t>
  </si>
  <si>
    <t>Controlling</t>
  </si>
  <si>
    <t>Entscheidungswege</t>
  </si>
  <si>
    <t>Verwaltung</t>
  </si>
  <si>
    <t>Umweltbelastung, Energieverbrauch</t>
  </si>
  <si>
    <t>Marktanteil, Marktwachstum, Marktstruktur</t>
  </si>
  <si>
    <t>Markenname, Markenimage</t>
  </si>
  <si>
    <t>Lieferzeiten, Termintreue, Zuverlässigkeit</t>
  </si>
  <si>
    <t>Vertriebsorganisation</t>
  </si>
  <si>
    <t>Motivation und Engagement der MA</t>
  </si>
  <si>
    <t xml:space="preserve">Führungsinstrumente, Management </t>
  </si>
  <si>
    <t>Ausbildung, Qualifikation der MA</t>
  </si>
  <si>
    <t>Konkurrenz</t>
  </si>
  <si>
    <t xml:space="preserve">                    Nachteil</t>
  </si>
  <si>
    <t xml:space="preserve">                                                                Vorteil</t>
  </si>
  <si>
    <t xml:space="preserve">                                                             Avantage</t>
  </si>
  <si>
    <t>Concurrence</t>
  </si>
  <si>
    <t xml:space="preserve">Wechselkursabhängigkeit </t>
  </si>
  <si>
    <t>Prix, conditions</t>
  </si>
  <si>
    <t>Nom de marque, image de marque</t>
  </si>
  <si>
    <t>Service clients</t>
  </si>
  <si>
    <t>Organisation de la distribution</t>
  </si>
  <si>
    <t>Niveau de coût</t>
  </si>
  <si>
    <t>Modernité de l'équipement</t>
  </si>
  <si>
    <t>Productivité</t>
  </si>
  <si>
    <t>Dépendance des prix</t>
  </si>
  <si>
    <t>Qualité des fournisseurs</t>
  </si>
  <si>
    <t>Innovation, brevets</t>
  </si>
  <si>
    <t>Innovation, Patente</t>
  </si>
  <si>
    <t>Savoir-faire</t>
  </si>
  <si>
    <t>Know-how</t>
  </si>
  <si>
    <t>Équipement</t>
  </si>
  <si>
    <t>Motivation et engagement des collab.</t>
  </si>
  <si>
    <t>Outils de gestion, management</t>
  </si>
  <si>
    <t>Formation, qualification des collab.</t>
  </si>
  <si>
    <t>Solidité financière, liquidité</t>
  </si>
  <si>
    <t>Processus de décision</t>
  </si>
  <si>
    <t>R &amp; D</t>
  </si>
  <si>
    <t>Distribution</t>
  </si>
  <si>
    <t>Production</t>
  </si>
  <si>
    <t>Personnel</t>
  </si>
  <si>
    <t>Administration</t>
  </si>
  <si>
    <t>Approvisionne.</t>
  </si>
  <si>
    <t>Vergleichsobjekte</t>
  </si>
  <si>
    <t>Wir</t>
  </si>
  <si>
    <t>Nous</t>
  </si>
  <si>
    <t>l</t>
  </si>
  <si>
    <t>u</t>
  </si>
  <si>
    <t>Gefahren-grad</t>
  </si>
  <si>
    <t>Deutsch</t>
  </si>
  <si>
    <t>Aktuelle Sprache</t>
  </si>
  <si>
    <t>Sprache 1</t>
  </si>
  <si>
    <t>Sprache 2</t>
  </si>
  <si>
    <t>Sprache 3</t>
  </si>
  <si>
    <t>Sprache 4</t>
  </si>
  <si>
    <t>Sprache 5</t>
  </si>
  <si>
    <t>Aktuell angezeigte Sprache</t>
  </si>
  <si>
    <t>5_???</t>
  </si>
  <si>
    <t>Français</t>
  </si>
  <si>
    <t>HRM</t>
  </si>
  <si>
    <t>GRH</t>
  </si>
  <si>
    <t>Führung</t>
  </si>
  <si>
    <t>Phasen</t>
  </si>
  <si>
    <t>Phases</t>
  </si>
  <si>
    <t>Fragen</t>
  </si>
  <si>
    <t>Questions</t>
  </si>
  <si>
    <t>Instrumente</t>
  </si>
  <si>
    <t>extern</t>
  </si>
  <si>
    <t>externe</t>
  </si>
  <si>
    <t>intern</t>
  </si>
  <si>
    <t>interne</t>
  </si>
  <si>
    <t>IST-Zustand</t>
  </si>
  <si>
    <t>ÉTAT actuel</t>
  </si>
  <si>
    <t>SOLL-Zustand</t>
  </si>
  <si>
    <t>Szenarien</t>
  </si>
  <si>
    <t>Kennzahlen</t>
  </si>
  <si>
    <t>Chiffres clé</t>
  </si>
  <si>
    <t>Wie erreichen wir unsere Ziele?</t>
  </si>
  <si>
    <t>SWOT-Analyse</t>
  </si>
  <si>
    <t>Strategien entwickeln</t>
  </si>
  <si>
    <t>Wie setzen wir um? Wie sichern wir den Erfolg?</t>
  </si>
  <si>
    <t>weites Umfeld</t>
  </si>
  <si>
    <t>nahes Umfeld</t>
  </si>
  <si>
    <t>hoch</t>
  </si>
  <si>
    <t>Einfluss der Stakeholder</t>
  </si>
  <si>
    <t>gering</t>
  </si>
  <si>
    <t>Bedrohung neue Mitbewerber</t>
  </si>
  <si>
    <t>Verhandlungs-stärke Lieferanten</t>
  </si>
  <si>
    <t>Verhandlungs-stärke Kunden</t>
  </si>
  <si>
    <t>Pouvoir de nég. clients</t>
  </si>
  <si>
    <t>Mitbewerber/ Rivalität</t>
  </si>
  <si>
    <t>Ressourcen</t>
  </si>
  <si>
    <t>Ressources</t>
  </si>
  <si>
    <t>Fähigkeiten</t>
  </si>
  <si>
    <t>Strategische Wichtigkeit</t>
  </si>
  <si>
    <t>Importance stratégique</t>
  </si>
  <si>
    <t>Empirische Daten</t>
  </si>
  <si>
    <t>Aktuelle Situation</t>
  </si>
  <si>
    <t>Vergangenheit</t>
  </si>
  <si>
    <t>Gegenwart</t>
  </si>
  <si>
    <t>Zukunft</t>
  </si>
  <si>
    <t>Données empiriques</t>
  </si>
  <si>
    <t>Situation actuelle</t>
  </si>
  <si>
    <t>Passé</t>
  </si>
  <si>
    <t>Présent</t>
  </si>
  <si>
    <t>Schadensausmass</t>
  </si>
  <si>
    <t>Kein Handlungsbedarf</t>
  </si>
  <si>
    <t>Handlungsbedarf</t>
  </si>
  <si>
    <t>Akuter Handlungsbedarf</t>
  </si>
  <si>
    <t>faible</t>
  </si>
  <si>
    <t>Étendue des dégâts</t>
  </si>
  <si>
    <t>Action urgente</t>
  </si>
  <si>
    <t>Opportunités</t>
  </si>
  <si>
    <t>Finanzen</t>
  </si>
  <si>
    <t>Clients</t>
  </si>
  <si>
    <t>Finances</t>
  </si>
  <si>
    <t>Potentiel</t>
  </si>
  <si>
    <t>x!A192</t>
  </si>
  <si>
    <t>x!A236</t>
  </si>
  <si>
    <t>Scénarios</t>
  </si>
  <si>
    <t>Comment atteindre nos objectifs ?</t>
  </si>
  <si>
    <t>Comment réaliser ? Comment assurer le succès ?</t>
  </si>
  <si>
    <t>Plan des mesures</t>
  </si>
  <si>
    <t>Développer stratégies</t>
  </si>
  <si>
    <t>Contexte large</t>
  </si>
  <si>
    <t>Contexte restreint</t>
  </si>
  <si>
    <t>contacts fréquents</t>
  </si>
  <si>
    <t>contacts réguliers</t>
  </si>
  <si>
    <t>Influence des parties prenantes</t>
  </si>
  <si>
    <t>grande</t>
  </si>
  <si>
    <t>petite</t>
  </si>
  <si>
    <t>Groupe de parties prenantes</t>
  </si>
  <si>
    <t>Intérêt, attentes</t>
  </si>
  <si>
    <t>Etendue de l'intérêt</t>
  </si>
  <si>
    <t>Etendue de l'influence</t>
  </si>
  <si>
    <t>Facteurs d'influence politique</t>
  </si>
  <si>
    <t>Intensité de l'impact</t>
  </si>
  <si>
    <t>Facteurs d'influence économique</t>
  </si>
  <si>
    <t>Facteurs d'influence sociologique</t>
  </si>
  <si>
    <t>Facteurs d'influence technologique</t>
  </si>
  <si>
    <t>Facteurs d'influence écologique</t>
  </si>
  <si>
    <t>Facteurs d'influence législative</t>
  </si>
  <si>
    <t>Pouvoir de nég. fournisseurs</t>
  </si>
  <si>
    <t>Menace de nouv. entrants</t>
  </si>
  <si>
    <t>Produits de substitution</t>
  </si>
  <si>
    <t>Concurrence / rivalité</t>
  </si>
  <si>
    <t>Menace des produits de substitution</t>
  </si>
  <si>
    <t>Ten-
dance</t>
  </si>
  <si>
    <t>Chiffre d'affaires</t>
  </si>
  <si>
    <t>court, moy., long terme</t>
  </si>
  <si>
    <t xml:space="preserve">                    Désavantage</t>
  </si>
  <si>
    <t>Facteur clé</t>
  </si>
  <si>
    <t>Produit, assortiment</t>
  </si>
  <si>
    <t>Part du marché, croissance, structure</t>
  </si>
  <si>
    <t>Délais de livraison, respect des délais, fiabilité</t>
  </si>
  <si>
    <t>Pollution, consommation d'énergie</t>
  </si>
  <si>
    <t>Emplacement, logistique</t>
  </si>
  <si>
    <t>Pénuries d'approvisionnement</t>
  </si>
  <si>
    <t>Dépendance du taux de change</t>
  </si>
  <si>
    <t>Organisation "lean" et flexible</t>
  </si>
  <si>
    <t>Pyramide des âges</t>
  </si>
  <si>
    <t>Taux de fluctuation, absentéisme</t>
  </si>
  <si>
    <t>Altersstruktur</t>
  </si>
  <si>
    <t>Emplacement, espaces à disposition</t>
  </si>
  <si>
    <t>Avantages - désavantages</t>
  </si>
  <si>
    <t>Futur</t>
  </si>
  <si>
    <t>Scénario</t>
  </si>
  <si>
    <t>Facteurs favorisants</t>
  </si>
  <si>
    <t>élevée</t>
  </si>
  <si>
    <t>moyenne</t>
  </si>
  <si>
    <t>Aucune action nécessaire</t>
  </si>
  <si>
    <t>Action nécessaire</t>
  </si>
  <si>
    <t>Objets de comparaison</t>
  </si>
  <si>
    <t>Forces / faiblesses -&gt; facteurs internes</t>
  </si>
  <si>
    <t>Faiblesses</t>
  </si>
  <si>
    <t>Outils</t>
  </si>
  <si>
    <t>Stärken / Schwächen</t>
  </si>
  <si>
    <t>Forces / faiblesses</t>
  </si>
  <si>
    <t>Chancen / Gefahren</t>
  </si>
  <si>
    <t>Marché du travail (recrutement des prof.)</t>
  </si>
  <si>
    <t>Pas assez de personnes qualifiés</t>
  </si>
  <si>
    <t>Augmenter l'attractivité en tant qu'employeur</t>
  </si>
  <si>
    <t>Kern- kompetenzen</t>
  </si>
  <si>
    <t>Anspruchsgruppen</t>
  </si>
  <si>
    <t>Etat - Public - Concurrents - Investisseurs - Personnel - Client</t>
  </si>
  <si>
    <t>Staat – Öffentlichkeit – Mitbewerber – Kapitalgeber – Mitarbeiter - Kunden</t>
  </si>
  <si>
    <t>Parties prenantes</t>
  </si>
  <si>
    <t>Führungs-prozesse</t>
  </si>
  <si>
    <t>Kern-prozesse</t>
  </si>
  <si>
    <t>Unter-stützungs- prozesse</t>
  </si>
  <si>
    <t>Processus de soutient</t>
  </si>
  <si>
    <t>Processus de  conduite</t>
  </si>
  <si>
    <t>Processus principaux</t>
  </si>
  <si>
    <t>Natur &amp; Umwelt – Gesetze – Normen – Richtlinien – Technologie - Wirtschaft</t>
  </si>
  <si>
    <t>Nature &amp; Environnement - Lois - Normes - Lignes directrices - Technologie - Économie</t>
  </si>
  <si>
    <t>Innovation</t>
  </si>
  <si>
    <t>Kommunika-tion</t>
  </si>
  <si>
    <t>Planung</t>
  </si>
  <si>
    <t>Entwicklung</t>
  </si>
  <si>
    <t>Vertrieb</t>
  </si>
  <si>
    <t>Logistik</t>
  </si>
  <si>
    <t>Technik</t>
  </si>
  <si>
    <t>Administra-tion</t>
  </si>
  <si>
    <t>QM</t>
  </si>
  <si>
    <t>Conduit</t>
  </si>
  <si>
    <t>Communica-tion</t>
  </si>
  <si>
    <t>Planification</t>
  </si>
  <si>
    <t>Logistique</t>
  </si>
  <si>
    <t>Kunden- service</t>
  </si>
  <si>
    <t>Technique</t>
  </si>
  <si>
    <t>Gestion qualité</t>
  </si>
  <si>
    <t>Développe-ment</t>
  </si>
  <si>
    <t>Führungsprozesse</t>
  </si>
  <si>
    <t>Kernprozesse</t>
  </si>
  <si>
    <t>Produkte &amp; Dienstleistungen</t>
  </si>
  <si>
    <t>Nachfrage des Produktes</t>
  </si>
  <si>
    <t>Demande du produit</t>
  </si>
  <si>
    <t>Alleinstellungsmerkmal (USP)</t>
  </si>
  <si>
    <t>Argument publicitaire unique (USP)</t>
  </si>
  <si>
    <t>Nachfrage</t>
  </si>
  <si>
    <t>Demande</t>
  </si>
  <si>
    <t>Chiffre d'affaire</t>
  </si>
  <si>
    <t>Profitabilität</t>
  </si>
  <si>
    <t>Rentabilité</t>
  </si>
  <si>
    <t>Loyalität/Bindung</t>
  </si>
  <si>
    <t>Sehr profitable aber permanent wechselbereit</t>
  </si>
  <si>
    <t>Très rentable mais prêt à changer constamment</t>
  </si>
  <si>
    <t>Hoch profitabel und sehr loyale Kunden</t>
  </si>
  <si>
    <t>Clients très rentables et très fidèle</t>
  </si>
  <si>
    <t>Sehr geringe Profitabilität und Loyalität</t>
  </si>
  <si>
    <t>Geringe Profitabilität aber hohe Loyalität</t>
  </si>
  <si>
    <t>Faible rentabilité, mais grande loyauté</t>
  </si>
  <si>
    <t>Très faible rentabilité et loyauté</t>
  </si>
  <si>
    <t>Loyauté/Lien</t>
  </si>
  <si>
    <t>Kunde</t>
  </si>
  <si>
    <t>Client</t>
  </si>
  <si>
    <t>Loyalität</t>
  </si>
  <si>
    <t>Loyauté</t>
  </si>
  <si>
    <t>Profitabi-lität</t>
  </si>
  <si>
    <t>ABC-Kunde</t>
  </si>
  <si>
    <t>Client ABC</t>
  </si>
  <si>
    <t>Potenzial</t>
  </si>
  <si>
    <t>Sources de revenus</t>
  </si>
  <si>
    <t>Structure des coûts</t>
  </si>
  <si>
    <t>Kostenträger</t>
  </si>
  <si>
    <t>Coûts</t>
  </si>
  <si>
    <t>TOTAL</t>
  </si>
  <si>
    <t>Influença-bilité?</t>
  </si>
  <si>
    <t>Beinfluss-barkeit?</t>
  </si>
  <si>
    <t>Einnahmequelle</t>
  </si>
  <si>
    <t>Source de revenu</t>
  </si>
  <si>
    <t>in %</t>
  </si>
  <si>
    <t>en %</t>
  </si>
  <si>
    <t>Gestion de projets</t>
  </si>
  <si>
    <t>S T A K E H O L D E R - A N A L Y S E</t>
  </si>
  <si>
    <t>A N A L Y S E   D E S   P A R T I E S   P R E N A N T E S</t>
  </si>
  <si>
    <t>Kernressourcen</t>
  </si>
  <si>
    <t>Ressources clé</t>
  </si>
  <si>
    <t>Wie soll der Kunde erreicht werden?</t>
  </si>
  <si>
    <t>Gewünschte Kundenbeziehung?</t>
  </si>
  <si>
    <t>Comment atteindre le client?</t>
  </si>
  <si>
    <t>Relation client souhaité?</t>
  </si>
  <si>
    <t>Distributionskanäle</t>
  </si>
  <si>
    <t>Canaux de distribution</t>
  </si>
  <si>
    <t>Umwelt</t>
  </si>
  <si>
    <t>Environnement</t>
  </si>
  <si>
    <t>Kernkompetenzen</t>
  </si>
  <si>
    <t>Ressources &amp; Compétences</t>
  </si>
  <si>
    <t>Difficile à substituer</t>
  </si>
  <si>
    <t>sehr</t>
  </si>
  <si>
    <t>wenig</t>
  </si>
  <si>
    <t>très</t>
  </si>
  <si>
    <t>peu</t>
  </si>
  <si>
    <t>gross</t>
  </si>
  <si>
    <t>grand</t>
  </si>
  <si>
    <t>klein</t>
  </si>
  <si>
    <t>petit</t>
  </si>
  <si>
    <t>P E S T E L - A N A L Y S E</t>
  </si>
  <si>
    <t>A N A L Y S E   P E S T E L</t>
  </si>
  <si>
    <t>5  - K R Ä F T E - M O D E L L   (P O R T E R)</t>
  </si>
  <si>
    <t>5  F O R C E S  D E  P O R T E R</t>
  </si>
  <si>
    <t>R E S S O U R C E N  &amp;   K E R N K O M P E T E N Z E N</t>
  </si>
  <si>
    <t>R E S S O U R C E S   &amp;  C O M P É T E N C E S   C L É</t>
  </si>
  <si>
    <t>P O T E N Z I A L A N A L Y S E</t>
  </si>
  <si>
    <t>A N A L Y S E   D U  P O T E N T I E L</t>
  </si>
  <si>
    <t>K E N N Z A H L E N</t>
  </si>
  <si>
    <t>C H I F F R E S   C L É</t>
  </si>
  <si>
    <t>Z U K U N F T S S Z E N A R I E N</t>
  </si>
  <si>
    <t>S C E N A R I O S   D'A V E N I R</t>
  </si>
  <si>
    <t>R I S I K O M A N A G E M E N T</t>
  </si>
  <si>
    <t>B E N C H M A R K I N G</t>
  </si>
  <si>
    <t>A N A L Y S E   S W O T</t>
  </si>
  <si>
    <t>S W O T - A N A L Y S E</t>
  </si>
  <si>
    <t>P R O D U K T E   &amp;   D I E N S T L E I S T U N G E N</t>
  </si>
  <si>
    <t>E I N N A H M E Q U E L L E N</t>
  </si>
  <si>
    <t>S O U R C E S   D E   R E V E N U S</t>
  </si>
  <si>
    <t>K O S T E N S T R U K T U R</t>
  </si>
  <si>
    <t>S T R U C T U R E   D E S   C O Û T S</t>
  </si>
  <si>
    <t>Verbesserungsmassnahmen</t>
  </si>
  <si>
    <t>Propositions d'amélioration</t>
  </si>
  <si>
    <t>Produkt/Dienstleistung</t>
  </si>
  <si>
    <t>Forces principales</t>
  </si>
  <si>
    <t>Faiblesses principales</t>
  </si>
  <si>
    <t>Mehrwert für Kunden</t>
  </si>
  <si>
    <t>Hauptstärken</t>
  </si>
  <si>
    <t>Hauptschwächen</t>
  </si>
  <si>
    <t>Produits &amp; Prestations de services</t>
  </si>
  <si>
    <t>P R O D U I T S   &amp;   P R E S T A T I O N S  D E  S E R V I C E S</t>
  </si>
  <si>
    <t>Produit/Prestations de service</t>
  </si>
  <si>
    <t>Marktwachstum</t>
  </si>
  <si>
    <t>Croissance du marché</t>
  </si>
  <si>
    <t>Produkt</t>
  </si>
  <si>
    <t>Produit</t>
  </si>
  <si>
    <t>Umsatz Unternehmen</t>
  </si>
  <si>
    <t>Umsatz des stärksten Konkurrenten</t>
  </si>
  <si>
    <t>Chiffre d'affaires entreprise</t>
  </si>
  <si>
    <t>M A T R I C E   M c   K I N S E Y</t>
  </si>
  <si>
    <t>M c   K I N S E Y   P O R T F O L I O</t>
  </si>
  <si>
    <t>M A T R I C E   B C G</t>
  </si>
  <si>
    <t>B C G   M A T R I X</t>
  </si>
  <si>
    <t>Attrait du marché</t>
  </si>
  <si>
    <t>Position concurrentielle</t>
  </si>
  <si>
    <t>Position verteidigen</t>
  </si>
  <si>
    <t>Selektiver Ausbau</t>
  </si>
  <si>
    <t>Ausbau mit Investitionen</t>
  </si>
  <si>
    <t>Expandiere begrenzt oder ernte</t>
  </si>
  <si>
    <t>Gewinnorientierung</t>
  </si>
  <si>
    <t>Desinvestition</t>
  </si>
  <si>
    <t>Verteidigen und Schwerpunkt verlagern</t>
  </si>
  <si>
    <t>Selektion/ Gewinnorientierung</t>
  </si>
  <si>
    <t>Expandieren</t>
  </si>
  <si>
    <t>Auswählen</t>
  </si>
  <si>
    <t>Abschöpfen</t>
  </si>
  <si>
    <t>Expansion sélective</t>
  </si>
  <si>
    <t>Expansion avec investissement</t>
  </si>
  <si>
    <t>Expansion modeste ou récolter</t>
  </si>
  <si>
    <t>Défendre la position</t>
  </si>
  <si>
    <t>Orientation bénéfice</t>
  </si>
  <si>
    <t>Désinvestissement</t>
  </si>
  <si>
    <t>Sélection/ orientation bénéfice</t>
  </si>
  <si>
    <t>Défendre et changer le focus</t>
  </si>
  <si>
    <t>Expansion</t>
  </si>
  <si>
    <t>Sélectionner</t>
  </si>
  <si>
    <t xml:space="preserve">Écrémage </t>
  </si>
  <si>
    <t>Diminution ?</t>
  </si>
  <si>
    <t>ÉTAT futur</t>
  </si>
  <si>
    <t>Chiffre d'affaires du concurrent le plus fort</t>
  </si>
  <si>
    <t>M A R K T S E G M E N T I E R U N G</t>
  </si>
  <si>
    <t>S E G M E N T A T I O N   D U   M A R C H É</t>
  </si>
  <si>
    <t>Strategische Geschäftseinheiten</t>
  </si>
  <si>
    <t>Domaine d'activité stratégique</t>
  </si>
  <si>
    <t>S T R A T E G I S C H E   G E S C H Ä F T S E I N H E I T E N   (SGE)</t>
  </si>
  <si>
    <t>D O M A I N E   D' A C T I V I T É   S T R A T É G I Q U E   (DAS)</t>
  </si>
  <si>
    <t>SGE</t>
  </si>
  <si>
    <t>DAS</t>
  </si>
  <si>
    <t>Synergieeffekte</t>
  </si>
  <si>
    <t>Effets de synergies</t>
  </si>
  <si>
    <t>Marktsegmente</t>
  </si>
  <si>
    <t>Eigenständigkeit</t>
  </si>
  <si>
    <t>Indépendance</t>
  </si>
  <si>
    <t>Probabilité d'occur-rence en %</t>
  </si>
  <si>
    <t>R1</t>
  </si>
  <si>
    <t>R2</t>
  </si>
  <si>
    <t>R3</t>
  </si>
  <si>
    <t>R4</t>
  </si>
  <si>
    <t>R5</t>
  </si>
  <si>
    <t>R6</t>
  </si>
  <si>
    <t>R7</t>
  </si>
  <si>
    <t>R8</t>
  </si>
  <si>
    <t>R9</t>
  </si>
  <si>
    <t>R10</t>
  </si>
  <si>
    <t>R11</t>
  </si>
  <si>
    <t>R12</t>
  </si>
  <si>
    <t>R13</t>
  </si>
  <si>
    <t>R14</t>
  </si>
  <si>
    <t>R15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</si>
  <si>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</si>
  <si>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</si>
  <si>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</si>
  <si>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</si>
  <si>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</si>
  <si>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</si>
  <si>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</si>
  <si>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</si>
  <si>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</si>
  <si>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</si>
  <si>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P11</t>
  </si>
  <si>
    <t>P12</t>
  </si>
  <si>
    <t>P13</t>
  </si>
  <si>
    <t>P14</t>
  </si>
  <si>
    <t>P15</t>
  </si>
  <si>
    <t>P16</t>
  </si>
  <si>
    <t>P17</t>
  </si>
  <si>
    <t>P18</t>
  </si>
  <si>
    <t>P19</t>
  </si>
  <si>
    <t>P20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</si>
  <si>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</si>
  <si>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</si>
  <si>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</si>
  <si>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</si>
  <si>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</si>
  <si>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</si>
  <si>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</si>
  <si>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</si>
  <si>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</si>
  <si>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</si>
  <si>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</si>
  <si>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</si>
  <si>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</si>
  <si>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</si>
  <si>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</si>
  <si>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</si>
  <si>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</si>
  <si>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</si>
  <si>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</si>
  <si>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C20</t>
  </si>
  <si>
    <t>Étendue de l'impact</t>
  </si>
  <si>
    <t>Ausmass der Auswirkungen</t>
  </si>
  <si>
    <t>Eintretens-wahrscheinlich-keit</t>
  </si>
  <si>
    <t>K U N D E N B E Z I E H U N G</t>
  </si>
  <si>
    <t>R E L A T I O N   C L I E N T</t>
  </si>
  <si>
    <t>D I S T R I B U T I O N S K A N Ä L E</t>
  </si>
  <si>
    <t>C A N A U X   D E   D I S T R I B U T I O N</t>
  </si>
  <si>
    <t>Médias</t>
  </si>
  <si>
    <t>Internet / Edition / E-books</t>
  </si>
  <si>
    <t>Associations professionnel</t>
  </si>
  <si>
    <t>Cyberlearn  / e-learning</t>
  </si>
  <si>
    <t>Publicité</t>
  </si>
  <si>
    <t>Cours</t>
  </si>
  <si>
    <t>Ecoles Sec I &amp; Sec II</t>
  </si>
  <si>
    <t>trifft voll zu</t>
  </si>
  <si>
    <t>trifft teilweise zu</t>
  </si>
  <si>
    <t xml:space="preserve">correspond tout à fait </t>
  </si>
  <si>
    <t xml:space="preserve">correspond partiellement </t>
  </si>
  <si>
    <t xml:space="preserve">ne correspond pas du tout </t>
  </si>
  <si>
    <t>trifft überhaupt nicht zu</t>
  </si>
  <si>
    <t>trifft eher zu</t>
  </si>
  <si>
    <t>trifft eher nicht zu</t>
  </si>
  <si>
    <t xml:space="preserve">correspond plutôt </t>
  </si>
  <si>
    <t>correspond peu</t>
  </si>
  <si>
    <t>Nos propositions de valeur correspondent aux besoins de nos clients</t>
  </si>
  <si>
    <t>Il existe des synergies fortes entre nos produits et services</t>
  </si>
  <si>
    <t>Nos clients sont très satisfaits</t>
  </si>
  <si>
    <t>Nos marges sont élevées</t>
  </si>
  <si>
    <t>Nos revenus sont prévisibles</t>
  </si>
  <si>
    <t>Nous avons des flux de revenus récurrents et des achats répétés fréquents</t>
  </si>
  <si>
    <t>Nos flux de revenus sont diversifiés</t>
  </si>
  <si>
    <t>Nos flux de revenus sont durables</t>
  </si>
  <si>
    <t>Nous facturons ce pour quoi les clients ont réellement envie de payer</t>
  </si>
  <si>
    <t>Nos coûts sont prévisibles</t>
  </si>
  <si>
    <t>Notre structure de coûts est correctement adaptée à notre modèle d'affaires</t>
  </si>
  <si>
    <t>Nos activités sont rentables</t>
  </si>
  <si>
    <t>Nous bénéficions d'économies d'échelle</t>
  </si>
  <si>
    <t>CUSTOMER RELATIONSHIP</t>
  </si>
  <si>
    <t>REVENUE STREAMS</t>
  </si>
  <si>
    <t>COST STRUCTURE</t>
  </si>
  <si>
    <t>Le taux de roulement de la clientèle est faible</t>
  </si>
  <si>
    <t>La clientèle est bien segmentée</t>
  </si>
  <si>
    <t>Nous acquérons régulièrement de nouveaux clients</t>
  </si>
  <si>
    <t>CUSTOMER SEGMENTS</t>
  </si>
  <si>
    <t>Nos canaux de distribution sont très efficaces</t>
  </si>
  <si>
    <t>Nos canaux de distribution sont rentables</t>
  </si>
  <si>
    <t>La pénétration des canaux est bonne</t>
  </si>
  <si>
    <t>Les canaux de distribution sont bien adaptés aux segments clients</t>
  </si>
  <si>
    <t>CHANNELS</t>
  </si>
  <si>
    <t>Les relations avec les clients sont solides</t>
  </si>
  <si>
    <t>La qualité de la relation correspond bien à la segmentation de la clientèle</t>
  </si>
  <si>
    <t>Les relations engagent les clients, avec des coûts de changement élevés</t>
  </si>
  <si>
    <t>Notre marque est forte</t>
  </si>
  <si>
    <t>Nos ressources clés sont difficiles à reproduire pour nos concurrents</t>
  </si>
  <si>
    <t>Les besoins en ressources sont prévisibles</t>
  </si>
  <si>
    <t>Nous savons déployer les bonnes ressources au bon moment et dans les bonnes quantités</t>
  </si>
  <si>
    <t>KEY RESSOURCES</t>
  </si>
  <si>
    <t>Nous exécutons efficacement nos activités clés</t>
  </si>
  <si>
    <t>Nos activités clés sont difficilement copiables</t>
  </si>
  <si>
    <t xml:space="preserve">La qualité d'exécution est élevée </t>
  </si>
  <si>
    <t>L'équilibre entre les exécutions internes et les activités sous-traitées est idéale</t>
  </si>
  <si>
    <t>KEY ACTIVITIES</t>
  </si>
  <si>
    <t>Nous sommes orientés partenaires et nous travaillons avec eux lorsque cela est nécessaire</t>
  </si>
  <si>
    <t>Nous entretenons de bonnes relations de travail avec nos partenaires clés</t>
  </si>
  <si>
    <t>KEY PARTNERSHIP</t>
  </si>
  <si>
    <t>/</t>
  </si>
  <si>
    <t xml:space="preserve"> von </t>
  </si>
  <si>
    <t xml:space="preserve"> de </t>
  </si>
  <si>
    <t>Kreisgrösse</t>
  </si>
  <si>
    <t>Auswirkung:</t>
  </si>
  <si>
    <t>Impact:</t>
  </si>
  <si>
    <t>Les canaux sont très intégrés</t>
  </si>
  <si>
    <t>Zusammenfassung</t>
  </si>
  <si>
    <t>Résumé</t>
  </si>
  <si>
    <t>Fragen:</t>
  </si>
  <si>
    <t>Questions:</t>
  </si>
  <si>
    <t>Unser generierte Mehrwert entspricht den Bedürfnissen der Kunden</t>
  </si>
  <si>
    <t>Nos propositions de valeur ont de forts effets sur le réseau (Networking)</t>
  </si>
  <si>
    <t>Unsere Kunden sind sehr zufrieden</t>
  </si>
  <si>
    <t>Unsere Margen sind hoch</t>
  </si>
  <si>
    <t>Unsere Erträge sind vorhersehbar</t>
  </si>
  <si>
    <t>Wir haben wiederkehrende Einnahmen und häufige wiederholte Käufe</t>
  </si>
  <si>
    <t>Unsere Einnahmequellen sind diversifiziert</t>
  </si>
  <si>
    <t>Unsere Einnahmequellen sind nachhaltig</t>
  </si>
  <si>
    <t>Nous encaissons nos revenus avant d'engager nos dépenses</t>
  </si>
  <si>
    <t>Die Höhe der Rechnungsbeträge entsprechen dem, was der Kunde bereit ist zu bezahlen</t>
  </si>
  <si>
    <t>Nos mécanismes de fixation des prix permettent de capter tout ce que le client est prêt à payer</t>
  </si>
  <si>
    <t>Unsere Kosten sind vorhersehbar</t>
  </si>
  <si>
    <t>Unsere Kostenstruktur ist richtig auf unser Geschäftsmodell abgestimmt</t>
  </si>
  <si>
    <t>Unser Geschäft ist profitabel</t>
  </si>
  <si>
    <t>Wir profitieren von Skaleneffekten</t>
  </si>
  <si>
    <t>Die Fluktuationsrate der Kunden ist gering</t>
  </si>
  <si>
    <t>Die Kundensegmentierung ist gut</t>
  </si>
  <si>
    <t>Wir gewinnen regelmässig neue Kunden</t>
  </si>
  <si>
    <t>Unsere Vertriebskanäle sind profitabel</t>
  </si>
  <si>
    <t>Die Penetration der Vertriebskanäle ist gut</t>
  </si>
  <si>
    <t xml:space="preserve">Die Vertriebskanäle werden von unseren Kunden einfach identifiziert </t>
  </si>
  <si>
    <t>Die Vertriebskanäle sind sehr stark integriert</t>
  </si>
  <si>
    <t xml:space="preserve">Mit den Vertriebskanäle können Synergien und Kostenvorteile realisiert werden (economies of scope) </t>
  </si>
  <si>
    <t>Les canaux sont sources d'économie d'envergure (economies of scope)</t>
  </si>
  <si>
    <t>Die Vertriebskanäle sind gut auf die Kundensegmente abgestimmt</t>
  </si>
  <si>
    <t>Die Beziehungen zu den Kunden ist sehr solide</t>
  </si>
  <si>
    <t>Die Qualität der Beziehung entspricht der Kundensegmentierung</t>
  </si>
  <si>
    <t>Die Kundenbeziehung ist so stark, dass ein Wechsel hohe Kosten für den Kunden bringt</t>
  </si>
  <si>
    <t>Unsere Marke ist stark</t>
  </si>
  <si>
    <t>Unsere wichtigsten Ressourcen sind für Konkurrenten schwierig zu kopieren</t>
  </si>
  <si>
    <t>Der Bedarf an Ressourcen ist vorhersehbar</t>
  </si>
  <si>
    <t>Wir setzen die richtigen Ressourcen zum richtigen Zeitpunkt und in der richtigen Menge ein</t>
  </si>
  <si>
    <t xml:space="preserve">Wir setzen unser Kerngeschäft effektiv um </t>
  </si>
  <si>
    <t>Unsere Kernaktivitäten sind schwierig zu kopieren</t>
  </si>
  <si>
    <t>Die Ausführungsqualität ist hoch</t>
  </si>
  <si>
    <t>Die Balance zwischen internen und ausgelagerten Tätigkeiten ist ideal</t>
  </si>
  <si>
    <t>Wir sind Partnerorientiert und arbeiten falls notwendig mit ihnen  zusammen.</t>
  </si>
  <si>
    <t>Wir pflegen eine gute Zusammenarbeit mit unseren wichtigsten Partnern</t>
  </si>
  <si>
    <t>Unser generierte Mehrwert hat einen grossen Einfluss auf unser  (Networking)</t>
  </si>
  <si>
    <t>Es bestehen grosse Synergien zwischen Produkte und Dienstleistungen</t>
  </si>
  <si>
    <t>Wir ziehen die Erträge ein bevor wir weitere Verpflichtungen eingehen</t>
  </si>
  <si>
    <t>Unsere Preisgestaltung entspricht dem, was der Kunde bereit ist zu bezahlen</t>
  </si>
  <si>
    <t>Unsere Vertriebskanäle sind sehr effektiv</t>
  </si>
  <si>
    <t>Les clients repèrent facilement nos canaux de distribution</t>
  </si>
  <si>
    <t>Nous pouvons générer des revenus récurrents en convertissant des produits en services</t>
  </si>
  <si>
    <t>Nous pouvons mieux intégrer nos produits ou services</t>
  </si>
  <si>
    <t>Il existe des compléments ou des extensions possibles de notre proposition de valeur</t>
  </si>
  <si>
    <t>Nous pourrions accomplir d'autres tâches pour nos clients</t>
  </si>
  <si>
    <t>Des produits et des services de substitution sont disponibles</t>
  </si>
  <si>
    <t>Les concurrents menacent d'offrir de meilleurs prix ou plus de valeur</t>
  </si>
  <si>
    <t>Nous pourrions remplacer des revenus de transactions ponctuels par des revenus récurrents</t>
  </si>
  <si>
    <t>Nous avons des occasions de ventes croisées/associées soit en interne, soit avec des partenaires</t>
  </si>
  <si>
    <t>Nous pourrions rajouter ou créer d'autres flux de revenus</t>
  </si>
  <si>
    <t>Nous pouvons augmenter les prix</t>
  </si>
  <si>
    <t>Nous sommes trop dépendants d'un ou de plusieurs flux de revenus</t>
  </si>
  <si>
    <t xml:space="preserve">Nous avons des flux de revenus appelés à disparaître </t>
  </si>
  <si>
    <t>Nous pouvons réduire nos coûts</t>
  </si>
  <si>
    <t>Certains coûts risquent de devenir imprévisibles</t>
  </si>
  <si>
    <t>Certains coûts menacent d'augmenter plus rapidement que les revenus correspondants</t>
  </si>
  <si>
    <t>Nous pourrions bénéficier d'un marché en pleine croissance/expansion</t>
  </si>
  <si>
    <t>Nous pourrions mieux servir nos clients grâce à une segmentation plus fine</t>
  </si>
  <si>
    <t>Notre marché risque d'être bientôt saturé</t>
  </si>
  <si>
    <t>Nos concurrents menacent nos parts de marché</t>
  </si>
  <si>
    <t>Il y a une probabilité que nos clients nous quittent</t>
  </si>
  <si>
    <t>La concurrence risque de s'intensifier rapidement sur notre marché</t>
  </si>
  <si>
    <t>Nous pourrions améliorer l'efficacité, la rentabilité et la performance de nos canaux</t>
  </si>
  <si>
    <t>Nous pourrions améliorer l'intégration de nos canaux</t>
  </si>
  <si>
    <t>Nous pourrions trouver de nouveaux canaux partenaires complémentaires</t>
  </si>
  <si>
    <t>Nous pourrions augmenter nos marges en servant directement nos clients</t>
  </si>
  <si>
    <t>Nous pouvons améliorer l'adéquation des canaux et des segments de clients</t>
  </si>
  <si>
    <t>Nos concurrents menacent nos canaux de distribution</t>
  </si>
  <si>
    <t>Nos canaux de distribution risquent de ne plus être pertinents/adaptés pour nos clients</t>
  </si>
  <si>
    <t>Le suivi clients recèle un potentiel d'amélioration</t>
  </si>
  <si>
    <t>Nous pourrions resserrer nos relations avec nos clients</t>
  </si>
  <si>
    <t>Nous pourrions améliorer la personnalisation</t>
  </si>
  <si>
    <t>Nous pourrions augmenter les coûts de changement (switching costs)</t>
  </si>
  <si>
    <t>Nos relations avec les clients risquent de se détériorer</t>
  </si>
  <si>
    <t>Nous pouvons utiliser moins de ressources coûteuses pour arriver au même résultat</t>
  </si>
  <si>
    <t>Nous avons des ressources clés qui sont sous-exploitées</t>
  </si>
  <si>
    <t>Nous avons des brevets ou d'autres découvertes inexploités qui pourraient avoir de la valeur pour d'autres</t>
  </si>
  <si>
    <t>Nous risquons d'être confrontés à une rupture de l'offre de certaines ressources</t>
  </si>
  <si>
    <t>La qualité de nos ressources est menacée</t>
  </si>
  <si>
    <t>Nous pouvons standardiser certaines activités clés</t>
  </si>
  <si>
    <t>Un support informatique pourrait améliorer notre performance</t>
  </si>
  <si>
    <t>Des activités clés pourraient être bouleversées</t>
  </si>
  <si>
    <t>La qualité de nos activités est menacée</t>
  </si>
  <si>
    <t>Des opportunités d'externationalisation existent</t>
  </si>
  <si>
    <t>Une collaboration plus étroite avec nos partenaires nous aiderait à nous concentrer sur notre cœur d'activité</t>
  </si>
  <si>
    <t>Il existe des opportunités de ventes-croisées/associées avec nos partenaires</t>
  </si>
  <si>
    <t>Les canaux de distribution de partenaires pourraient nous aider à toucher davantage de clients</t>
  </si>
  <si>
    <t>Nos partenaires pourraient compléter notre proposition de valeur</t>
  </si>
  <si>
    <t>Nous risquons de perdre des partenaires</t>
  </si>
  <si>
    <t>Nos partenaires pourraient collaborer avec des concurrents</t>
  </si>
  <si>
    <t>Nous sommes trop dépendants de certains partenaires</t>
  </si>
  <si>
    <t>Total Punkte :</t>
  </si>
  <si>
    <t>Total points :</t>
  </si>
  <si>
    <t>Anzahl</t>
  </si>
  <si>
    <t>Wir können wiederkehrende Einnahmen generieren, indem wir von Produkte Dienstleistungen ableiten</t>
  </si>
  <si>
    <t>Wir können unsere Produkte und Dienstleistungen besser integrieren</t>
  </si>
  <si>
    <t>Wir können andere Kundenbedürfnisse befriedigen</t>
  </si>
  <si>
    <t>Es gibt Ergänzungen oder mögliche Erweiterungen die zusätzlichen Mehrwert schaffen</t>
  </si>
  <si>
    <t>Wir können andere Aufgaben unserer Kunden anbieten</t>
  </si>
  <si>
    <t>Es gibt Ersatzprodukte und -dienstleistungen</t>
  </si>
  <si>
    <t>Wettbewerber können den Kunden Mehrwert und tiefere Preise anbieten</t>
  </si>
  <si>
    <t>Wir können punktuell Transaktionsumsatz  aus wiederkehrenden Einkommen generieren</t>
  </si>
  <si>
    <t>Nos clients seraient disposés à payer pour d'autres produits et services</t>
  </si>
  <si>
    <t>Wir haben die Möglichkeit Querverkäufe intern oder mit Partner zu tätigen</t>
  </si>
  <si>
    <t>Wir können zusätzliche Einnahmequellen generieren oder neu entwickeln</t>
  </si>
  <si>
    <t>Wir können die Preise erhöhen</t>
  </si>
  <si>
    <t>Nos marges sont menacées par des concurrents, et/ou des nouvelles technologies</t>
  </si>
  <si>
    <t>Wir sind von einem oder mehreren Einkommensquellen abhängig</t>
  </si>
  <si>
    <t>Wir können unsere Kosten senken</t>
  </si>
  <si>
    <t>Einige Kosten können unberechenbar werden</t>
  </si>
  <si>
    <t>Einige Kosten drohen schneller zu wachsen als die entsprechenden Einkünfte</t>
  </si>
  <si>
    <t>Wir können von einem wachsenden/expandierenden Markt profitieren</t>
  </si>
  <si>
    <t>Nous pourrions servir de nouveaux segments de clientèle</t>
  </si>
  <si>
    <t>Wir können neue Kundensegemente bedienen</t>
  </si>
  <si>
    <t>Es besteht die Gefahr, dass unser Markt bald gesättigt ist</t>
  </si>
  <si>
    <t>Unsere Konkurrenten bedrohen unseren Marktanteil</t>
  </si>
  <si>
    <t>Es besteht die Möglichkeit, dass wir Kunden verlieren</t>
  </si>
  <si>
    <t>Es besteht die Gefahr, dass unsere Kunden in Zahlungsverzug geraten</t>
  </si>
  <si>
    <t>Il y a des chances que nos clients sont en défaut de paiement</t>
  </si>
  <si>
    <t>Es besteht das Risiko, dass sich der Wettbewerb verschärft</t>
  </si>
  <si>
    <t>Wir können die Effizienz, die Effektivität und die Leistungsfähigkeit unserer Vertriebskanäle verbessern</t>
  </si>
  <si>
    <t>Wir können die Integration unserer Vertriebskanäle verbessern</t>
  </si>
  <si>
    <t>Wir können zusätzliche Vertriebskanäle finden</t>
  </si>
  <si>
    <t>Wir können unsere Margen steigern indem wir unsere Kunden direkt bedienen</t>
  </si>
  <si>
    <t>Unsere Konkurrenten bedrohen unsere Vertriebskanäle</t>
  </si>
  <si>
    <t>Unsere Vertriebswege sind möglicherweise nicht mehr relevant / geeignet für unsere Kunden</t>
  </si>
  <si>
    <t>Die Kundenbetreuung kann verbessert werden</t>
  </si>
  <si>
    <t>Wir können die Beziehungen zu unseren Kunden stärken</t>
  </si>
  <si>
    <t>Wir können den Personifizierung verbessern</t>
  </si>
  <si>
    <t>Wir können die Umstellungskosten erhöhen (switching costs)</t>
  </si>
  <si>
    <t>Nous avons identifié et "éliminé" les clients non rentables</t>
  </si>
  <si>
    <t>Wir haben die unrentablen Kunden identifiziert und "beseitigt"</t>
  </si>
  <si>
    <t>Nous avons automatisé certaines relations</t>
  </si>
  <si>
    <t>Wir haben gewisse Beziehungen automatisiert</t>
  </si>
  <si>
    <t>Es besteht das Risiko, dass sich die Beziehungen zu unseren Kunden verschlechtert</t>
  </si>
  <si>
    <t>Wir können billigere Ressourcen einsetzen um das gleiche Resultat zu erzielen</t>
  </si>
  <si>
    <t>Nous avons besoins des ressources clés pour lesquels il serait préférable de se procurer auprès de partenaires</t>
  </si>
  <si>
    <t>Wir benötigen Kernressourcen, die besser von unseren Partnern bezogen werden könnten</t>
  </si>
  <si>
    <t>Wir besitzen Kernressourcen, die zu wenig genutzt werden</t>
  </si>
  <si>
    <t>Wir besitzen Patente oder andere ungenutzte Erfindungen, die für andere von Wert sein könnten</t>
  </si>
  <si>
    <t>Es besteht das Risiko, dass einige Ressourcen knapp werden könnten</t>
  </si>
  <si>
    <t>Die Qualität unserer Ressourcen sind in Gefahr</t>
  </si>
  <si>
    <t>Wir können einige Kernaktivitäten standardisieren</t>
  </si>
  <si>
    <t>Wir können allgemein unsere Leistung verbessern</t>
  </si>
  <si>
    <t>Eine Informatikunterstützung könnte unsere Leistung steigern</t>
  </si>
  <si>
    <t>Kernaktivitäten könnten gestört werden</t>
  </si>
  <si>
    <t>Es bestehen Möglichkeiten zur Externalisierung</t>
  </si>
  <si>
    <t>Eine verstärkte Zusammenarbeit mit unseren Partnern würde helfen, uns auf unser Kerngeschäft zu konzentrieren</t>
  </si>
  <si>
    <t>Es bestehen Möglichkeiten Gegengeschäfte mit unseren Partnern zu tätigen</t>
  </si>
  <si>
    <t>Die Vertriebskanäle unserer Partner könnten uns helfen, zusätzliche Kunden zu erreichen</t>
  </si>
  <si>
    <t>Unsere Partner könnten unser Nutzenversprechen (value proposition) vervollständigen</t>
  </si>
  <si>
    <t>Wir riskieren, Partner zu verlieren</t>
  </si>
  <si>
    <t>Unser Partner könnten mit den Konkurrenten zusammenarbeiten</t>
  </si>
  <si>
    <t>Wir sind von einigen Partnern zu stark abhängig</t>
  </si>
  <si>
    <t>Unsere Kunden sind bereit für zusätzliche Produkte oder Dienstleistungen zu bezahlen</t>
  </si>
  <si>
    <t>Unsere Margen geraten durch Konkurrenten und/oder neuen Technologien unter Druck</t>
  </si>
  <si>
    <t>Wir haben Einnahmequellen, die bald versiegen werden</t>
  </si>
  <si>
    <t>Aufgrund einer feineren Segmentierung,  können wir unsere Kunden besser bedienen</t>
  </si>
  <si>
    <t>Wir können die Angemessenheit zwischen den Vertriebskanälen und den Kundensegmenten verbessern</t>
  </si>
  <si>
    <t>Die Qualität unserer Aktivitäten ist in Gefahr</t>
  </si>
  <si>
    <t>Nous pourrions améliorer notre performance de manière générale</t>
  </si>
  <si>
    <t>Impact (1 - 10)</t>
  </si>
  <si>
    <t>Menaces</t>
  </si>
  <si>
    <t>Opportunités / menaces -&gt; facteurs externes</t>
  </si>
  <si>
    <t>Opportunités / menaces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</si>
  <si>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</si>
  <si>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</si>
  <si>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</si>
  <si>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</si>
  <si>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</si>
  <si>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</si>
  <si>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</si>
  <si>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</si>
  <si>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</si>
  <si>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</si>
  <si>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</si>
  <si>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</si>
  <si>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</si>
  <si>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</si>
  <si>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</si>
  <si>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</si>
  <si>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</si>
  <si>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</si>
  <si>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w1</t>
  </si>
  <si>
    <t>w2</t>
  </si>
  <si>
    <t>w3</t>
  </si>
  <si>
    <t>w4</t>
  </si>
  <si>
    <t>w5</t>
  </si>
  <si>
    <t>w6</t>
  </si>
  <si>
    <t>w7</t>
  </si>
  <si>
    <t>w8</t>
  </si>
  <si>
    <t>w9</t>
  </si>
  <si>
    <t>w10</t>
  </si>
  <si>
    <t>w11</t>
  </si>
  <si>
    <t>w12</t>
  </si>
  <si>
    <t>w13</t>
  </si>
  <si>
    <t>w14</t>
  </si>
  <si>
    <t>w15</t>
  </si>
  <si>
    <t>w16</t>
  </si>
  <si>
    <t>w17</t>
  </si>
  <si>
    <t>w18</t>
  </si>
  <si>
    <t>o1</t>
  </si>
  <si>
    <t>o2</t>
  </si>
  <si>
    <t>o3</t>
  </si>
  <si>
    <t>o4</t>
  </si>
  <si>
    <t>o5</t>
  </si>
  <si>
    <t>o6</t>
  </si>
  <si>
    <t>o7</t>
  </si>
  <si>
    <t>o8</t>
  </si>
  <si>
    <t>o9</t>
  </si>
  <si>
    <t>o10</t>
  </si>
  <si>
    <t>o11</t>
  </si>
  <si>
    <t>o12</t>
  </si>
  <si>
    <t>o13</t>
  </si>
  <si>
    <t>o14</t>
  </si>
  <si>
    <t>o15</t>
  </si>
  <si>
    <t>o16</t>
  </si>
  <si>
    <t>o17</t>
  </si>
  <si>
    <t>o18</t>
  </si>
  <si>
    <t>t1</t>
  </si>
  <si>
    <t>t2</t>
  </si>
  <si>
    <t>t3</t>
  </si>
  <si>
    <t>t4</t>
  </si>
  <si>
    <t>t5</t>
  </si>
  <si>
    <t>t6</t>
  </si>
  <si>
    <t>t7</t>
  </si>
  <si>
    <t>t8</t>
  </si>
  <si>
    <t>t9</t>
  </si>
  <si>
    <t>t10</t>
  </si>
  <si>
    <t>t11</t>
  </si>
  <si>
    <t>t12</t>
  </si>
  <si>
    <t>t13</t>
  </si>
  <si>
    <t>t14</t>
  </si>
  <si>
    <t>t15</t>
  </si>
  <si>
    <t>t16</t>
  </si>
  <si>
    <t>t17</t>
  </si>
  <si>
    <t>t18</t>
  </si>
  <si>
    <t>s19</t>
  </si>
  <si>
    <t>s20</t>
  </si>
  <si>
    <t>Relation client</t>
  </si>
  <si>
    <t>Produits/Services</t>
  </si>
  <si>
    <t>Produkte/Dienstleistungen</t>
  </si>
  <si>
    <t>Marketing-Cockpit</t>
  </si>
  <si>
    <t>Marketing-Strategien</t>
  </si>
  <si>
    <t>Stratégies marketing</t>
  </si>
  <si>
    <t>Stakeholder</t>
  </si>
  <si>
    <t>PESTEL</t>
  </si>
  <si>
    <t>Plan marketing</t>
  </si>
  <si>
    <t>Tableau de bord marketing</t>
  </si>
  <si>
    <t>Portfolio</t>
  </si>
  <si>
    <t>Portefeuille</t>
  </si>
  <si>
    <t>Auswirkung
(1 - 10)</t>
  </si>
  <si>
    <t>Ressourcen &amp; Kompetenzen</t>
  </si>
  <si>
    <t>Kunden-beziehung</t>
  </si>
  <si>
    <t>Zukunfts-szenarien</t>
  </si>
  <si>
    <t>Risiko-management</t>
  </si>
  <si>
    <t>Massnahmen-
Plan</t>
  </si>
  <si>
    <t>Projekt-management</t>
  </si>
  <si>
    <t>Umsetzung &amp; Controlling</t>
  </si>
  <si>
    <t>Réalisation &amp; Controlling</t>
  </si>
  <si>
    <t>Gestion des risques</t>
  </si>
  <si>
    <t>Analyse de la situation</t>
  </si>
  <si>
    <t>K U N D E N</t>
  </si>
  <si>
    <t>C L I E N T S</t>
  </si>
  <si>
    <t>Benchmark</t>
  </si>
  <si>
    <t>Gewinn</t>
  </si>
  <si>
    <t>Bénéfice</t>
  </si>
  <si>
    <t>Total</t>
  </si>
  <si>
    <t>Alles anzeigen</t>
  </si>
  <si>
    <t>Afficher tout</t>
  </si>
  <si>
    <t>Filter Druck</t>
  </si>
  <si>
    <t>Filtre impression</t>
  </si>
  <si>
    <t>Links zu Dokumenten</t>
  </si>
  <si>
    <t>Liens vers des documents</t>
  </si>
  <si>
    <t>E I N G A B E M A S K E</t>
  </si>
  <si>
    <t>M A S Q U E   D E   S A I S I E</t>
  </si>
  <si>
    <t>Strategische Indikatoren</t>
  </si>
  <si>
    <t>Indicateurs stratégiques</t>
  </si>
  <si>
    <t>IST</t>
  </si>
  <si>
    <t>ÊTRE</t>
  </si>
  <si>
    <t>SOLL</t>
  </si>
  <si>
    <t>DOIT</t>
  </si>
  <si>
    <t>erreicht</t>
  </si>
  <si>
    <t>atteint</t>
  </si>
  <si>
    <t>rot</t>
  </si>
  <si>
    <t>rouge</t>
  </si>
  <si>
    <t>gelb</t>
  </si>
  <si>
    <t>jaune</t>
  </si>
  <si>
    <t>Projekte</t>
  </si>
  <si>
    <t>Projets</t>
  </si>
  <si>
    <t>Link zum Projekt</t>
  </si>
  <si>
    <t>Lien vers projet</t>
  </si>
  <si>
    <t>Beginn</t>
  </si>
  <si>
    <t>Début</t>
  </si>
  <si>
    <t>Ende</t>
  </si>
  <si>
    <t>Fin</t>
  </si>
  <si>
    <t>Wer?</t>
  </si>
  <si>
    <t>Qui?</t>
  </si>
  <si>
    <t>S T R A T E G I S C H E   I N D I K A T O R E N</t>
  </si>
  <si>
    <t>I N D I C A T E U R S   S T R A T É G I Q U E</t>
  </si>
  <si>
    <t>Berechnung</t>
  </si>
  <si>
    <t>Beschreibung/Bemerkungen</t>
  </si>
  <si>
    <t>Description/Remarques</t>
  </si>
  <si>
    <t>Erhebungszeitpunkt &amp; Branchenvergleich</t>
  </si>
  <si>
    <t>Moment de l'enquête &amp; Comparaison avec la branche</t>
  </si>
  <si>
    <t xml:space="preserve">Filter in Kolonne B </t>
  </si>
  <si>
    <t>o19</t>
  </si>
  <si>
    <t>o20</t>
  </si>
  <si>
    <t>o21</t>
  </si>
  <si>
    <t>o22</t>
  </si>
  <si>
    <t>o23</t>
  </si>
  <si>
    <t>o24</t>
  </si>
  <si>
    <t>o25</t>
  </si>
  <si>
    <t>o26</t>
  </si>
  <si>
    <t>o27</t>
  </si>
  <si>
    <t>o28</t>
  </si>
  <si>
    <t>o29</t>
  </si>
  <si>
    <t>o30</t>
  </si>
  <si>
    <t>o31</t>
  </si>
  <si>
    <t>o32</t>
  </si>
  <si>
    <t>o33</t>
  </si>
  <si>
    <t>o34</t>
  </si>
  <si>
    <t>o35</t>
  </si>
  <si>
    <t>o36</t>
  </si>
  <si>
    <t>o37</t>
  </si>
  <si>
    <t>o38</t>
  </si>
  <si>
    <t>o39</t>
  </si>
  <si>
    <t>o40</t>
  </si>
  <si>
    <t>s21</t>
  </si>
  <si>
    <t>o41</t>
  </si>
  <si>
    <t>o42</t>
  </si>
  <si>
    <t>s22</t>
  </si>
  <si>
    <t>o43</t>
  </si>
  <si>
    <t>o44</t>
  </si>
  <si>
    <t>s23</t>
  </si>
  <si>
    <t>o45</t>
  </si>
  <si>
    <t>o46</t>
  </si>
  <si>
    <t>s24</t>
  </si>
  <si>
    <t>o47</t>
  </si>
  <si>
    <t>o48</t>
  </si>
  <si>
    <t>s25</t>
  </si>
  <si>
    <t>o49</t>
  </si>
  <si>
    <t>o50</t>
  </si>
  <si>
    <t>s26</t>
  </si>
  <si>
    <t>o51</t>
  </si>
  <si>
    <t>o52</t>
  </si>
  <si>
    <t>s27</t>
  </si>
  <si>
    <t>o53</t>
  </si>
  <si>
    <t>o54</t>
  </si>
  <si>
    <t>s28</t>
  </si>
  <si>
    <t>o55</t>
  </si>
  <si>
    <t>o56</t>
  </si>
  <si>
    <t>s29</t>
  </si>
  <si>
    <t>o57</t>
  </si>
  <si>
    <t>o58</t>
  </si>
  <si>
    <t>s30</t>
  </si>
  <si>
    <t>o59</t>
  </si>
  <si>
    <t>o60</t>
  </si>
  <si>
    <t>s31</t>
  </si>
  <si>
    <t>o61</t>
  </si>
  <si>
    <t>o62</t>
  </si>
  <si>
    <t>s32</t>
  </si>
  <si>
    <t>o63</t>
  </si>
  <si>
    <t>o64</t>
  </si>
  <si>
    <t>s33</t>
  </si>
  <si>
    <t>o65</t>
  </si>
  <si>
    <t>o66</t>
  </si>
  <si>
    <t>s34</t>
  </si>
  <si>
    <t>o67</t>
  </si>
  <si>
    <t>o68</t>
  </si>
  <si>
    <t>s35</t>
  </si>
  <si>
    <t>o69</t>
  </si>
  <si>
    <t>o70</t>
  </si>
  <si>
    <t>s36</t>
  </si>
  <si>
    <t>o71</t>
  </si>
  <si>
    <t>o72</t>
  </si>
  <si>
    <t>s37</t>
  </si>
  <si>
    <t>o73</t>
  </si>
  <si>
    <t>o74</t>
  </si>
  <si>
    <t>s38</t>
  </si>
  <si>
    <t>o75</t>
  </si>
  <si>
    <t>o76</t>
  </si>
  <si>
    <t>s39</t>
  </si>
  <si>
    <t>o77</t>
  </si>
  <si>
    <t>o78</t>
  </si>
  <si>
    <t>s40</t>
  </si>
  <si>
    <t>o79</t>
  </si>
  <si>
    <t>o80</t>
  </si>
  <si>
    <t xml:space="preserve">
</t>
  </si>
  <si>
    <t>M A R K E T I N G   Z I E L E  &amp;  S T R A T E G I E N</t>
  </si>
  <si>
    <t xml:space="preserve">S T R A T E G I E S  &amp;  O B J E C T I F S    M A R K E T I N G </t>
  </si>
  <si>
    <t>Indikatoren</t>
  </si>
  <si>
    <t>Indicateurs</t>
  </si>
  <si>
    <t>Ziel 1</t>
  </si>
  <si>
    <t>Indikator 1</t>
  </si>
  <si>
    <t>Strategie 1</t>
  </si>
  <si>
    <t>M A R K E T I N G   C O C K P I T</t>
  </si>
  <si>
    <t>Ziel 2</t>
  </si>
  <si>
    <t>Ziel 3</t>
  </si>
  <si>
    <t>Marketing-Ziele</t>
  </si>
  <si>
    <t>Objectifs Marketing</t>
  </si>
  <si>
    <t>I N D I K A T O R E N   Z I E L E</t>
  </si>
  <si>
    <t>I N D I C A T E U R S   O B J E C T I F S</t>
  </si>
  <si>
    <t>Wettbewerbsposition</t>
  </si>
  <si>
    <t>Marktattraktivität</t>
  </si>
  <si>
    <t>P R O D U K T  -  L E B E N S Z Y K L U S</t>
  </si>
  <si>
    <t>C Y C L E   D E   V I E</t>
  </si>
  <si>
    <t>Gewinnrate</t>
  </si>
  <si>
    <t>Taux bénéfice</t>
  </si>
  <si>
    <t>Zeit</t>
  </si>
  <si>
    <t>Temps</t>
  </si>
  <si>
    <t>Einführung</t>
  </si>
  <si>
    <t>Wachstum</t>
  </si>
  <si>
    <t>Reife</t>
  </si>
  <si>
    <t>Sättigung</t>
  </si>
  <si>
    <t>Degeneration</t>
  </si>
  <si>
    <t>Introduction</t>
  </si>
  <si>
    <t>Développement</t>
  </si>
  <si>
    <t>Croissance</t>
  </si>
  <si>
    <t>Maturité</t>
  </si>
  <si>
    <t>Déclin</t>
  </si>
  <si>
    <t>Saturation</t>
  </si>
  <si>
    <t>Produit 1</t>
  </si>
  <si>
    <t>Projet 1</t>
  </si>
  <si>
    <t>Cycle de vie du produit</t>
  </si>
  <si>
    <t>Chaîne de valeur</t>
  </si>
  <si>
    <t>Wertschöpfungs-kette</t>
  </si>
  <si>
    <t>Scénarios   d'avenir</t>
  </si>
  <si>
    <t>Segmentation       du marché</t>
  </si>
  <si>
    <t>Management Summary</t>
  </si>
  <si>
    <t>Fazit</t>
  </si>
  <si>
    <t>Conclusions</t>
  </si>
  <si>
    <t>Anhang</t>
  </si>
  <si>
    <t>Annexes</t>
  </si>
  <si>
    <t>Das wichtigste auf max. einer Seite zusammenfassen:</t>
  </si>
  <si>
    <t>Résumer l’essentiel sur max. une page :</t>
  </si>
  <si>
    <t>Ausgangslage und Problemstellung?</t>
  </si>
  <si>
    <t>Situation de départ et données du problème ?</t>
  </si>
  <si>
    <t>Projektziele?</t>
  </si>
  <si>
    <t>Objectifs du projet ?</t>
  </si>
  <si>
    <t>Meilensteine</t>
  </si>
  <si>
    <t>Jalons ?</t>
  </si>
  <si>
    <t>Vorgehen?</t>
  </si>
  <si>
    <t>Démarche ?</t>
  </si>
  <si>
    <t>Befunde/Lösungen?</t>
  </si>
  <si>
    <t>Résultats/solutions ?</t>
  </si>
  <si>
    <t>Was soll vom Auftraggeber aufgrund dieses Konzepts entschieden werden (z.B. Go/No Go)?</t>
  </si>
  <si>
    <t>Que doit décider le mandant sur la base de ce concept (par ex. Go/No Go) ?</t>
  </si>
  <si>
    <t>Fazit?</t>
  </si>
  <si>
    <t>Conclusions ?</t>
  </si>
  <si>
    <t>Welche Schlüsse können gezogen werden?</t>
  </si>
  <si>
    <t>Quelles conclusions peuvent être tirées ?</t>
  </si>
  <si>
    <t>Evt. persönliche Anmerkungen?</t>
  </si>
  <si>
    <t>Commentaires personnels ?</t>
  </si>
  <si>
    <t>Mindestens: Projektauftrag, Detailplan, Projektteam, Budget, Projektstand</t>
  </si>
  <si>
    <t>Au moins : mandat de projet, plan détaillé, équipe de projet, budget, état du projet.</t>
  </si>
  <si>
    <t>M A R K E T I N G  -  P L A N</t>
  </si>
  <si>
    <t>P L A N   M A R K E T I N G</t>
  </si>
  <si>
    <t>Table des matières</t>
  </si>
  <si>
    <t>Inhaltsverzeichnis</t>
  </si>
  <si>
    <t>Analyse de la situation actuelle Marketing</t>
  </si>
  <si>
    <t>Markt</t>
  </si>
  <si>
    <t>Makroumfeld</t>
  </si>
  <si>
    <t>Wichtige Hintergrunddaten über:</t>
  </si>
  <si>
    <t>Zusammenfassende Darstellung der wichtigsten:</t>
  </si>
  <si>
    <t>Gerfahren</t>
  </si>
  <si>
    <t>Problemfragen für das Produkt, die im Plan zu berücksichtigen sind.</t>
  </si>
  <si>
    <t>Planziele</t>
  </si>
  <si>
    <t>Objectifs planifiés</t>
  </si>
  <si>
    <t>Marktanteil</t>
  </si>
  <si>
    <t xml:space="preserve">Definition der Planziele für: </t>
  </si>
  <si>
    <t>Stratégie Marketing</t>
  </si>
  <si>
    <t>Strategien zur Erreichung der Planziele</t>
  </si>
  <si>
    <t>Massnahmenplan</t>
  </si>
  <si>
    <t>Für jede Massnahme:</t>
  </si>
  <si>
    <t>Projektauftrag</t>
  </si>
  <si>
    <t>Budget</t>
  </si>
  <si>
    <t>Grobplanung</t>
  </si>
  <si>
    <t>Ergebnisprognose</t>
  </si>
  <si>
    <t>Zusammenfassende Darstellung des voraussichtlichen Ertrags und wie er sich zusammensetzt.</t>
  </si>
  <si>
    <t>Zielgruppen</t>
  </si>
  <si>
    <t>Public cible</t>
  </si>
  <si>
    <t>Merkmale</t>
  </si>
  <si>
    <t>Kaufverhalten</t>
  </si>
  <si>
    <t>extensiv</t>
  </si>
  <si>
    <t>habituell</t>
  </si>
  <si>
    <t>limitiert</t>
  </si>
  <si>
    <t>impulsiv</t>
  </si>
  <si>
    <t>habituel</t>
  </si>
  <si>
    <t>limité</t>
  </si>
  <si>
    <t>Comportement d'achat</t>
  </si>
  <si>
    <t>extensive</t>
  </si>
  <si>
    <t>impulsive</t>
  </si>
  <si>
    <t>Ewarteter Umsatz</t>
  </si>
  <si>
    <t>Chiffre d'affaire supposé</t>
  </si>
  <si>
    <t>Totale</t>
  </si>
  <si>
    <t>M A R K T</t>
  </si>
  <si>
    <t>M A R C H É</t>
  </si>
  <si>
    <t>Marché</t>
  </si>
  <si>
    <t>Erwarteter Wachstum</t>
  </si>
  <si>
    <t>Croissance attendue</t>
  </si>
  <si>
    <t>M1</t>
  </si>
  <si>
    <t>M2</t>
  </si>
  <si>
    <t>M3</t>
  </si>
  <si>
    <t>M4</t>
  </si>
  <si>
    <t>M5</t>
  </si>
  <si>
    <t>M6</t>
  </si>
  <si>
    <t>M7</t>
  </si>
  <si>
    <t>M8</t>
  </si>
  <si>
    <t>Markt-volumen</t>
  </si>
  <si>
    <t>Volume marché</t>
  </si>
  <si>
    <t>Massenmarkt</t>
  </si>
  <si>
    <t>Schrumpfmarkt</t>
  </si>
  <si>
    <t>Zukunftsmarkt</t>
  </si>
  <si>
    <t>Nischenmarkt</t>
  </si>
  <si>
    <t>Intensité de la demande</t>
  </si>
  <si>
    <t>Marché de masse</t>
  </si>
  <si>
    <t>Rétrécissement du marché</t>
  </si>
  <si>
    <t>Marché d'avenir</t>
  </si>
  <si>
    <t>Marché de niche</t>
  </si>
  <si>
    <t>in SFr.</t>
  </si>
  <si>
    <t>en Sfr.</t>
  </si>
  <si>
    <t>Nachfrage-intensität</t>
  </si>
  <si>
    <t>Marktanteil [%]</t>
  </si>
  <si>
    <t>Par du marché [%]</t>
  </si>
  <si>
    <t>Markt 3</t>
  </si>
  <si>
    <t>Markt 4</t>
  </si>
  <si>
    <t>Markt 5</t>
  </si>
  <si>
    <t>Markt 6</t>
  </si>
  <si>
    <t>Markt 7</t>
  </si>
  <si>
    <t>Markt 8</t>
  </si>
  <si>
    <t>K O M M U N I K A T I O N</t>
  </si>
  <si>
    <t>C O M M U N I C A T I O N</t>
  </si>
  <si>
    <t>Werbung</t>
  </si>
  <si>
    <t>Verkaufsförderung</t>
  </si>
  <si>
    <t>Direct Marketing</t>
  </si>
  <si>
    <t>Public Relations</t>
  </si>
  <si>
    <t>Relations publiques</t>
  </si>
  <si>
    <t>Marketing direct</t>
  </si>
  <si>
    <t>Promotion des ventes</t>
  </si>
  <si>
    <t>Verkaufs-förderung</t>
  </si>
  <si>
    <t>Kommunikation</t>
  </si>
  <si>
    <t>Communication</t>
  </si>
  <si>
    <t>Marketing-Mix</t>
  </si>
  <si>
    <t>Mix-Marketing</t>
  </si>
  <si>
    <t>Produktepolitik</t>
  </si>
  <si>
    <t>Politique de produit</t>
  </si>
  <si>
    <t>Politique de prix</t>
  </si>
  <si>
    <t>Politique de distribution</t>
  </si>
  <si>
    <t>Politique de communication</t>
  </si>
  <si>
    <t xml:space="preserve">Preispolitik </t>
  </si>
  <si>
    <t>Distributionspolitik</t>
  </si>
  <si>
    <t>Kommunikationspolitik</t>
  </si>
  <si>
    <t>Welchen Preis sind meine Kunden bereit zu zahlen?</t>
  </si>
  <si>
    <t>Wie kommuniziere ich am besten mit meinen Kunden?</t>
  </si>
  <si>
    <t>Welche Eigenschaften muss das Produkt/ die Dienstleistung haben?</t>
  </si>
  <si>
    <t>Wie vertreibe ich das Produkt/ Dienstleistung am besten?</t>
  </si>
  <si>
    <t>M A R K E T I N G  -  M I X</t>
  </si>
  <si>
    <t>M I X  -  M A R K E T I N G</t>
  </si>
  <si>
    <t>S I N U S  -  M I L I E U S</t>
  </si>
  <si>
    <t>Arrivierte 
8%</t>
  </si>
  <si>
    <t>Postmaterielle
12%</t>
  </si>
  <si>
    <t>Performer
10%</t>
  </si>
  <si>
    <t>Digitale
Kosmopoliten
7%</t>
  </si>
  <si>
    <t>Adaptiv-
Pragmatische
6%</t>
  </si>
  <si>
    <t>Eskapisten
9%</t>
  </si>
  <si>
    <t>Bürgerliche
Mitte
15%</t>
  </si>
  <si>
    <t>Genügsame
Traditionnelle
9%</t>
  </si>
  <si>
    <t>Gehoben-
Bürgerliche
16%</t>
  </si>
  <si>
    <t>Liberal 
Intellectual; 12%</t>
  </si>
  <si>
    <t>High Achiever
10%</t>
  </si>
  <si>
    <t>Movers and
Shakers; 10%</t>
  </si>
  <si>
    <t>Adaptive
Pragmatist
6%</t>
  </si>
  <si>
    <t>Escapist
9%</t>
  </si>
  <si>
    <t>Precarious
8%</t>
  </si>
  <si>
    <t>New 
Middle Class
15%</t>
  </si>
  <si>
    <t>Traditional
16%</t>
  </si>
  <si>
    <t>Socio-Ecological; 12%</t>
  </si>
  <si>
    <t>Established
Conservative
8%</t>
  </si>
  <si>
    <t>Konsum-
orientierte Basis
8%</t>
  </si>
  <si>
    <t>S T Ä R K E N   &amp;   S C H W Ä C H E N</t>
  </si>
  <si>
    <t>F O R C E S   &amp;   F A I B L E S S E S</t>
  </si>
  <si>
    <t>M A R K E T I N G  -  M A N A G E M E N T</t>
  </si>
  <si>
    <t>Intérêt des parties prenantes</t>
  </si>
  <si>
    <t>Plus-value pour clients</t>
  </si>
  <si>
    <t>Processus de conduite</t>
  </si>
  <si>
    <t>Segment</t>
  </si>
  <si>
    <t>Segments du marché</t>
  </si>
  <si>
    <t>Nous pourrions satisfaire d'autres besoins de nos clients</t>
  </si>
  <si>
    <t>Calcul</t>
  </si>
  <si>
    <t>Caractéristiques</t>
  </si>
  <si>
    <t>English</t>
  </si>
  <si>
    <t>Italiano</t>
  </si>
  <si>
    <t>contact info@2imanagement.ch</t>
  </si>
  <si>
    <t>Pers. Verkauf</t>
  </si>
  <si>
    <t>Vente personnelle</t>
  </si>
  <si>
    <t>Internet</t>
  </si>
  <si>
    <t>Social Medias</t>
  </si>
  <si>
    <t>Diverses</t>
  </si>
  <si>
    <t>Divers</t>
  </si>
  <si>
    <t>Instrument</t>
  </si>
  <si>
    <t>Kriterium</t>
  </si>
  <si>
    <t>Critère</t>
  </si>
  <si>
    <t>Bewertung</t>
  </si>
  <si>
    <t>V E R G L E I C H S  - M A T R I X</t>
  </si>
  <si>
    <t>M A T R I C E  D E  C O M P A R A I S O N</t>
  </si>
  <si>
    <t>Kriterium 2</t>
  </si>
  <si>
    <t>Kriterium 3</t>
  </si>
  <si>
    <t>Kriterium 4</t>
  </si>
  <si>
    <t>Kriterium 5</t>
  </si>
  <si>
    <t>Kriterium 6</t>
  </si>
  <si>
    <t>Kriterium 7</t>
  </si>
  <si>
    <t>Kriterium 8</t>
  </si>
  <si>
    <t>Matrix</t>
  </si>
  <si>
    <t>Matrice</t>
  </si>
  <si>
    <t>Evaluation</t>
  </si>
  <si>
    <t>environnement macro</t>
  </si>
  <si>
    <t>Informations de base importantes sur:</t>
  </si>
  <si>
    <t>Résumé des plus importants:</t>
  </si>
  <si>
    <t>Dangers</t>
  </si>
  <si>
    <t>Les questions de problème pour le produit à prendre en considération dans le plan.</t>
  </si>
  <si>
    <t>Définition d'objectifs pour:</t>
  </si>
  <si>
    <t>Part du marché</t>
  </si>
  <si>
    <t>Les stratégies visant à atteindre les objectifs prévus</t>
  </si>
  <si>
    <t>Plan de mesures</t>
  </si>
  <si>
    <t>Pour chaque mesure:</t>
  </si>
  <si>
    <t>Mandat</t>
  </si>
  <si>
    <t>Chef de projet</t>
  </si>
  <si>
    <t>Planification sommaire</t>
  </si>
  <si>
    <t>Prévision des résultats</t>
  </si>
  <si>
    <t>Sommaire du bénéfice prévu et sa composition.</t>
  </si>
  <si>
    <t>Aktualisiert am:</t>
  </si>
  <si>
    <t>Mis à jour le :</t>
  </si>
  <si>
    <t>Concurrent 1</t>
  </si>
  <si>
    <t>Ressource 1</t>
  </si>
  <si>
    <t>Ressource 2</t>
  </si>
  <si>
    <t>Comparaison 1</t>
  </si>
  <si>
    <t>Comparaison 2</t>
  </si>
  <si>
    <t>Opportunité 1</t>
  </si>
  <si>
    <t>Danger 1</t>
  </si>
  <si>
    <t>Markt 1</t>
  </si>
  <si>
    <t>Markt 2</t>
  </si>
  <si>
    <t>Kriterium 1</t>
  </si>
  <si>
    <t>Quelles sont les caractéristiques du produit / service ?</t>
  </si>
  <si>
    <t>Quel prix mes clients sont prêts à payer?</t>
  </si>
  <si>
    <t>Comment puis-je vendre le mieux mon produit / service?</t>
  </si>
  <si>
    <t>Comment puis-je communiquer le mieux avec mes  clients?</t>
  </si>
  <si>
    <t>Revenu 1</t>
  </si>
  <si>
    <t>Revenu 2</t>
  </si>
  <si>
    <t>Coût 1</t>
  </si>
  <si>
    <t>Coût 2</t>
  </si>
  <si>
    <t>Ziele &amp; Strategien</t>
  </si>
  <si>
    <t>Objectifs &amp; Stratégies</t>
  </si>
  <si>
    <t xml:space="preserve">
</t>
  </si>
  <si>
    <t>C U S T O M E R   E M P A T H Y   M A P</t>
  </si>
  <si>
    <t>what really counts
mayor preoccupations
worries &amp; aspirations</t>
  </si>
  <si>
    <t>what friends say
what boss says
what influencers say</t>
  </si>
  <si>
    <t>attitude in public
appearance
behavior toward others</t>
  </si>
  <si>
    <t>environment
friends
what the market offers</t>
  </si>
  <si>
    <t>fears
frustrations
obstacles</t>
  </si>
  <si>
    <t>wants/needs
measures of success
obstacles</t>
  </si>
  <si>
    <t>Empathy</t>
  </si>
  <si>
    <t>Stärke der Auswirkung</t>
  </si>
  <si>
    <t>?</t>
  </si>
  <si>
    <t>Projektleitung</t>
  </si>
  <si>
    <t>Faiblesse 1</t>
  </si>
  <si>
    <t>??</t>
  </si>
  <si>
    <t>Zufrieden halten</t>
  </si>
  <si>
    <t>Maintenir satisfait</t>
  </si>
  <si>
    <t>Keep satisfied</t>
  </si>
  <si>
    <t>mantenere soddisfatto</t>
  </si>
  <si>
    <t>Beobachten</t>
  </si>
  <si>
    <t>Surveiller</t>
  </si>
  <si>
    <t>Monitor</t>
  </si>
  <si>
    <t>monitorare</t>
  </si>
  <si>
    <t>Informiert halten</t>
  </si>
  <si>
    <t>Tenir informé</t>
  </si>
  <si>
    <t>Keep informed</t>
  </si>
  <si>
    <t>tenere informati</t>
  </si>
  <si>
    <t xml:space="preserve">Intensive Betreuung </t>
  </si>
  <si>
    <t>Suivre de près</t>
  </si>
  <si>
    <t>Manage closely</t>
  </si>
  <si>
    <t>gestire strettamente</t>
  </si>
  <si>
    <t>Gruppe 2</t>
  </si>
  <si>
    <t>Client 1</t>
  </si>
  <si>
    <t>Client 2</t>
  </si>
  <si>
    <t>Markt-attraktivität</t>
  </si>
  <si>
    <t>Wettbewerbs-position</t>
  </si>
  <si>
    <t xml:space="preserve">Publicité
</t>
  </si>
  <si>
    <t xml:space="preserve">Contacts personnalisé
</t>
  </si>
  <si>
    <t>Risk 1</t>
  </si>
  <si>
    <t>Risk 2</t>
  </si>
  <si>
    <t>S T A K E H O L D E R   A N A L Y S I S</t>
  </si>
  <si>
    <t xml:space="preserve"> A N A L I S I   D E G L I   S T A K E H O L D E R</t>
  </si>
  <si>
    <t>Wider environment</t>
  </si>
  <si>
    <t>Contesto ampio</t>
  </si>
  <si>
    <t>Immediate environment</t>
  </si>
  <si>
    <t>Contesto ristretto</t>
  </si>
  <si>
    <t>Internal</t>
  </si>
  <si>
    <t>interno</t>
  </si>
  <si>
    <t>Us</t>
  </si>
  <si>
    <t>Noi</t>
  </si>
  <si>
    <t>Frequent contacts</t>
  </si>
  <si>
    <t>Contatti frequenti</t>
  </si>
  <si>
    <t>Regular contacts</t>
  </si>
  <si>
    <t>Contatti regolari</t>
  </si>
  <si>
    <t>Rare contacts</t>
  </si>
  <si>
    <t>Contatti rari</t>
  </si>
  <si>
    <t>High</t>
  </si>
  <si>
    <t>alto</t>
  </si>
  <si>
    <t>Big</t>
  </si>
  <si>
    <t>Stakeholder influence</t>
  </si>
  <si>
    <t>Influsso degli stakeholder</t>
  </si>
  <si>
    <t>Low</t>
  </si>
  <si>
    <t>basso</t>
  </si>
  <si>
    <t>Small</t>
  </si>
  <si>
    <t>piccolo</t>
  </si>
  <si>
    <t>Stakeholder interest</t>
  </si>
  <si>
    <t>Interesse degli stakeholder</t>
  </si>
  <si>
    <t>N.</t>
  </si>
  <si>
    <t>Stakeholder group</t>
  </si>
  <si>
    <t>Gruppo di stakeholder</t>
  </si>
  <si>
    <t>Interests, expectations</t>
  </si>
  <si>
    <t>Interessi, attese</t>
  </si>
  <si>
    <t>Extent of interests</t>
  </si>
  <si>
    <t>Intensità degli interessi</t>
  </si>
  <si>
    <t>Degree of influence</t>
  </si>
  <si>
    <t>Intensità dell'influsso</t>
  </si>
  <si>
    <t>Chances (+) and 
dangers (-)</t>
  </si>
  <si>
    <t>Opportunità (+) e 
pericoli (-)</t>
  </si>
  <si>
    <t>Possible measures</t>
  </si>
  <si>
    <t>Misure possibili</t>
  </si>
  <si>
    <t>Statuto</t>
  </si>
  <si>
    <t>Size of group</t>
  </si>
  <si>
    <t>Dimensioni del gruppo</t>
  </si>
  <si>
    <t xml:space="preserve">A N A L I S I   D E G L I   S T A K E H O L D E R </t>
  </si>
  <si>
    <t>P E S T E L   A N A L Y S I S</t>
  </si>
  <si>
    <t xml:space="preserve">A N A L I S I    P E S T E L </t>
  </si>
  <si>
    <t>Political influence factors</t>
  </si>
  <si>
    <t>Fattori d'influsso politico</t>
  </si>
  <si>
    <t>Influence factors</t>
  </si>
  <si>
    <t>Fattori d'influsso</t>
  </si>
  <si>
    <t>Consequences</t>
  </si>
  <si>
    <t>Impatto</t>
  </si>
  <si>
    <t>Impact of consequences</t>
  </si>
  <si>
    <t>Intensità dell'impatto</t>
  </si>
  <si>
    <t>Ten-
denza</t>
  </si>
  <si>
    <t>Economical influence factors</t>
  </si>
  <si>
    <t>Fattori d'influsso economico</t>
  </si>
  <si>
    <t>Sociological influence factors</t>
  </si>
  <si>
    <t>Fattori d'influsso sociologico</t>
  </si>
  <si>
    <t>Technological influence factors</t>
  </si>
  <si>
    <t>Fattori d'influsso tecnologico</t>
  </si>
  <si>
    <t>Ecological influence factors</t>
  </si>
  <si>
    <t>Fattori d'influsso ecologico</t>
  </si>
  <si>
    <t>Legal influence factors</t>
  </si>
  <si>
    <t>Fattori d'influsso legislativo</t>
  </si>
  <si>
    <t xml:space="preserve">5   F O R C E S   M O D E L   (P O R T E R)  </t>
  </si>
  <si>
    <t xml:space="preserve">M O D E L L O   D E L L E   5   F O R Z E  (P O R T E R) </t>
  </si>
  <si>
    <t>Threat of new entrants</t>
  </si>
  <si>
    <t>Minaccia di nuovi entranti</t>
  </si>
  <si>
    <t>Bargaining power of suppliers</t>
  </si>
  <si>
    <t>Potere contrattuale dei fornitori</t>
  </si>
  <si>
    <t>Negotiating power of customers</t>
  </si>
  <si>
    <t>Potere contrattuale dei clienti</t>
  </si>
  <si>
    <t>Threat of substitute products</t>
  </si>
  <si>
    <t>Minaccia di prodotti sostitutivi</t>
  </si>
  <si>
    <t>Competitors / Rivalry</t>
  </si>
  <si>
    <t>Concorrenza / Rivalità</t>
  </si>
  <si>
    <t>Threat of competitors</t>
  </si>
  <si>
    <t>Title</t>
  </si>
  <si>
    <t>Designazione</t>
  </si>
  <si>
    <t>Degree of danger</t>
  </si>
  <si>
    <t>Grado di pericolo</t>
  </si>
  <si>
    <t>Influence on development</t>
  </si>
  <si>
    <t xml:space="preserve">Impatto sullo sviluppo </t>
  </si>
  <si>
    <t>B C G   -   M A T R I X</t>
  </si>
  <si>
    <t>M A T R I C E    B C G</t>
  </si>
  <si>
    <t>Market growth</t>
  </si>
  <si>
    <t>Crescita del mercato</t>
  </si>
  <si>
    <t>Relative market share</t>
  </si>
  <si>
    <t>Quota di mercato relativa</t>
  </si>
  <si>
    <t>Revenue</t>
  </si>
  <si>
    <t>Fatturato</t>
  </si>
  <si>
    <t>Remarks</t>
  </si>
  <si>
    <t>Osservazioni</t>
  </si>
  <si>
    <t>Product 2</t>
  </si>
  <si>
    <t>Prodotto 2</t>
  </si>
  <si>
    <t>Product 3</t>
  </si>
  <si>
    <t>Prodotto 3</t>
  </si>
  <si>
    <t>Product 4</t>
  </si>
  <si>
    <t>Prodotto 4</t>
  </si>
  <si>
    <t>Product 5</t>
  </si>
  <si>
    <t>Prodotto 5</t>
  </si>
  <si>
    <t>Product 6</t>
  </si>
  <si>
    <t>Prodotto 6</t>
  </si>
  <si>
    <t xml:space="preserve">Product </t>
  </si>
  <si>
    <t>Prodotto</t>
  </si>
  <si>
    <t xml:space="preserve">Company revenue </t>
  </si>
  <si>
    <t>Fatturato azienda</t>
  </si>
  <si>
    <t>Revenue of strongest competitor</t>
  </si>
  <si>
    <t>Fatturato del concorrente più forte</t>
  </si>
  <si>
    <t xml:space="preserve">M C   K I N S E Y   P O R T F O L I O </t>
  </si>
  <si>
    <t>M A T R I C E    M c K I N S E Y</t>
  </si>
  <si>
    <t>Market attractiveness</t>
  </si>
  <si>
    <t>Attrattività del mercato</t>
  </si>
  <si>
    <t>Competitive position</t>
  </si>
  <si>
    <t>Posizione competitiva</t>
  </si>
  <si>
    <t>Defend position</t>
  </si>
  <si>
    <t>Difendere la posizione</t>
  </si>
  <si>
    <t>Selective expansion</t>
  </si>
  <si>
    <t>Crescita selettiva</t>
  </si>
  <si>
    <t>Expansion with investments</t>
  </si>
  <si>
    <t>Crescita con investimenti</t>
  </si>
  <si>
    <t>Limited expansion or harvest</t>
  </si>
  <si>
    <t>Espansione modesta o mietitura</t>
  </si>
  <si>
    <t>Profit orientation</t>
  </si>
  <si>
    <t>Orientamento al profitto</t>
  </si>
  <si>
    <t>Disinvestment</t>
  </si>
  <si>
    <t>Disinvestimento</t>
  </si>
  <si>
    <t>Selection / Profit orientation</t>
  </si>
  <si>
    <t>Selezione / Orientamento al profitto</t>
  </si>
  <si>
    <t>Defend and change focus</t>
  </si>
  <si>
    <t>Difendere e rifocalizzare</t>
  </si>
  <si>
    <t>Espandere</t>
  </si>
  <si>
    <t>Select</t>
  </si>
  <si>
    <t>Selezionare</t>
  </si>
  <si>
    <t>Skim off</t>
  </si>
  <si>
    <t xml:space="preserve">Scremare </t>
  </si>
  <si>
    <t>Core competences</t>
  </si>
  <si>
    <t>Competenze chiave</t>
  </si>
  <si>
    <t>Resources</t>
  </si>
  <si>
    <t>Risorse</t>
  </si>
  <si>
    <t>Competenze</t>
  </si>
  <si>
    <t>Importanza strategica</t>
  </si>
  <si>
    <t>Core resources</t>
  </si>
  <si>
    <t>Risorse chiave</t>
  </si>
  <si>
    <t>Main opportunities</t>
  </si>
  <si>
    <t xml:space="preserve">Opportunità principali </t>
  </si>
  <si>
    <t>Main dangers</t>
  </si>
  <si>
    <t>Pericoli principali</t>
  </si>
  <si>
    <t>Main strengths</t>
  </si>
  <si>
    <t xml:space="preserve">Prinicpali punti die forza </t>
  </si>
  <si>
    <t>Main weaknesses</t>
  </si>
  <si>
    <t>Principali punti di debolezza</t>
  </si>
  <si>
    <t>Short , medium, long-term</t>
  </si>
  <si>
    <t>breve medio., a lungo termine</t>
  </si>
  <si>
    <t>Added value for customer</t>
  </si>
  <si>
    <t>Più valore per i clienti</t>
  </si>
  <si>
    <t>Difficult to substitute</t>
  </si>
  <si>
    <t>Difficile da sostituire</t>
  </si>
  <si>
    <t>very</t>
  </si>
  <si>
    <t>little</t>
  </si>
  <si>
    <t>Competences</t>
  </si>
  <si>
    <t>Stratigic importance</t>
  </si>
  <si>
    <t>Comments</t>
  </si>
  <si>
    <t>P O T E N T I A L   A N A L Y S I S</t>
  </si>
  <si>
    <t xml:space="preserve">A N A L I S I   D E L  P O T E N Z I A L E </t>
  </si>
  <si>
    <t xml:space="preserve">                                            Advantage</t>
  </si>
  <si>
    <t xml:space="preserve">                                                      Vantaggio</t>
  </si>
  <si>
    <t>Competition</t>
  </si>
  <si>
    <t>Concorrenza</t>
  </si>
  <si>
    <t>Key factor</t>
  </si>
  <si>
    <t>Fattore chiave</t>
  </si>
  <si>
    <t>Product, range</t>
  </si>
  <si>
    <t>Prodotto, assortimento</t>
  </si>
  <si>
    <t>Prices, conditions</t>
  </si>
  <si>
    <t>Prezzi, condizioni</t>
  </si>
  <si>
    <t xml:space="preserve">Market share, market growth and market structure </t>
  </si>
  <si>
    <t>Quota di mercato, crescita e struttura del mercato</t>
  </si>
  <si>
    <t>Brand name, brand image</t>
  </si>
  <si>
    <t>Marchio, immagine di marca</t>
  </si>
  <si>
    <t>Sales organization</t>
  </si>
  <si>
    <t>Organizzazione della distribuzione</t>
  </si>
  <si>
    <t>Customer service</t>
  </si>
  <si>
    <t>Servizio clienti</t>
  </si>
  <si>
    <t>Delivery times, adherence to delivery dates, reliability</t>
  </si>
  <si>
    <t>Tempi di fornitura, osservanza dei termini, affidabilità</t>
  </si>
  <si>
    <t>Quality</t>
  </si>
  <si>
    <t>Qualità</t>
  </si>
  <si>
    <t>Cost level</t>
  </si>
  <si>
    <t>Livello dei costi</t>
  </si>
  <si>
    <t>Modernity of equipment</t>
  </si>
  <si>
    <t>Modernità degli impianti</t>
  </si>
  <si>
    <t>Productivity</t>
  </si>
  <si>
    <t>Produttività</t>
  </si>
  <si>
    <t>Environmental impact, energy consumption</t>
  </si>
  <si>
    <t>Inquinamento ambientale, consumo energetico</t>
  </si>
  <si>
    <t>Location, logistics</t>
  </si>
  <si>
    <t>Ubicazione, logistica</t>
  </si>
  <si>
    <t>Supply shortages</t>
  </si>
  <si>
    <t>Difficoltà di approvvigionamento</t>
  </si>
  <si>
    <t>Price dependency</t>
  </si>
  <si>
    <t>Dipendenza dei prezzi</t>
  </si>
  <si>
    <t>Exchange rate dependency</t>
  </si>
  <si>
    <t>Dipendenza del tasso di cambio</t>
  </si>
  <si>
    <t>Quality of suppliers</t>
  </si>
  <si>
    <t>Qualità dei fornitori</t>
  </si>
  <si>
    <t>Innovation, patents</t>
  </si>
  <si>
    <t>Innovazione, brevetti</t>
  </si>
  <si>
    <t>Expertise</t>
  </si>
  <si>
    <t>Equipment</t>
  </si>
  <si>
    <t>Equipaggiamento</t>
  </si>
  <si>
    <t>Motivation and commitment of employees</t>
  </si>
  <si>
    <t>Motivazione e impegno dei collaboratori</t>
  </si>
  <si>
    <t>Management instruments, management</t>
  </si>
  <si>
    <t>Strumenti di conduzione, gestione</t>
  </si>
  <si>
    <t>Lean, flexible organization</t>
  </si>
  <si>
    <t>Organizzazione snella e flessibile</t>
  </si>
  <si>
    <t>Training, qualification of employees</t>
  </si>
  <si>
    <t>Formazione, qualifica dei collaboratori</t>
  </si>
  <si>
    <t>Age structure</t>
  </si>
  <si>
    <t>Piramide delle età</t>
  </si>
  <si>
    <t>Fluctuation rate, absences</t>
  </si>
  <si>
    <t>Tasso di fluttuazione, assenze per malattia</t>
  </si>
  <si>
    <t>Financial strength, liquidity</t>
  </si>
  <si>
    <t>Solidità finanziaria, liquidità</t>
  </si>
  <si>
    <t>Location, surplus space</t>
  </si>
  <si>
    <t>Ubicazione, spazi a disposizione</t>
  </si>
  <si>
    <t>Decision-making processes</t>
  </si>
  <si>
    <t>Processo decisionale</t>
  </si>
  <si>
    <t>Distribuzione</t>
  </si>
  <si>
    <t>Produzione</t>
  </si>
  <si>
    <t>Procurement</t>
  </si>
  <si>
    <t>Approvvigionamento</t>
  </si>
  <si>
    <t>Personale</t>
  </si>
  <si>
    <t>Amministrazione</t>
  </si>
  <si>
    <t xml:space="preserve">                    Disadvantage</t>
  </si>
  <si>
    <t xml:space="preserve">                  Svantaggio</t>
  </si>
  <si>
    <t>K E Y   F I G U R E S</t>
  </si>
  <si>
    <t xml:space="preserve"> C I F R E   D I   R I F E R I M E N T O</t>
  </si>
  <si>
    <t>External key figures</t>
  </si>
  <si>
    <t>Cifre di riferimento esterne</t>
  </si>
  <si>
    <t>Internal key figures</t>
  </si>
  <si>
    <t>Cifre di riferimento interne</t>
  </si>
  <si>
    <t>Key figure</t>
  </si>
  <si>
    <t>Cifra di riferimento</t>
  </si>
  <si>
    <t>Explanation</t>
  </si>
  <si>
    <t>Spiegazioni</t>
  </si>
  <si>
    <t>Influsso sullo sviluppo</t>
  </si>
  <si>
    <t>Advantages and disadvantages</t>
  </si>
  <si>
    <t>Vantaggi e svantaggi</t>
  </si>
  <si>
    <t>Fonte</t>
  </si>
  <si>
    <t>F U T U R E   S C E N A R I O S</t>
  </si>
  <si>
    <t>S C E N A R I   F U T U R I</t>
  </si>
  <si>
    <t>Empirical data</t>
  </si>
  <si>
    <t>Dati empirici</t>
  </si>
  <si>
    <t>Current situation</t>
  </si>
  <si>
    <t>Situazione attuale</t>
  </si>
  <si>
    <t>Past</t>
  </si>
  <si>
    <t>Passato</t>
  </si>
  <si>
    <t>Present</t>
  </si>
  <si>
    <t>Presente</t>
  </si>
  <si>
    <t>Future</t>
  </si>
  <si>
    <t>Futuro</t>
  </si>
  <si>
    <t>Scenario</t>
  </si>
  <si>
    <t>Main chances</t>
  </si>
  <si>
    <t>Opportunità principali</t>
  </si>
  <si>
    <t>Probability of occurrence in %</t>
  </si>
  <si>
    <t>Probabilità di accadimento in %</t>
  </si>
  <si>
    <t>Supporting factors</t>
  </si>
  <si>
    <t>Fattori favorizzanti</t>
  </si>
  <si>
    <t>R I S K   M A N A G E M E N T</t>
  </si>
  <si>
    <t>G E S T I O N E   D E L   R I S C H I O</t>
  </si>
  <si>
    <t>Probability of occurrence</t>
  </si>
  <si>
    <t>Probabilità di accadimento</t>
  </si>
  <si>
    <t>elevata</t>
  </si>
  <si>
    <t>Medium</t>
  </si>
  <si>
    <t>media</t>
  </si>
  <si>
    <t>bassa</t>
  </si>
  <si>
    <t>Extent of damage</t>
  </si>
  <si>
    <t>Entità dei danni</t>
  </si>
  <si>
    <t>No need for action</t>
  </si>
  <si>
    <t>Nessun intervento necessario</t>
  </si>
  <si>
    <t>Need for action</t>
  </si>
  <si>
    <t>Intervento necessario</t>
  </si>
  <si>
    <t>Urgent need for action</t>
  </si>
  <si>
    <t>Intervento urgente</t>
  </si>
  <si>
    <t>Risk</t>
  </si>
  <si>
    <t>Rischio</t>
  </si>
  <si>
    <t>Extent of consequences</t>
  </si>
  <si>
    <t>Entità dell'impatto</t>
  </si>
  <si>
    <t>G E S T I O N   D E S   R I S Q U E S</t>
  </si>
  <si>
    <t>Compared objects</t>
  </si>
  <si>
    <t>Oggetti di paragone</t>
  </si>
  <si>
    <t>S W O T   A N A L Y S I S</t>
  </si>
  <si>
    <t xml:space="preserve">A N A L I S I   S W O T </t>
  </si>
  <si>
    <t>Strengths / Weaknesses -&gt; internal factors</t>
  </si>
  <si>
    <t>Punti di forza / debolezza -&gt; fattori interni</t>
  </si>
  <si>
    <t>Strengths / weaknesses</t>
  </si>
  <si>
    <t>Punti di forza / debolezza</t>
  </si>
  <si>
    <t>Opportunities / Threats</t>
  </si>
  <si>
    <t>Opportunità / Minacce</t>
  </si>
  <si>
    <t>Emphasis</t>
  </si>
  <si>
    <t>Ponderazione</t>
  </si>
  <si>
    <t>Opportunities / Threats -&gt; external factors</t>
  </si>
  <si>
    <t>Opportunità / Minacce -&gt; fattori esterni</t>
  </si>
  <si>
    <t>Strengths</t>
  </si>
  <si>
    <t>Punti di forza</t>
  </si>
  <si>
    <t>Weaknesses</t>
  </si>
  <si>
    <t>Punti di debolezza</t>
  </si>
  <si>
    <t>Opportunities</t>
  </si>
  <si>
    <t>Opportunità</t>
  </si>
  <si>
    <t>Threats</t>
  </si>
  <si>
    <t>Minacce</t>
  </si>
  <si>
    <t>P R O D U C T S   &amp;   S E R V I C E S</t>
  </si>
  <si>
    <t xml:space="preserve"> P R O D O T T I   &amp;   S E R V I Z I</t>
  </si>
  <si>
    <t>Product/Service</t>
  </si>
  <si>
    <t>Prodotto / Servizio</t>
  </si>
  <si>
    <t>Demand for the product</t>
  </si>
  <si>
    <t>Domanda del prodotto</t>
  </si>
  <si>
    <t>Unique selling proposition (USP)</t>
  </si>
  <si>
    <t>Argomentazione esclusiva di vendita (USP)</t>
  </si>
  <si>
    <t>Demand</t>
  </si>
  <si>
    <t>Domanda</t>
  </si>
  <si>
    <t>Profitability</t>
  </si>
  <si>
    <t>Redditività</t>
  </si>
  <si>
    <t>Loyalty/Commitment</t>
  </si>
  <si>
    <t>Lealtà / Fedeltà</t>
  </si>
  <si>
    <t>Highly profitable but always prepared to change</t>
  </si>
  <si>
    <t>Molto redditizio ma pronto a cambiare costantemente</t>
  </si>
  <si>
    <t>Highly profitable and very loyal customers</t>
  </si>
  <si>
    <t>Clienti molto redditizi e molto fedeli</t>
  </si>
  <si>
    <t>Very low profitability and loyalty</t>
  </si>
  <si>
    <t>Scarsa redditività e lealtà</t>
  </si>
  <si>
    <t>Low profitability but strong loyalty</t>
  </si>
  <si>
    <t>Scarsa redditività ma grande lealtà</t>
  </si>
  <si>
    <t>Customer</t>
  </si>
  <si>
    <t>Cliente</t>
  </si>
  <si>
    <t>Loyalty</t>
  </si>
  <si>
    <t>Lealtà</t>
  </si>
  <si>
    <t xml:space="preserve">Customer ABC </t>
  </si>
  <si>
    <t>Cliente ABC</t>
  </si>
  <si>
    <t>Requested client relation?</t>
  </si>
  <si>
    <t>How shall the customer be reached?</t>
  </si>
  <si>
    <t>Come raggiungere il cliente?</t>
  </si>
  <si>
    <t>Distribution channels</t>
  </si>
  <si>
    <t>Canali di distribuzione</t>
  </si>
  <si>
    <t>C L I E N T   R E L A T I O N S</t>
  </si>
  <si>
    <t>D I S T R I B U T I O N   C H A N N E L S</t>
  </si>
  <si>
    <t>C A N A L I   D I   D I S T R I B U Z I O N E</t>
  </si>
  <si>
    <t>Products &amp; Services</t>
  </si>
  <si>
    <t>Prodotti &amp; Servizi</t>
  </si>
  <si>
    <t>M A R K E T   S E G M E N T A T I O N</t>
  </si>
  <si>
    <t xml:space="preserve"> S E G M E N T A Z I O N E  D E L   M E R C A T O</t>
  </si>
  <si>
    <t>Segments</t>
  </si>
  <si>
    <t>Segmento</t>
  </si>
  <si>
    <t>Customers</t>
  </si>
  <si>
    <t>Clienti</t>
  </si>
  <si>
    <t>S T R A T E G I C   B U S I N E S S   
U N I T S   (SBU)</t>
  </si>
  <si>
    <t xml:space="preserve"> A R E E   S T R A T E G I C H E   D I   A F F A R I  (ASA)</t>
  </si>
  <si>
    <t xml:space="preserve">Strategic business units </t>
  </si>
  <si>
    <t>Aree strategiche di affari</t>
  </si>
  <si>
    <t>SBU</t>
  </si>
  <si>
    <t>ASA</t>
  </si>
  <si>
    <t>Synergetic effects</t>
  </si>
  <si>
    <t>Effetti sinergici</t>
  </si>
  <si>
    <t>Market segments</t>
  </si>
  <si>
    <t>Segmenti di mercato</t>
  </si>
  <si>
    <t>Independence</t>
  </si>
  <si>
    <t>Indipendenza</t>
  </si>
  <si>
    <t>S O U R C E S   O F   R E V E N U E</t>
  </si>
  <si>
    <t xml:space="preserve"> F O N T I   D I   R E D D I T O</t>
  </si>
  <si>
    <t>Source of revenue</t>
  </si>
  <si>
    <t>Fonte di reddito</t>
  </si>
  <si>
    <t>C O S T   S T R U C T U R E</t>
  </si>
  <si>
    <t xml:space="preserve"> S T R U T T U R A   D E I   C O S T I</t>
  </si>
  <si>
    <t>Cost units</t>
  </si>
  <si>
    <t>Costi</t>
  </si>
  <si>
    <t>Influence-able?</t>
  </si>
  <si>
    <t>Influenzabilità?</t>
  </si>
  <si>
    <t>C A N V A S :   S T R E N G T H   &amp;   W E A K N E S S E S</t>
  </si>
  <si>
    <t>totally applies</t>
  </si>
  <si>
    <t>corrisponde perfettamente</t>
  </si>
  <si>
    <t>rather applies</t>
  </si>
  <si>
    <t xml:space="preserve">corrisponde abbastanza </t>
  </si>
  <si>
    <t>partially applies</t>
  </si>
  <si>
    <t xml:space="preserve">corrisponde parzialmente </t>
  </si>
  <si>
    <t>rather doesn't applies</t>
  </si>
  <si>
    <t>corrisponde poco</t>
  </si>
  <si>
    <t>does not applie at all</t>
  </si>
  <si>
    <t>non corrisponde per nulla</t>
  </si>
  <si>
    <t>Our Value Propositions are well aligned with customer needs</t>
  </si>
  <si>
    <t xml:space="preserve">Il valore da noi creato corrisponde alle esigenze dei nostri clienti </t>
  </si>
  <si>
    <t>Our Value Propositions have strong network effects</t>
  </si>
  <si>
    <t>Il valore da noi creato ha un forte impatto sulla rete (networking)</t>
  </si>
  <si>
    <t>There are synergies between our products and services</t>
  </si>
  <si>
    <t xml:space="preserve">Sussistono sinergie tra i nostri prodotti e servizi </t>
  </si>
  <si>
    <t>Our customer are satisfied</t>
  </si>
  <si>
    <t xml:space="preserve">I nostri clienti sono soddisfatti </t>
  </si>
  <si>
    <t>We benefit from strong margins</t>
  </si>
  <si>
    <t xml:space="preserve">I nostri margini sono elevati </t>
  </si>
  <si>
    <t>Our revenues are predictable</t>
  </si>
  <si>
    <t>I nostri ricavi sono prevedibili</t>
  </si>
  <si>
    <t>We have recurring Revenue Streams and frequent repeat purchases</t>
  </si>
  <si>
    <t xml:space="preserve">Abbiamo entrate ricorrenti e frequenti acquisti ripetuti </t>
  </si>
  <si>
    <t>Our Revenue Streams are diversified</t>
  </si>
  <si>
    <t>I nostri flussi di entrate sono diversificati</t>
  </si>
  <si>
    <t>Our Revenue Streams are sustainable</t>
  </si>
  <si>
    <t>I nostri flussi di entrate sono durevoli</t>
  </si>
  <si>
    <t>We collect revenues before we incur expenses</t>
  </si>
  <si>
    <t>Incassiamo ciò che ci spetta prima di effettuare nuove spese</t>
  </si>
  <si>
    <t>We charge for what customers are really willing to pay for</t>
  </si>
  <si>
    <t>L’importo delle nostre fatture corrisponde alla cifra che il cliente è disposto a pagare</t>
  </si>
  <si>
    <t>Our pricing mechanismes capture full willingness to pay</t>
  </si>
  <si>
    <t>I nostri prezzi sono strutturati in base a quanto il cliente è disposto a pagare</t>
  </si>
  <si>
    <t>Our costs are predictable</t>
  </si>
  <si>
    <t>I nostri costi sono prevedibili</t>
  </si>
  <si>
    <t>Our Cost Structure is correctly matched to our business model</t>
  </si>
  <si>
    <t>La nostra struttura dei costi è perfettamente adattata al nostro modello di business</t>
  </si>
  <si>
    <t>Our operations are cost-efficient</t>
  </si>
  <si>
    <t>Le nostre attività sono redditizie</t>
  </si>
  <si>
    <t>We benefit from economies of scale</t>
  </si>
  <si>
    <t>Beneficiamo di economie di scala</t>
  </si>
  <si>
    <t>Customer churn rates are low</t>
  </si>
  <si>
    <t>Il tasso di fluttuazione della clientela è basso</t>
  </si>
  <si>
    <t>Customer base is well segmented</t>
  </si>
  <si>
    <t>La segmentazione della clientela è buona</t>
  </si>
  <si>
    <t>We are continuously acquiring new customers</t>
  </si>
  <si>
    <t xml:space="preserve">Acquisiamo regolarmente nuovi clienti </t>
  </si>
  <si>
    <t>Our Channels are efficient</t>
  </si>
  <si>
    <t xml:space="preserve">I nostri canali di distribuzione sono molto efficaci </t>
  </si>
  <si>
    <t>Our Channels are effective</t>
  </si>
  <si>
    <t>I nostri canali di distribuzione sono redditizi</t>
  </si>
  <si>
    <t>Channel reach ist strong among customers</t>
  </si>
  <si>
    <t>La penetrazione dei canali di distribuzione è buona</t>
  </si>
  <si>
    <t>Customers can easily see our Channels</t>
  </si>
  <si>
    <t>I nostri canali di distribuzione vengono facilmente identificati dai nostri clienti</t>
  </si>
  <si>
    <t>Channels are strongly integrated</t>
  </si>
  <si>
    <t>I canali di distribuzione sono fortemente integrati</t>
  </si>
  <si>
    <t>Channels provide economies of scope</t>
  </si>
  <si>
    <t>I canali di distribuzione permettono di generare sinergie e di risparmiare sui costi (economies of scope)</t>
  </si>
  <si>
    <t>Channels are matched to Customer Segments</t>
  </si>
  <si>
    <t>I canali di distribuzione sono perfettamente adattati ai segmenti della clientela</t>
  </si>
  <si>
    <t>Strong Customer Relationships</t>
  </si>
  <si>
    <t>Le relazioni con i clienti sono molto solide</t>
  </si>
  <si>
    <t>Relationship quality matches Customers Segements</t>
  </si>
  <si>
    <t xml:space="preserve">La qualità della relazione corrisponde alla segmentazione della clientela </t>
  </si>
  <si>
    <t>Relationship bind customers through high switching costs</t>
  </si>
  <si>
    <t>Le relazioni con i clienti sono di natura tale da generare costi elevati in caso di cambiamento</t>
  </si>
  <si>
    <t>Our brand is strong</t>
  </si>
  <si>
    <t>Il nostro marchio è forte</t>
  </si>
  <si>
    <t>Our Key Resources are difficulte for competitiors to replicate</t>
  </si>
  <si>
    <t xml:space="preserve">Le nostre risorse più importanti sono difficili da riprodurre per la concorrenza </t>
  </si>
  <si>
    <t>Resource needs are predictable</t>
  </si>
  <si>
    <t>Il fabbisogno di risorse è prevedibile</t>
  </si>
  <si>
    <t>We deploy Key Resources in the right amount at the right time</t>
  </si>
  <si>
    <t>Sappiamo mobilitare le risorse giuste al momento giusto e nella quantità giusta</t>
  </si>
  <si>
    <t>We efficiently execute Key Activities</t>
  </si>
  <si>
    <t>Svolgiamo le nostre attività chiave con efficacia</t>
  </si>
  <si>
    <t>Our Key Activities are difficult to copy</t>
  </si>
  <si>
    <t xml:space="preserve">Le nostre attività chiave sono difficilmente copiabili </t>
  </si>
  <si>
    <t>Execution quality is high</t>
  </si>
  <si>
    <t>La qualità di attuazione è elevata</t>
  </si>
  <si>
    <t>Balance of in-house versus outsourced execution is ideal</t>
  </si>
  <si>
    <t xml:space="preserve">L’equilibrio tra attività interne e subappaltate è ideale </t>
  </si>
  <si>
    <t>We are focused and work with partners when necessary</t>
  </si>
  <si>
    <t xml:space="preserve">Crediamo nel partenariato e se necessario collaboriamo con i nostri partner </t>
  </si>
  <si>
    <t>We enjoy good working relationships with Key Partners</t>
  </si>
  <si>
    <t xml:space="preserve">Collaboriamo con piacere con i nostri partner più importanti </t>
  </si>
  <si>
    <t>Impatto (1 - 10)</t>
  </si>
  <si>
    <t>Domande:</t>
  </si>
  <si>
    <t>Impatto:</t>
  </si>
  <si>
    <t>Totale punti:</t>
  </si>
  <si>
    <t xml:space="preserve"> from</t>
  </si>
  <si>
    <t xml:space="preserve">di </t>
  </si>
  <si>
    <t>Summary</t>
  </si>
  <si>
    <t>Riassunto</t>
  </si>
  <si>
    <t>SW</t>
  </si>
  <si>
    <t>OT</t>
  </si>
  <si>
    <t>We generate recurring revenues by converting products into services</t>
  </si>
  <si>
    <t>Possiamo generare ricavi ricorrenti convertendo prodotti in servizi</t>
  </si>
  <si>
    <t>We integrate our products or services</t>
  </si>
  <si>
    <t>Possiamo integrare meglio i nostri prodotti o servizi</t>
  </si>
  <si>
    <t>We satisfy additional customer needs</t>
  </si>
  <si>
    <t>Possiamo soddisfare altre esigenze dei nostri clienti</t>
  </si>
  <si>
    <t>A complement or  extensions of our Value Proposition is possible</t>
  </si>
  <si>
    <t>Ci sono complementi o possibili estensioni che creano un valore supplementare</t>
  </si>
  <si>
    <t>We could do other jobs on behalf of our customers</t>
  </si>
  <si>
    <t xml:space="preserve">Possiamo offrire altre prestazioni ai nostri clienti </t>
  </si>
  <si>
    <t>There are substitute products and services available</t>
  </si>
  <si>
    <t xml:space="preserve">Sono disponibili prodotti e servizi sostitutivi </t>
  </si>
  <si>
    <t>Competitors are threatening to offer better prices or value</t>
  </si>
  <si>
    <t>I concorrenti possono offrire ai clienti più valore e prezzi più bassi</t>
  </si>
  <si>
    <t xml:space="preserve"> </t>
  </si>
  <si>
    <t>We can replace one-time transaction revenues with recurring revenues</t>
  </si>
  <si>
    <t xml:space="preserve">Possiamo generare puntualmente fatturato da transazioni partendo da entrate ricorrenti </t>
  </si>
  <si>
    <t>Our customers are willing to pay for other elements</t>
  </si>
  <si>
    <t>I nostri clienti sono disposti a pagare per prodotti o servizi supplementari</t>
  </si>
  <si>
    <t>We have cross-selling opportunities either internally or with partners</t>
  </si>
  <si>
    <t xml:space="preserve">Abbiamo la possibilità di effettuare vendite trasversali internamente o con partner </t>
  </si>
  <si>
    <t>We can add or create other Revenue Streams</t>
  </si>
  <si>
    <t>Possiamo aggiungere o creare flussi di entrate supplementari</t>
  </si>
  <si>
    <t>We can increase prices</t>
  </si>
  <si>
    <t>Possiamo aumentare i prezzi</t>
  </si>
  <si>
    <t>Our margins are threatened by competitors and/or by new technology</t>
  </si>
  <si>
    <t xml:space="preserve">I nostri margini sono messi sotto pressione dalla concorrenza e/o dalle nuove tecnologie </t>
  </si>
  <si>
    <t>We depend on one or more Revenues Streams</t>
  </si>
  <si>
    <t>Siamo troppo dipendenti da uno o più flussi di entrate</t>
  </si>
  <si>
    <t>There are Revenue Streams which are likely to disappear in the future</t>
  </si>
  <si>
    <t xml:space="preserve">Abbiamo dei flussi di entrate destinati ben presto ad esaurirsi </t>
  </si>
  <si>
    <t>We can reduce costs</t>
  </si>
  <si>
    <t>Possiamo ridurre i nostri costi</t>
  </si>
  <si>
    <t>Some costs threaten to become unpredictable</t>
  </si>
  <si>
    <t>Determinati costi rischiano di diventare incalcolabili</t>
  </si>
  <si>
    <t>Some costs threaten to grow more quickly than the revenues they support</t>
  </si>
  <si>
    <t xml:space="preserve">Determinati costi minacciano di aumentare più rapidamente delle corrispondenti entrate </t>
  </si>
  <si>
    <t>We can benefit from a growing market</t>
  </si>
  <si>
    <t>Possiamo beneficiare di un mercato in piena crescita/espansione</t>
  </si>
  <si>
    <t>We can serve new Customer Segments</t>
  </si>
  <si>
    <t xml:space="preserve">Possiamo servire nuovi segmenti di clientela </t>
  </si>
  <si>
    <t xml:space="preserve">We can better serve our customer through finer segmentation </t>
  </si>
  <si>
    <t>Grazie a una segmentazione più capillare, possiamo assistere meglio i nostri clienti</t>
  </si>
  <si>
    <t>Our market will be saturated soon</t>
  </si>
  <si>
    <t>Il nostro mercato rischia di essere ben presto saturo</t>
  </si>
  <si>
    <t>Our competitors are threatening our market share</t>
  </si>
  <si>
    <t>I nostri concorrenti minacciano le nostre quote di mercato</t>
  </si>
  <si>
    <t>It is likely that we loose customers</t>
  </si>
  <si>
    <t>Potremmo perdere i nostri clienti</t>
  </si>
  <si>
    <t>It is likely that customers are to defect</t>
  </si>
  <si>
    <t>C'è il rischio che i nostri clienti non possano pagare entro i termini stabiliti</t>
  </si>
  <si>
    <t>Competition will intensify in our market</t>
  </si>
  <si>
    <t xml:space="preserve">La concorrenza rischia di intensificarsi rapidamente sul nostro mercato  </t>
  </si>
  <si>
    <t>We can improve channel efficiency and effectiveness</t>
  </si>
  <si>
    <t xml:space="preserve">Possiamo migliorare l'efficienza, l'efficacia, la redditività e le prestazioni dei nostri canali  </t>
  </si>
  <si>
    <t>We can better integrate our Channels</t>
  </si>
  <si>
    <t>Possiamo migliorare l'integrazione dei nostri canali di distribuzione</t>
  </si>
  <si>
    <t>We can find new complementary partner Channels</t>
  </si>
  <si>
    <t xml:space="preserve">Possiamo trovare nuovi canali di distribuzione </t>
  </si>
  <si>
    <t>We can increase margins by directly serving customers</t>
  </si>
  <si>
    <t xml:space="preserve">Possiamo aumentare i nostri margini servendo direttamente i nostri clienti </t>
  </si>
  <si>
    <t>We can better align Channels with Customer Segments</t>
  </si>
  <si>
    <t xml:space="preserve">Possiamo migliorare la conformità dei canali e dei segmenti della clientela </t>
  </si>
  <si>
    <t>Competitors threaten our Channels</t>
  </si>
  <si>
    <t xml:space="preserve">I nostri concorrenti minacciano i nostri canali di distribuzione </t>
  </si>
  <si>
    <t>Our Channels are in danger of becoming irrelevant to customers</t>
  </si>
  <si>
    <t xml:space="preserve">I nostri canali di distribuzione potrebbero non più essere pertinenti/adatti ai nostri clienti </t>
  </si>
  <si>
    <t>There is potential to improve customer follow-up</t>
  </si>
  <si>
    <t>L'assistenza alla clientela può essere migliorata</t>
  </si>
  <si>
    <t>We can tighten our relationships with customers</t>
  </si>
  <si>
    <t>Possiamo intensificare le relazioni con i nostri clienti</t>
  </si>
  <si>
    <t>We can improve personalization</t>
  </si>
  <si>
    <t>Possiamo migliorare la personalizzazione</t>
  </si>
  <si>
    <t>We can increase switching costs for  customers</t>
  </si>
  <si>
    <t>Possiamo aumentare i costi di transizione (switching costs)</t>
  </si>
  <si>
    <t>We have identified and "fired" unprofitable customers</t>
  </si>
  <si>
    <t>Abbiamo identificato ed "eliminato" i clienti non redditizi</t>
  </si>
  <si>
    <t>We have automate some relationships</t>
  </si>
  <si>
    <t>Abbiamo automatizzato determinate relazioni</t>
  </si>
  <si>
    <t>Some of our Customer Relationships are in danger of deteriorating</t>
  </si>
  <si>
    <t xml:space="preserve">Le nostre relazioni con i clienti rischiano di deteriorarsi </t>
  </si>
  <si>
    <t>We can use less costly resources to achieve the same results</t>
  </si>
  <si>
    <t>Possiamo utilizzare risorse meno costose per ottenere lo stesso risultato</t>
  </si>
  <si>
    <t>Which Key Resources could be  sourced from partners</t>
  </si>
  <si>
    <t>Ci servono risorse chiave più accessibili ai nostri partner</t>
  </si>
  <si>
    <t>Some Key Resources are under-exploited</t>
  </si>
  <si>
    <t>Abbiamo risorse chiave sottosfruttate</t>
  </si>
  <si>
    <t>We have unused intellectual property of value to others</t>
  </si>
  <si>
    <t xml:space="preserve">Possediamo brevetti o altre invenzioni non utilizzate che potrebbero avere valore per altri </t>
  </si>
  <si>
    <t>We face a disruption in the supply of certain resources</t>
  </si>
  <si>
    <t xml:space="preserve">Rischiamo di essere confrontati a una situazione di penuria per determinate risorse </t>
  </si>
  <si>
    <t>The quality of our resources are threatened</t>
  </si>
  <si>
    <t>La qualità delle nostre risorse è minacciata</t>
  </si>
  <si>
    <t>We can standardize some Key Activities</t>
  </si>
  <si>
    <t>Possiamo standardizzare alcune attività chiave</t>
  </si>
  <si>
    <t>We can improve efficiency in general</t>
  </si>
  <si>
    <t>Possiamo migliorare in generale la nostra performance</t>
  </si>
  <si>
    <t>IT can support boost efficiency</t>
  </si>
  <si>
    <t>Un supporto informatico potrebbe migliorare la nostra performance</t>
  </si>
  <si>
    <t>Some Key Activities might be disrupted</t>
  </si>
  <si>
    <t xml:space="preserve">Alcune attività chiave potrebbero essere compromesse </t>
  </si>
  <si>
    <t>The quality of our activities are threatened</t>
  </si>
  <si>
    <t xml:space="preserve">La qualità delle nostre attività è a rischio </t>
  </si>
  <si>
    <t>There are outsourcing opportunities</t>
  </si>
  <si>
    <t xml:space="preserve">Esistono opportunità di esternalizzazione  </t>
  </si>
  <si>
    <t>Greater collaboration with partners could help us focus on our core business</t>
  </si>
  <si>
    <t>Una maggiore collaborazione con i nostri partner ci aiuterebbe a concentrarci sulle nostre attività primarie</t>
  </si>
  <si>
    <t>There are cross-selling opportunities with partners</t>
  </si>
  <si>
    <t>Ci sono opportunità di vendite incrociate/associate con i nostri partner</t>
  </si>
  <si>
    <t>Partner Channels help us reach better our customer</t>
  </si>
  <si>
    <t xml:space="preserve">I canali di distribuzione dei nostri partner potrebbero aiutarci a raggiungere un maggior numero di clienti </t>
  </si>
  <si>
    <t>Partner could complement our Value Proposition</t>
  </si>
  <si>
    <t>I nostri partner potrebbero completare la nostra proposta di valore</t>
  </si>
  <si>
    <t>We are in danger of losing any partners</t>
  </si>
  <si>
    <t>Rischiamo di perdere i nostri partner</t>
  </si>
  <si>
    <t>Our partners might collaborate with competitors</t>
  </si>
  <si>
    <t xml:space="preserve">I nostri partner potrebbero collaborare con la concorrenza </t>
  </si>
  <si>
    <t>We dependent to much on certain partners</t>
  </si>
  <si>
    <t xml:space="preserve">Siamo troppo dipendenti da determinati partner  </t>
  </si>
  <si>
    <t>Core processes</t>
  </si>
  <si>
    <t>Stakeholder groups</t>
  </si>
  <si>
    <t>State - Public - Competitors - Investors - Staff - Customers</t>
  </si>
  <si>
    <t>Managmt processes</t>
  </si>
  <si>
    <t>Supporting processes</t>
  </si>
  <si>
    <t>Nature &amp; Environment - Laws - Norms -  Regulations - Technology - Economy</t>
  </si>
  <si>
    <t>Benefit to customers</t>
  </si>
  <si>
    <t>Leadership</t>
  </si>
  <si>
    <t>Planning</t>
  </si>
  <si>
    <t>Develop-ment</t>
  </si>
  <si>
    <t>Development</t>
  </si>
  <si>
    <t>Logistics</t>
  </si>
  <si>
    <t>HR</t>
  </si>
  <si>
    <t>Management processes</t>
  </si>
  <si>
    <t>Support processes</t>
  </si>
  <si>
    <t>Environment</t>
  </si>
  <si>
    <t>aktualisiert:</t>
  </si>
  <si>
    <t>actualisé :</t>
  </si>
  <si>
    <t>updated:</t>
  </si>
  <si>
    <t>C L I E N T I</t>
  </si>
  <si>
    <t>Purchasing behaviour</t>
  </si>
  <si>
    <t>habitual</t>
  </si>
  <si>
    <t>limited</t>
  </si>
  <si>
    <t>Expected turnover</t>
  </si>
  <si>
    <t>Show everything</t>
  </si>
  <si>
    <t>Filter print</t>
  </si>
  <si>
    <t>Links to documents</t>
  </si>
  <si>
    <t>I N P U T   M A S K</t>
  </si>
  <si>
    <t>Quality strategies</t>
  </si>
  <si>
    <t>Strategic indicators</t>
  </si>
  <si>
    <t>Actual</t>
  </si>
  <si>
    <t>Target</t>
  </si>
  <si>
    <t>achieved</t>
  </si>
  <si>
    <t>red</t>
  </si>
  <si>
    <t>yellow</t>
  </si>
  <si>
    <t>Quality goals</t>
  </si>
  <si>
    <t>Indicators</t>
  </si>
  <si>
    <t>Projects</t>
  </si>
  <si>
    <t>Link to project</t>
  </si>
  <si>
    <t>Start</t>
  </si>
  <si>
    <t>End</t>
  </si>
  <si>
    <t>Who?</t>
  </si>
  <si>
    <t>S T R A T E G I E S  &amp;  G O A LS   M A R K E T I N G</t>
  </si>
  <si>
    <t>S T R A T E G I C   I N D I C A T O R S</t>
  </si>
  <si>
    <t>Calculation</t>
  </si>
  <si>
    <t>Description/Remarks</t>
  </si>
  <si>
    <t>Time of the survey &amp; Sector comparison</t>
  </si>
  <si>
    <t>I N D I C A T O R S   G O A L S</t>
  </si>
  <si>
    <t>M A R K E T I N G   P L A N</t>
  </si>
  <si>
    <t>L I F E   C Y C L E</t>
  </si>
  <si>
    <t>M A R K E T I N G   M I X</t>
  </si>
  <si>
    <t>Situation analysis</t>
  </si>
  <si>
    <t>Objectives &amp; Strategies</t>
  </si>
  <si>
    <t>Updated on:</t>
  </si>
  <si>
    <t>Future scenarios</t>
  </si>
  <si>
    <t>Risk management</t>
  </si>
  <si>
    <t>Resources &amp; Competences</t>
  </si>
  <si>
    <t>Market segmentation</t>
  </si>
  <si>
    <t>Implementing and controlling</t>
  </si>
  <si>
    <t>SWOT Analysis</t>
  </si>
  <si>
    <t>Project management</t>
  </si>
  <si>
    <t>How do we achieve our goals?</t>
  </si>
  <si>
    <t>Instruments</t>
  </si>
  <si>
    <t>External</t>
  </si>
  <si>
    <t>ACTUAL state</t>
  </si>
  <si>
    <t>TARGET state</t>
  </si>
  <si>
    <t>Scenarios</t>
  </si>
  <si>
    <t>Potential</t>
  </si>
  <si>
    <t>Develop strategies</t>
  </si>
  <si>
    <t>Marketing strategies</t>
  </si>
  <si>
    <t>Target groups</t>
  </si>
  <si>
    <t>How do we implement? How do we ensure success?</t>
  </si>
  <si>
    <t>Customer relationship</t>
  </si>
  <si>
    <t>Marketing Cockpit</t>
  </si>
  <si>
    <t>Marketing Plan</t>
  </si>
  <si>
    <t>Value chain</t>
  </si>
  <si>
    <t>Sources of revenue</t>
  </si>
  <si>
    <t>Cost structure</t>
  </si>
  <si>
    <t>Measures-plan</t>
  </si>
  <si>
    <t xml:space="preserve">Gruppe 1 </t>
  </si>
  <si>
    <t>B</t>
  </si>
  <si>
    <t>A</t>
  </si>
  <si>
    <t>C</t>
  </si>
  <si>
    <t>Client 3</t>
  </si>
  <si>
    <t>i1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</si>
  <si>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</si>
  <si>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</si>
  <si>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</si>
  <si>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</si>
  <si>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</si>
  <si>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</si>
  <si>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</si>
  <si>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</si>
  <si>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</si>
  <si>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</si>
  <si>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</si>
  <si>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</si>
  <si>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s53</t>
  </si>
  <si>
    <t>s54</t>
  </si>
  <si>
    <t>s55</t>
  </si>
  <si>
    <t>s56</t>
  </si>
  <si>
    <t>s57</t>
  </si>
  <si>
    <t>s58</t>
  </si>
  <si>
    <t>s59</t>
  </si>
  <si>
    <t>s60</t>
  </si>
  <si>
    <t>s61</t>
  </si>
  <si>
    <t>s62</t>
  </si>
  <si>
    <t>s63</t>
  </si>
  <si>
    <t>s64</t>
  </si>
  <si>
    <t>s65</t>
  </si>
  <si>
    <t>s66</t>
  </si>
  <si>
    <t>s67</t>
  </si>
  <si>
    <t>s68</t>
  </si>
  <si>
    <t>s69</t>
  </si>
  <si>
    <t>s70</t>
  </si>
  <si>
    <t>s71</t>
  </si>
  <si>
    <t>s72</t>
  </si>
  <si>
    <t>s73</t>
  </si>
  <si>
    <t>s74</t>
  </si>
  <si>
    <t>s75</t>
  </si>
  <si>
    <t>s76</t>
  </si>
  <si>
    <t>s77</t>
  </si>
  <si>
    <t>s78</t>
  </si>
  <si>
    <t>s79</t>
  </si>
  <si>
    <t>s80</t>
  </si>
  <si>
    <t>Prio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</si>
  <si>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</si>
  <si>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</si>
  <si>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</si>
  <si>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</si>
  <si>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</si>
  <si>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</si>
  <si>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</si>
  <si>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</si>
  <si>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</si>
  <si>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</si>
  <si>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p11</t>
  </si>
  <si>
    <t>p12</t>
  </si>
  <si>
    <t>p13</t>
  </si>
  <si>
    <t>p14</t>
  </si>
  <si>
    <t>p15</t>
  </si>
  <si>
    <t>p16</t>
  </si>
  <si>
    <t>p17</t>
  </si>
  <si>
    <t>p18</t>
  </si>
  <si>
    <t>p19</t>
  </si>
  <si>
    <t>p20</t>
  </si>
  <si>
    <t>p21</t>
  </si>
  <si>
    <t>p22</t>
  </si>
  <si>
    <t>p23</t>
  </si>
  <si>
    <t>p24</t>
  </si>
  <si>
    <t>p25</t>
  </si>
  <si>
    <t>p26</t>
  </si>
  <si>
    <t>p27</t>
  </si>
  <si>
    <t>p28</t>
  </si>
  <si>
    <t>p29</t>
  </si>
  <si>
    <t>p30</t>
  </si>
  <si>
    <t>p31</t>
  </si>
  <si>
    <t>p32</t>
  </si>
  <si>
    <t>p33</t>
  </si>
  <si>
    <t>p34</t>
  </si>
  <si>
    <t>p35</t>
  </si>
  <si>
    <t>p36</t>
  </si>
  <si>
    <t>p37</t>
  </si>
  <si>
    <t>p38</t>
  </si>
  <si>
    <t>p39</t>
  </si>
  <si>
    <t>p40</t>
  </si>
  <si>
    <t>p41</t>
  </si>
  <si>
    <t>p42</t>
  </si>
  <si>
    <t>p43</t>
  </si>
  <si>
    <t>p44</t>
  </si>
  <si>
    <t>p45</t>
  </si>
  <si>
    <t>p46</t>
  </si>
  <si>
    <t>p47</t>
  </si>
  <si>
    <t>p48</t>
  </si>
  <si>
    <t>p49</t>
  </si>
  <si>
    <t>p50</t>
  </si>
  <si>
    <t>p51</t>
  </si>
  <si>
    <t>p52</t>
  </si>
  <si>
    <t>p53</t>
  </si>
  <si>
    <t>p54</t>
  </si>
  <si>
    <t>p55</t>
  </si>
  <si>
    <t>p56</t>
  </si>
  <si>
    <t>p57</t>
  </si>
  <si>
    <t>p58</t>
  </si>
  <si>
    <t>p59</t>
  </si>
  <si>
    <t>p60</t>
  </si>
  <si>
    <t>p61</t>
  </si>
  <si>
    <t>p62</t>
  </si>
  <si>
    <t>p63</t>
  </si>
  <si>
    <t>p64</t>
  </si>
  <si>
    <t>p65</t>
  </si>
  <si>
    <t>p66</t>
  </si>
  <si>
    <t>p67</t>
  </si>
  <si>
    <t>p68</t>
  </si>
  <si>
    <t>p69</t>
  </si>
  <si>
    <t>p70</t>
  </si>
  <si>
    <t>p71</t>
  </si>
  <si>
    <t>p72</t>
  </si>
  <si>
    <t>p73</t>
  </si>
  <si>
    <t>p74</t>
  </si>
  <si>
    <t>p75</t>
  </si>
  <si>
    <t>p76</t>
  </si>
  <si>
    <t>p77</t>
  </si>
  <si>
    <t>p78</t>
  </si>
  <si>
    <t>p79</t>
  </si>
  <si>
    <t>p80</t>
  </si>
  <si>
    <t>Situationsanalyse</t>
  </si>
  <si>
    <t>K E R N A K T I V I T Ä T E N</t>
  </si>
  <si>
    <t>A C T I V I T É S   P R I N C I P A L E S</t>
  </si>
  <si>
    <t>C O R E   A C T I V I T I E S</t>
  </si>
  <si>
    <t>i2</t>
  </si>
  <si>
    <t>i3</t>
  </si>
  <si>
    <t>i4</t>
  </si>
  <si>
    <t>i5</t>
  </si>
  <si>
    <t>i6</t>
  </si>
  <si>
    <t>i7</t>
  </si>
  <si>
    <t>i8</t>
  </si>
  <si>
    <t>i9</t>
  </si>
  <si>
    <t>i10</t>
  </si>
  <si>
    <t>i11</t>
  </si>
  <si>
    <t>i12</t>
  </si>
  <si>
    <t>i13</t>
  </si>
  <si>
    <t>i14</t>
  </si>
  <si>
    <t>i15</t>
  </si>
  <si>
    <t>i16</t>
  </si>
  <si>
    <t>i17</t>
  </si>
  <si>
    <t>i18</t>
  </si>
  <si>
    <t>i19</t>
  </si>
  <si>
    <t>i20</t>
  </si>
  <si>
    <t>i21</t>
  </si>
  <si>
    <t>i22</t>
  </si>
  <si>
    <t>i23</t>
  </si>
  <si>
    <t>i24</t>
  </si>
  <si>
    <t>i25</t>
  </si>
  <si>
    <t>i26</t>
  </si>
  <si>
    <t>i27</t>
  </si>
  <si>
    <t>i28</t>
  </si>
  <si>
    <t>i29</t>
  </si>
  <si>
    <t>i30</t>
  </si>
  <si>
    <t>i31</t>
  </si>
  <si>
    <t>i32</t>
  </si>
  <si>
    <t>i33</t>
  </si>
  <si>
    <t>i34</t>
  </si>
  <si>
    <t>i35</t>
  </si>
  <si>
    <t>i36</t>
  </si>
  <si>
    <t>i37</t>
  </si>
  <si>
    <t>i38</t>
  </si>
  <si>
    <t>i39</t>
  </si>
  <si>
    <t>i40</t>
  </si>
  <si>
    <t>C H A N C E N   &amp;   G E F A H R E N</t>
  </si>
  <si>
    <t>O P P O R T U N I T É S   &amp;  D A N G E R S</t>
  </si>
  <si>
    <t>O P P O R T U N I T I E S   &amp;  T H R E A T S</t>
  </si>
  <si>
    <t>O P P O R T U N I T À   &amp;   P E R I C O L I</t>
  </si>
  <si>
    <t>Interesse der Stakeholder</t>
  </si>
  <si>
    <t> C A N V A S:  F O R Z E    &amp;   D E B O L E Z Z E</t>
  </si>
  <si>
    <t>Profit</t>
  </si>
  <si>
    <t>Profit rate</t>
  </si>
  <si>
    <t>Time</t>
  </si>
  <si>
    <t>Growth</t>
  </si>
  <si>
    <t>Maturity</t>
  </si>
  <si>
    <t>Decline</t>
  </si>
  <si>
    <t>Product life-cycle</t>
  </si>
  <si>
    <t>Management summary</t>
  </si>
  <si>
    <t>Summarize the main features on max. half a page:</t>
  </si>
  <si>
    <t>Existing situation and problem?</t>
  </si>
  <si>
    <t>Project goals?</t>
  </si>
  <si>
    <t>Milestones</t>
  </si>
  <si>
    <t>Approach?</t>
  </si>
  <si>
    <t>Results/Solutions?</t>
  </si>
  <si>
    <t>What does the client have to decide on the basis of this concept (e.g. Go/NoGo)?</t>
  </si>
  <si>
    <t>Conclusion?</t>
  </si>
  <si>
    <t>Analysis of current marketing situation</t>
  </si>
  <si>
    <t>Important background data on:</t>
  </si>
  <si>
    <t>Market</t>
  </si>
  <si>
    <t>Product</t>
  </si>
  <si>
    <t>Macro environment</t>
  </si>
  <si>
    <t>SWOT analysis</t>
  </si>
  <si>
    <t>Summary of the most important:</t>
  </si>
  <si>
    <t>Problem issues of product to be considered in planning</t>
  </si>
  <si>
    <t>Targets</t>
  </si>
  <si>
    <t xml:space="preserve">Define targets of: </t>
  </si>
  <si>
    <t>Market share</t>
  </si>
  <si>
    <t xml:space="preserve">Strategies to achieve targets </t>
  </si>
  <si>
    <t>Series of measures</t>
  </si>
  <si>
    <t>For each measure:</t>
  </si>
  <si>
    <t>Project charter</t>
  </si>
  <si>
    <t>Project head</t>
  </si>
  <si>
    <t>Rough planning</t>
  </si>
  <si>
    <t>Prediction of results</t>
  </si>
  <si>
    <t xml:space="preserve">Summary and composition of probable revenue </t>
  </si>
  <si>
    <t>Conclusion</t>
  </si>
  <si>
    <t>Which conclusions can be drawn?</t>
  </si>
  <si>
    <t>Personal comments?</t>
  </si>
  <si>
    <t>Attachment</t>
  </si>
  <si>
    <t xml:space="preserve">Minimum: project charter, detailed planning, project team, budget, project status </t>
  </si>
  <si>
    <t>List of contents</t>
  </si>
  <si>
    <t>M A R K E T</t>
  </si>
  <si>
    <t>Expected growth</t>
  </si>
  <si>
    <t>Market volume</t>
  </si>
  <si>
    <t>Characteristics</t>
  </si>
  <si>
    <t>Intensity of demand</t>
  </si>
  <si>
    <t>Mass market</t>
  </si>
  <si>
    <t>Declining market</t>
  </si>
  <si>
    <t>Market of the future</t>
  </si>
  <si>
    <t>Niche market</t>
  </si>
  <si>
    <t>In SFr.</t>
  </si>
  <si>
    <t>Market share [%]</t>
  </si>
  <si>
    <t>Advertisement</t>
  </si>
  <si>
    <t>Sales promotion</t>
  </si>
  <si>
    <t>Personal selling</t>
  </si>
  <si>
    <t>Social media</t>
  </si>
  <si>
    <t>Direct marketing</t>
  </si>
  <si>
    <t>Public relations</t>
  </si>
  <si>
    <t>Diverse</t>
  </si>
  <si>
    <t>Product policy</t>
  </si>
  <si>
    <t>Pricing policy</t>
  </si>
  <si>
    <t>Distribution policy</t>
  </si>
  <si>
    <t>Communication policy</t>
  </si>
  <si>
    <t>Which characteristics should my product/service have?</t>
  </si>
  <si>
    <t>How much are my customers prepared to pay?</t>
  </si>
  <si>
    <t>What is the best way for me to sell the product / services?</t>
  </si>
  <si>
    <t>What is the best way for me to communicate with my customers?</t>
  </si>
  <si>
    <t>Marketing Mix</t>
  </si>
  <si>
    <t>C O M P A R A T I T I V E   M A T R I X</t>
  </si>
  <si>
    <t>Tool</t>
  </si>
  <si>
    <t>Criterion</t>
  </si>
  <si>
    <t>Assessment</t>
  </si>
  <si>
    <t>(5-Kräfte-Modell)</t>
  </si>
  <si>
    <t>(Model des 5 Forces)</t>
  </si>
  <si>
    <t>(5 Forces Model)</t>
  </si>
  <si>
    <t>Produkt-lebenszyklus</t>
  </si>
  <si>
    <t>Markt-segmentierung</t>
  </si>
  <si>
    <t>Marketing-strategien</t>
  </si>
  <si>
    <t>Marketing-plan</t>
  </si>
  <si>
    <t>Positioning</t>
  </si>
  <si>
    <t>P O S I T I O N I E R U N G</t>
  </si>
  <si>
    <t>P O S I T I O N N E M E N T</t>
  </si>
  <si>
    <t>P O S I Z I O N A M E N T O</t>
  </si>
  <si>
    <t>xyz</t>
  </si>
  <si>
    <t>P O S I T I O N I N G</t>
  </si>
  <si>
    <t>Positionne-ment</t>
  </si>
  <si>
    <t>Kosten-struktur</t>
  </si>
  <si>
    <t>substituierbar</t>
  </si>
  <si>
    <t>Merkmale 
(demografisch, sozioökonomisch etc.)</t>
  </si>
  <si>
    <t>Caractéristiques (démographiques, socio-économique etc.)</t>
  </si>
  <si>
    <t>Characteristics
(demographic, socio-economic etc.)</t>
  </si>
  <si>
    <t>USP/UAP</t>
  </si>
  <si>
    <t>≥ 1</t>
  </si>
  <si>
    <t>Differenz:</t>
  </si>
  <si>
    <t>différence:</t>
  </si>
  <si>
    <t>difference:</t>
  </si>
  <si>
    <t>differenza:</t>
  </si>
  <si>
    <t>= 0</t>
  </si>
  <si>
    <t>≤ 1</t>
  </si>
  <si>
    <t>Description</t>
  </si>
  <si>
    <t>M A R K E T I N G   B U D G E T</t>
  </si>
  <si>
    <t>Beschreibung</t>
  </si>
  <si>
    <t>Abweichung</t>
  </si>
  <si>
    <t>letzte Spalte</t>
  </si>
  <si>
    <t>vorletzte</t>
  </si>
  <si>
    <t>in%</t>
  </si>
  <si>
    <t>difference</t>
  </si>
  <si>
    <t>écart</t>
  </si>
  <si>
    <t>TOTAL  BUDGET</t>
  </si>
  <si>
    <t>TOTALE  BUDGET</t>
  </si>
  <si>
    <t>Lieferant 1</t>
  </si>
  <si>
    <t>Lieferant 2</t>
  </si>
  <si>
    <t>Lieferant 3</t>
  </si>
  <si>
    <t>Lieferant 4</t>
  </si>
  <si>
    <t>Lieferant 5</t>
  </si>
  <si>
    <t>Preis</t>
  </si>
  <si>
    <t>Geschwindikgeit</t>
  </si>
  <si>
    <t>V E R G L E I C H S  - M A T R I X   L I E F E R A N T E N</t>
  </si>
  <si>
    <t>M A T R I C E  D E  C O M P A R A I S O N   F O U R N I S S E U R S</t>
  </si>
  <si>
    <t>Lieferanten</t>
  </si>
  <si>
    <t>Fournisseurs</t>
  </si>
  <si>
    <t>C O M P A R A T I T I V E   M A T R I X   S U P P L I E R S</t>
  </si>
  <si>
    <t>Suppliers</t>
  </si>
  <si>
    <t>B L U E   O C E A N   S T R A T E G Y</t>
  </si>
  <si>
    <t>Table Settings</t>
  </si>
  <si>
    <t>Menu Selection</t>
  </si>
  <si>
    <t>Speed</t>
  </si>
  <si>
    <t>Kid Friendly</t>
  </si>
  <si>
    <t>Price</t>
  </si>
  <si>
    <t>Mc Donalds</t>
  </si>
  <si>
    <t>3 Star Restaurant</t>
  </si>
  <si>
    <t>2 Star Restaurant</t>
  </si>
  <si>
    <t>1 Star Restaurant</t>
  </si>
  <si>
    <t>Raise</t>
  </si>
  <si>
    <t>Reduce</t>
  </si>
  <si>
    <t>Create</t>
  </si>
  <si>
    <t>Eliminate</t>
  </si>
  <si>
    <t>Which factors that the industry has long competed on should be eliminated?</t>
  </si>
  <si>
    <t>Eliminierung</t>
  </si>
  <si>
    <t>Reduzierung</t>
  </si>
  <si>
    <t>Steigerung</t>
  </si>
  <si>
    <t>Kreierung</t>
  </si>
  <si>
    <t>Augmenter</t>
  </si>
  <si>
    <t>Réduire</t>
  </si>
  <si>
    <t>Créer</t>
  </si>
  <si>
    <t>Éliminer</t>
  </si>
  <si>
    <t>Which factors should be raised well above the industry's standard?</t>
  </si>
  <si>
    <t>Which factors should be reduced well below the industry's standard?</t>
  </si>
  <si>
    <t>Which factors should be created that the industry has never offered?</t>
  </si>
  <si>
    <t>Quels facteurs doivent être soulevé bien au-dessus de la norme de l'industrie?</t>
  </si>
  <si>
    <t>Welche Faktoren des Produkts können über den Branchenstandard gehoben werden?</t>
  </si>
  <si>
    <t>Welche Faktoren des Produkts können radikal reduziert werden?</t>
  </si>
  <si>
    <t>Welche Faktoren eines Produkts müssen neu erfunden werden?</t>
  </si>
  <si>
    <t>Quels facteurs qui sont en concurrence doivent être éliminées?</t>
  </si>
  <si>
    <t>Quels facteurs doivent être réduites bien en dessous de la norme de de la branche ?</t>
  </si>
  <si>
    <t>Quels facteurs que la branche n'a jamais offertes, doivent être créés ?</t>
  </si>
  <si>
    <t>Werbung Zeitungen</t>
  </si>
  <si>
    <t>Werbung Plakate</t>
  </si>
  <si>
    <t>Marketing Strategie</t>
  </si>
  <si>
    <t>Marketing Strategy</t>
  </si>
  <si>
    <t>Strategia Marketing</t>
  </si>
  <si>
    <t>Eintretenswahr-scheinlichkeit</t>
  </si>
  <si>
    <t>Eintretenswahr-scheinlichkeit in %</t>
  </si>
  <si>
    <t>- Personalaufwand</t>
  </si>
  <si>
    <t>- Übriger Betriebsaufwand</t>
  </si>
  <si>
    <t>- Steuern</t>
  </si>
  <si>
    <t>EBITDA</t>
  </si>
  <si>
    <t>EBIT</t>
  </si>
  <si>
    <t>Pfeil kopieren: ctrl und linke Maustaste</t>
  </si>
  <si>
    <t>Copier flèche: ctrl et bouton gauche de la souris</t>
  </si>
  <si>
    <t>Copy arrow: ctrl and left mouse button</t>
  </si>
  <si>
    <t>10 = sehr hoch; 1 = sehr niedrig</t>
  </si>
  <si>
    <t>10 = très haut; 1 = très bas</t>
  </si>
  <si>
    <t>10 = very high; 1 = very low</t>
  </si>
  <si>
    <t>Welche Faktoren, die lange in Konkurrenz standen, können weggelassen werden?</t>
  </si>
  <si>
    <t>Personalpolitik</t>
  </si>
  <si>
    <t>Politique du personnel</t>
  </si>
  <si>
    <t>People policy</t>
  </si>
  <si>
    <t>Wie wird unser Personal entwickelt und motiviert?</t>
  </si>
  <si>
    <t>Comment notre personnel est il dévelopé et motivé ?</t>
  </si>
  <si>
    <t>How do we develop and motivate our personel?</t>
  </si>
  <si>
    <t>Marketingplan</t>
  </si>
  <si>
    <t>Teilmarkt</t>
  </si>
  <si>
    <t>Kunden: Zielgruppen - Zielpersonen</t>
  </si>
  <si>
    <t>Clients : Public cible - Personnes cibles</t>
  </si>
  <si>
    <t>Customers (Target group - Target people)</t>
  </si>
  <si>
    <t>Normstrategien</t>
  </si>
  <si>
    <t>Stratégies standard</t>
  </si>
  <si>
    <t>Norm strategies</t>
  </si>
  <si>
    <t>S T R A T É G I E S   S T A N D A R D</t>
  </si>
  <si>
    <t>N O R M S T R A T E G I E N</t>
  </si>
  <si>
    <t>N O R M   S T R A T E G I E S</t>
  </si>
  <si>
    <t>Positionierung</t>
  </si>
  <si>
    <t>SO-Strategien</t>
  </si>
  <si>
    <t>SO-Stratégies</t>
  </si>
  <si>
    <t>SO-Strategies</t>
  </si>
  <si>
    <t>SO-Strategie</t>
  </si>
  <si>
    <t>ST-Strategien</t>
  </si>
  <si>
    <t>ST-Stratégies</t>
  </si>
  <si>
    <t>ST-Strategies</t>
  </si>
  <si>
    <t>ST-Strategie</t>
  </si>
  <si>
    <t>WO-Strategien</t>
  </si>
  <si>
    <t>WO-Stratégies</t>
  </si>
  <si>
    <t>WO-Strategies</t>
  </si>
  <si>
    <t>WO-Strategie</t>
  </si>
  <si>
    <t>WT-Strategien</t>
  </si>
  <si>
    <t>WT-Stratégies</t>
  </si>
  <si>
    <t>WT-Strategies</t>
  </si>
  <si>
    <t>WT-Strategie</t>
  </si>
  <si>
    <t>Interne Faktoren</t>
  </si>
  <si>
    <t>Facteurs internes</t>
  </si>
  <si>
    <t>Internal factors</t>
  </si>
  <si>
    <t>Fattori interni</t>
  </si>
  <si>
    <t>Externe Faktoren</t>
  </si>
  <si>
    <t>Facteurs externes</t>
  </si>
  <si>
    <t>External factors</t>
  </si>
  <si>
    <t>Fattori esterni</t>
  </si>
  <si>
    <t>Strength 1</t>
  </si>
  <si>
    <t xml:space="preserve"> Fasi</t>
  </si>
  <si>
    <t xml:space="preserve"> Domande</t>
  </si>
  <si>
    <t xml:space="preserve"> Strumenti</t>
  </si>
  <si>
    <t xml:space="preserve"> interno</t>
  </si>
  <si>
    <t xml:space="preserve"> esterno</t>
  </si>
  <si>
    <t xml:space="preserve"> Analisi della situazione</t>
  </si>
  <si>
    <t xml:space="preserve"> Stato ATTUALE</t>
  </si>
  <si>
    <t xml:space="preserve"> Obiettivi e strategie</t>
  </si>
  <si>
    <t xml:space="preserve"> Stato DESIDERATO</t>
  </si>
  <si>
    <t xml:space="preserve"> Scenari</t>
  </si>
  <si>
    <t xml:space="preserve"> Aggiornato il:</t>
  </si>
  <si>
    <t xml:space="preserve"> Portatori di interesse</t>
  </si>
  <si>
    <t xml:space="preserve"> PESTEL</t>
  </si>
  <si>
    <t xml:space="preserve"> Scenari futuri</t>
  </si>
  <si>
    <t xml:space="preserve"> Matrice</t>
  </si>
  <si>
    <t xml:space="preserve"> Concorrenza</t>
  </si>
  <si>
    <t xml:space="preserve"> (Modello delle 5 forze)</t>
  </si>
  <si>
    <t xml:space="preserve"> Gestione dei rischi</t>
  </si>
  <si>
    <t xml:space="preserve"> Portafoglio</t>
  </si>
  <si>
    <t xml:space="preserve"> Risorse e competenze</t>
  </si>
  <si>
    <t xml:space="preserve"> Processi chiave</t>
  </si>
  <si>
    <t xml:space="preserve"> Prodotti e servizi</t>
  </si>
  <si>
    <t xml:space="preserve"> Cifre chiave</t>
  </si>
  <si>
    <t xml:space="preserve"> Potenziale</t>
  </si>
  <si>
    <t xml:space="preserve"> Clienti</t>
  </si>
  <si>
    <t xml:space="preserve"> Segmentazione del mercato</t>
  </si>
  <si>
    <t xml:space="preserve"> Benchmark</t>
  </si>
  <si>
    <t xml:space="preserve"> Sviluppare strategie</t>
  </si>
  <si>
    <t xml:space="preserve"> Attuazione e controlling</t>
  </si>
  <si>
    <t xml:space="preserve"> Comunicazione</t>
  </si>
  <si>
    <t xml:space="preserve"> Analisi SWOT</t>
  </si>
  <si>
    <t xml:space="preserve"> Gestione di progetti</t>
  </si>
  <si>
    <t xml:space="preserve"> Strategie di marketing</t>
  </si>
  <si>
    <t xml:space="preserve"> Come raggiungiamo i nostri obiettivi?</t>
  </si>
  <si>
    <t xml:space="preserve"> Gruppi target</t>
  </si>
  <si>
    <t xml:space="preserve"> Canali di distribuzione</t>
  </si>
  <si>
    <t xml:space="preserve"> Come realizzare? Come assicurare il successo?</t>
  </si>
  <si>
    <t xml:space="preserve"> Fonti di entrate</t>
  </si>
  <si>
    <t xml:space="preserve"> Struttura dei costi</t>
  </si>
  <si>
    <t xml:space="preserve"> Piano di misure</t>
  </si>
  <si>
    <t xml:space="preserve"> Relazione cliente</t>
  </si>
  <si>
    <t xml:space="preserve"> Cruscotto di marketing</t>
  </si>
  <si>
    <t xml:space="preserve"> Piano di marketing</t>
  </si>
  <si>
    <t xml:space="preserve"> Catena di creazione di valore</t>
  </si>
  <si>
    <t>R E S O U R C E S   &amp;   K E Y   C O M P E T E N C E S</t>
  </si>
  <si>
    <t>R I S O R S E E  C O M P E T E N Z E  C H I A V E</t>
  </si>
  <si>
    <t xml:space="preserve"> ATTIVITÀ CHIAVE</t>
  </si>
  <si>
    <t xml:space="preserve"> Gruppi di portatori di interesse</t>
  </si>
  <si>
    <t xml:space="preserve"> Stato - Opinione pubblica - Concorrenza - Finanziatori - Collaboratori - Clienti</t>
  </si>
  <si>
    <t xml:space="preserve"> Processi di gestione</t>
  </si>
  <si>
    <t xml:space="preserve"> Processi di supporto</t>
  </si>
  <si>
    <t xml:space="preserve"> Natura e ambiente - Leggi - Norme - Direttive - Tecnologia - Economia</t>
  </si>
  <si>
    <t xml:space="preserve"> Gestione ((direzione))</t>
  </si>
  <si>
    <t xml:space="preserve"> Qualità</t>
  </si>
  <si>
    <t xml:space="preserve"> Innovazione</t>
  </si>
  <si>
    <t xml:space="preserve"> Personale</t>
  </si>
  <si>
    <t xml:space="preserve"> Comuni-cazione</t>
  </si>
  <si>
    <t xml:space="preserve"> Controlling</t>
  </si>
  <si>
    <t xml:space="preserve"> Pianificazione</t>
  </si>
  <si>
    <t xml:space="preserve"> Sviluppo</t>
  </si>
  <si>
    <t xml:space="preserve"> Produzione</t>
  </si>
  <si>
    <t xml:space="preserve"> Distribuzione</t>
  </si>
  <si>
    <t xml:space="preserve"> Servizio alla clientela</t>
  </si>
  <si>
    <t xml:space="preserve"> Logistica</t>
  </si>
  <si>
    <t xml:space="preserve"> Tecnica</t>
  </si>
  <si>
    <t xml:space="preserve"> Finanze</t>
  </si>
  <si>
    <t xml:space="preserve"> Amministra-zione</t>
  </si>
  <si>
    <t xml:space="preserve"> Amministrazione</t>
  </si>
  <si>
    <t xml:space="preserve"> GRU    ((Gestione delle risorse umane))</t>
  </si>
  <si>
    <t xml:space="preserve"> Gestione della qualità</t>
  </si>
  <si>
    <t xml:space="preserve"> Ambiente</t>
  </si>
  <si>
    <t xml:space="preserve"> aggiornato il:</t>
  </si>
  <si>
    <t>Redditi-vità</t>
  </si>
  <si>
    <t>Relazione cliente auspicata?</t>
  </si>
  <si>
    <t xml:space="preserve"> Caratteristiche</t>
  </si>
  <si>
    <t>(demografiche, socioeconomiche ecc.)</t>
  </si>
  <si>
    <t>Comportamento d'acquisto</t>
  </si>
  <si>
    <t xml:space="preserve"> estensivo</t>
  </si>
  <si>
    <t xml:space="preserve"> abituale</t>
  </si>
  <si>
    <t xml:space="preserve"> limitato</t>
  </si>
  <si>
    <t xml:space="preserve"> impulsivo</t>
  </si>
  <si>
    <t xml:space="preserve"> Cifra d'affari attesa</t>
  </si>
  <si>
    <t xml:space="preserve"> STRATEGIE E OBIETTIVI DI MARKETING</t>
  </si>
  <si>
    <t xml:space="preserve"> Visualizza tutto</t>
  </si>
  <si>
    <t xml:space="preserve"> Filtro stampa</t>
  </si>
  <si>
    <t xml:space="preserve"> Link ai documenti</t>
  </si>
  <si>
    <t xml:space="preserve"> MASCHERA DI IMMISSIONE</t>
  </si>
  <si>
    <t xml:space="preserve"> N.</t>
  </si>
  <si>
    <t xml:space="preserve"> Strategie</t>
  </si>
  <si>
    <t xml:space="preserve"> Indicatori strategici</t>
  </si>
  <si>
    <t xml:space="preserve"> STATO ATTUALE</t>
  </si>
  <si>
    <t xml:space="preserve"> STATO DESIDERATO</t>
  </si>
  <si>
    <t xml:space="preserve"> raggiunto</t>
  </si>
  <si>
    <t xml:space="preserve"> rosso</t>
  </si>
  <si>
    <t xml:space="preserve"> giallo</t>
  </si>
  <si>
    <t xml:space="preserve"> Obiettivi di marketing</t>
  </si>
  <si>
    <t xml:space="preserve"> Indicatori</t>
  </si>
  <si>
    <t xml:space="preserve"> Progetti</t>
  </si>
  <si>
    <t xml:space="preserve"> Link al progetto</t>
  </si>
  <si>
    <t xml:space="preserve"> Inizio</t>
  </si>
  <si>
    <t xml:space="preserve"> Fine</t>
  </si>
  <si>
    <t xml:space="preserve"> Chi?</t>
  </si>
  <si>
    <t xml:space="preserve"> Osservazioni</t>
  </si>
  <si>
    <t xml:space="preserve"> INDICATORI STRATEGICI</t>
  </si>
  <si>
    <t xml:space="preserve"> Calcolo</t>
  </si>
  <si>
    <t xml:space="preserve"> Descrizione/Osservazioni</t>
  </si>
  <si>
    <t xml:space="preserve"> Fonte</t>
  </si>
  <si>
    <t xml:space="preserve"> Momento della rilevazione e raffronto settoriale</t>
  </si>
  <si>
    <t xml:space="preserve"> INDICATORI DEGLI OBIETTIVI</t>
  </si>
  <si>
    <t xml:space="preserve"> CRUSCOTTO DI MARKETING</t>
  </si>
  <si>
    <t xml:space="preserve"> CICLO DI VITA DEL PRODOTTO</t>
  </si>
  <si>
    <t xml:space="preserve"> Cifra d'affari</t>
  </si>
  <si>
    <t xml:space="preserve"> Utile</t>
  </si>
  <si>
    <t xml:space="preserve"> Tasso di profitto</t>
  </si>
  <si>
    <t xml:space="preserve"> Tempo</t>
  </si>
  <si>
    <t xml:space="preserve"> Introduzione</t>
  </si>
  <si>
    <t xml:space="preserve"> Crescita</t>
  </si>
  <si>
    <t xml:space="preserve"> Maturità</t>
  </si>
  <si>
    <t xml:space="preserve"> Saturazione</t>
  </si>
  <si>
    <t xml:space="preserve"> Declino</t>
  </si>
  <si>
    <t xml:space="preserve"> Ciclo di vita del prodotto</t>
  </si>
  <si>
    <t xml:space="preserve"> PIANO DI MARKETING</t>
  </si>
  <si>
    <t xml:space="preserve"> Management Summary</t>
  </si>
  <si>
    <t xml:space="preserve"> Riassumere l'essenziale in al mass. una pagina:</t>
  </si>
  <si>
    <t xml:space="preserve"> Situazione di partenza e definizione del problema?</t>
  </si>
  <si>
    <t xml:space="preserve"> Obiettivi del progetto?</t>
  </si>
  <si>
    <t xml:space="preserve"> Pietre miliari</t>
  </si>
  <si>
    <t xml:space="preserve"> Modo di procedere?</t>
  </si>
  <si>
    <t xml:space="preserve"> Risultati/Soluzioni?</t>
  </si>
  <si>
    <t xml:space="preserve"> Cosa deve decidere il committente in base a questo concept (ad es. go/no go)?</t>
  </si>
  <si>
    <t xml:space="preserve"> Conclusioni?</t>
  </si>
  <si>
    <t xml:space="preserve"> Analisi della situazione di marketing attuale</t>
  </si>
  <si>
    <t xml:space="preserve"> Importanti informazioni di base su:</t>
  </si>
  <si>
    <t xml:space="preserve"> Mercato</t>
  </si>
  <si>
    <t xml:space="preserve"> Prodotto</t>
  </si>
  <si>
    <t xml:space="preserve"> Macroambiente</t>
  </si>
  <si>
    <t xml:space="preserve"> Tabella riassuntiva dei principali:</t>
  </si>
  <si>
    <t xml:space="preserve"> Opportunità</t>
  </si>
  <si>
    <t xml:space="preserve"> Pericoli</t>
  </si>
  <si>
    <t xml:space="preserve"> Punti di forza</t>
  </si>
  <si>
    <t xml:space="preserve"> Punti deboli</t>
  </si>
  <si>
    <t xml:space="preserve"> Questioni problematiche per il prodotto di cui tener conto nel piano.</t>
  </si>
  <si>
    <t xml:space="preserve"> Obiettivi pianificati</t>
  </si>
  <si>
    <t xml:space="preserve"> Definizione degli obiettivi pianificati per:</t>
  </si>
  <si>
    <t xml:space="preserve"> Quota di mercato</t>
  </si>
  <si>
    <t xml:space="preserve"> Strategie per il conseguimento degli obiettivi pianificati</t>
  </si>
  <si>
    <t xml:space="preserve"> Per ogni misura:</t>
  </si>
  <si>
    <t xml:space="preserve"> Mandato di progetto</t>
  </si>
  <si>
    <t xml:space="preserve"> Direzione del progetto</t>
  </si>
  <si>
    <t xml:space="preserve"> Budget</t>
  </si>
  <si>
    <t xml:space="preserve"> Pianificazione sommaria</t>
  </si>
  <si>
    <t xml:space="preserve"> Previsione dei risultati</t>
  </si>
  <si>
    <t xml:space="preserve"> Tabella riassuntiva dei proventi previsti e della loro composizione</t>
  </si>
  <si>
    <t xml:space="preserve"> Conclusioni</t>
  </si>
  <si>
    <t xml:space="preserve"> Quali conclusioni si possono trarre?</t>
  </si>
  <si>
    <t xml:space="preserve"> Eventuali commenti personali?</t>
  </si>
  <si>
    <t xml:space="preserve"> Allegati</t>
  </si>
  <si>
    <t xml:space="preserve"> Minimo: mandato di progetto, piano dettagliato, team di progetto, budget, stato del progetto</t>
  </si>
  <si>
    <t xml:space="preserve"> Indice</t>
  </si>
  <si>
    <t xml:space="preserve"> MERCATO</t>
  </si>
  <si>
    <t xml:space="preserve"> Crescita attesa</t>
  </si>
  <si>
    <t xml:space="preserve"> Volume del mercato</t>
  </si>
  <si>
    <t xml:space="preserve"> Intensità della domanda</t>
  </si>
  <si>
    <t xml:space="preserve"> Mercato di massa</t>
  </si>
  <si>
    <t xml:space="preserve"> Mercato in contrazione</t>
  </si>
  <si>
    <t xml:space="preserve"> Mercato del futuro</t>
  </si>
  <si>
    <t xml:space="preserve"> Mercato di nicchia</t>
  </si>
  <si>
    <t xml:space="preserve"> in Frs.</t>
  </si>
  <si>
    <t xml:space="preserve"> Quota di mercato [%]</t>
  </si>
  <si>
    <t xml:space="preserve"> COMUNICAZIONE</t>
  </si>
  <si>
    <t xml:space="preserve"> Pubblicità</t>
  </si>
  <si>
    <t xml:space="preserve"> Promozione delle vendite</t>
  </si>
  <si>
    <t xml:space="preserve"> Vendita personale</t>
  </si>
  <si>
    <t xml:space="preserve"> Internet</t>
  </si>
  <si>
    <t xml:space="preserve"> Social media</t>
  </si>
  <si>
    <t xml:space="preserve"> Marketing diretto</t>
  </si>
  <si>
    <t xml:space="preserve"> Pubbliche relazioni</t>
  </si>
  <si>
    <t xml:space="preserve"> Varie</t>
  </si>
  <si>
    <t xml:space="preserve"> Impatto</t>
  </si>
  <si>
    <t xml:space="preserve"> MARKETING MIX</t>
  </si>
  <si>
    <t xml:space="preserve"> Politica dei prodotti</t>
  </si>
  <si>
    <t xml:space="preserve"> Politica di prezzo</t>
  </si>
  <si>
    <t xml:space="preserve"> Politica di distribuzione</t>
  </si>
  <si>
    <t xml:space="preserve"> Politica di comunicazione</t>
  </si>
  <si>
    <t xml:space="preserve"> Quali caratteristiche deve avere il prodotto / il servizio?</t>
  </si>
  <si>
    <t xml:space="preserve"> Quale prezzo sono disposti a pagare i miei clienti?</t>
  </si>
  <si>
    <t xml:space="preserve"> Qual è il miglior metodo per vendere il prodotto / servizio?</t>
  </si>
  <si>
    <t xml:space="preserve"> Qual è il miglior metodo per comunicare con i miei clienti?</t>
  </si>
  <si>
    <t xml:space="preserve"> Marketing mix</t>
  </si>
  <si>
    <t xml:space="preserve"> Politica del personale</t>
  </si>
  <si>
    <t xml:space="preserve"> Come sviluppiamo e motiviamo il nostro personale?</t>
  </si>
  <si>
    <t xml:space="preserve"> MATRICE COMPARATIVA</t>
  </si>
  <si>
    <t xml:space="preserve"> Strumento</t>
  </si>
  <si>
    <t xml:space="preserve"> Criterio</t>
  </si>
  <si>
    <t xml:space="preserve"> Ponderazione</t>
  </si>
  <si>
    <t xml:space="preserve"> Valutazione</t>
  </si>
  <si>
    <t xml:space="preserve"> Totale</t>
  </si>
  <si>
    <t>Posizio-namento</t>
  </si>
  <si>
    <t xml:space="preserve"> Descrizione</t>
  </si>
  <si>
    <t xml:space="preserve"> Raggiunto</t>
  </si>
  <si>
    <t xml:space="preserve"> Differenza</t>
  </si>
  <si>
    <t xml:space="preserve"> MATRICE COMPARATIVA FORNITORI</t>
  </si>
  <si>
    <t xml:space="preserve"> Fornitori</t>
  </si>
  <si>
    <t>Aumento</t>
  </si>
  <si>
    <t>Quali fattori del prodotto si possono migliorare al di sopra dello standard del settore?</t>
  </si>
  <si>
    <t>Riduzione</t>
  </si>
  <si>
    <t>Quali fattori del prodotto possono essere ridotti in modo radicale?</t>
  </si>
  <si>
    <t>Creazione</t>
  </si>
  <si>
    <t>Quali fattori del prodotto devono essere creati a nuovo?</t>
  </si>
  <si>
    <t>Eliminazione</t>
  </si>
  <si>
    <t>Quali fattori, da tempo in concorrenza, possono essere eliminati?</t>
  </si>
  <si>
    <t>Copia freccia: ctrl e pulsante sinistro del mouse</t>
  </si>
  <si>
    <t>10 = molto alto; 1 = molto basso</t>
  </si>
  <si>
    <t>Strategie</t>
  </si>
  <si>
    <t>Alta borghesia
8%</t>
  </si>
  <si>
    <t xml:space="preserve"> Post-materialisti
12%</t>
  </si>
  <si>
    <t>Rampanti
10%</t>
  </si>
  <si>
    <t>Pragmatici 
conformisti
6%</t>
  </si>
  <si>
    <t>Cosmopoliti 
digitali
7%</t>
  </si>
  <si>
    <t>Edonisti ribelli
9%</t>
  </si>
  <si>
    <t>Consumisti 
precari
8%</t>
  </si>
  <si>
    <t>Ceto 
medio
15%</t>
  </si>
  <si>
    <t>Tradizionalisti
9%</t>
  </si>
  <si>
    <t>Borghesia 
agiata
16%</t>
  </si>
  <si>
    <t>Analyse der aktuellen Marketingsituation</t>
  </si>
  <si>
    <t>Pro-cesses</t>
  </si>
  <si>
    <t xml:space="preserve"> Pro-cessi</t>
  </si>
  <si>
    <t>Pro-zesse</t>
  </si>
  <si>
    <t>Pro-cessus</t>
  </si>
  <si>
    <t>Marke</t>
  </si>
  <si>
    <t>Marque</t>
  </si>
  <si>
    <t>Marca</t>
  </si>
  <si>
    <t>Brand</t>
  </si>
  <si>
    <t>M A R K E</t>
  </si>
  <si>
    <t xml:space="preserve">M A R Q U E </t>
  </si>
  <si>
    <t>B R A N D</t>
  </si>
  <si>
    <t xml:space="preserve">M A R C A </t>
  </si>
  <si>
    <t>Identitätsprisma (Kapferer)</t>
  </si>
  <si>
    <t>Brand Identity Prisme (Kapferer)</t>
  </si>
  <si>
    <t>Prisme identitaire de marque (Kapferer)</t>
  </si>
  <si>
    <t>Émetteur construit</t>
  </si>
  <si>
    <t>Constructed source</t>
  </si>
  <si>
    <t>Constructed receiver</t>
  </si>
  <si>
    <t>Déstinataire construit</t>
  </si>
  <si>
    <t>Extériorisation</t>
  </si>
  <si>
    <t>Intériorisation</t>
  </si>
  <si>
    <t>Externalisation</t>
  </si>
  <si>
    <t>Internalisation</t>
  </si>
  <si>
    <t>Physical facet</t>
  </si>
  <si>
    <t>Relationship</t>
  </si>
  <si>
    <t>Reflected consumer</t>
  </si>
  <si>
    <t>Consumer mentalisation</t>
  </si>
  <si>
    <t>Culture (value)</t>
  </si>
  <si>
    <t>Personality</t>
  </si>
  <si>
    <t>Physique</t>
  </si>
  <si>
    <t>Relation</t>
  </si>
  <si>
    <t>Reflet</t>
  </si>
  <si>
    <t>Mentalisation</t>
  </si>
  <si>
    <t>Culture (valeurs)</t>
  </si>
  <si>
    <t>Personnalité</t>
  </si>
  <si>
    <t>Erscheinungsbild</t>
  </si>
  <si>
    <t>Beziehung</t>
  </si>
  <si>
    <t>Kunden Reflexion</t>
  </si>
  <si>
    <t>Kunden Self-Image</t>
  </si>
  <si>
    <t>Kulture (Werte)</t>
  </si>
  <si>
    <t>Persönlichkeit</t>
  </si>
  <si>
    <t>Bild des Senders</t>
  </si>
  <si>
    <t>Bild des Empfängers</t>
  </si>
  <si>
    <t>sorgente costruita</t>
  </si>
  <si>
    <t>ricevitore costruito</t>
  </si>
  <si>
    <t>esternalizzazione</t>
  </si>
  <si>
    <t>internalizzazione</t>
  </si>
  <si>
    <t>relazione</t>
  </si>
  <si>
    <t>personalità</t>
  </si>
  <si>
    <t>fisico</t>
  </si>
  <si>
    <t>riflessione</t>
  </si>
  <si>
    <t>mentalizzazione</t>
  </si>
  <si>
    <t>cultura (valori)</t>
  </si>
  <si>
    <t>Aussenorientierung</t>
  </si>
  <si>
    <t>Innenorientierung</t>
  </si>
  <si>
    <t>P A C K A G I N G</t>
  </si>
  <si>
    <t>Fonction techniques</t>
  </si>
  <si>
    <t>Fonction de communication</t>
  </si>
  <si>
    <t>Technische Funktion</t>
  </si>
  <si>
    <t>Kommuniative Funktion</t>
  </si>
  <si>
    <t>Funzione techica</t>
  </si>
  <si>
    <t>Funzione di comunicazione</t>
  </si>
  <si>
    <t>Technical function</t>
  </si>
  <si>
    <t>Communication function</t>
  </si>
  <si>
    <t>packa-ging</t>
  </si>
  <si>
    <t>xy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</si>
  <si>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</si>
  <si>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</si>
  <si>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</si>
  <si>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</si>
  <si>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</si>
  <si>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</si>
  <si>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</si>
  <si>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</si>
  <si>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</si>
  <si>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</si>
  <si>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</si>
  <si>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</si>
  <si>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</si>
  <si>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</si>
  <si>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</si>
  <si>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</si>
  <si>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</si>
  <si>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</si>
  <si>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Ihr Logo:</t>
  </si>
  <si>
    <t>Votre logo:</t>
  </si>
  <si>
    <t>Your logo:</t>
  </si>
  <si>
    <t>Vostro logo:</t>
  </si>
  <si>
    <t xml:space="preserve">Waiters </t>
  </si>
  <si>
    <t xml:space="preserve">Bsp: Eigenkapitalqoute
(Eigenkapital/Gesamtkapital)*100%
</t>
  </si>
  <si>
    <t>PLAN ERFOLGSRECHUNG</t>
  </si>
  <si>
    <t>COMPTE DE RESULTAT PRÉVISIONNEL</t>
  </si>
  <si>
    <t>PLAN INCOME STATEMENT</t>
  </si>
  <si>
    <t>Betriebsertrag aus Lieferungen und Leistungen (Umsatz)</t>
  </si>
  <si>
    <t>Produits d'exploitation résultant des livraisons et prestations de services (chiffre d'affaires)</t>
  </si>
  <si>
    <t>Revenues from the sale of goods and services (sales)</t>
  </si>
  <si>
    <t>+ Ausserordentlicher Ertrag (z.B. Auflösung von Reserven)</t>
  </si>
  <si>
    <t>+ Produit exceptionnel (p.ex. dissolutions de réserves)</t>
  </si>
  <si>
    <t>+ Extraordinary income (e.g. release of reserves)</t>
  </si>
  <si>
    <t>- Aufwand für Material, Waren und Drittleistungen</t>
  </si>
  <si>
    <t>- Frais de matériel, marchandises et prestations</t>
  </si>
  <si>
    <t>- Cost of goods &amp; services sold (materials, goods &amp; third-party services)</t>
  </si>
  <si>
    <t>Bruttoergebnis (Bruttogewinn)</t>
  </si>
  <si>
    <t>Résultat brut (bénéfice brut)</t>
  </si>
  <si>
    <t>Gross income (gross profit)</t>
  </si>
  <si>
    <t>- Rémunérations et indemnités (personnel)</t>
  </si>
  <si>
    <t>- Staff costs</t>
  </si>
  <si>
    <t>- Raumaufwand (z.B. Miete)</t>
  </si>
  <si>
    <t>- Frais de locaux (p.ex. loyer)</t>
  </si>
  <si>
    <t>- Expenditure for premises (e.g. rent)</t>
  </si>
  <si>
    <t>- Unterhalt, Reparaturen, Ersatz, Leasing</t>
  </si>
  <si>
    <t>- Entretien, réparations, remplacement, crédit-bail</t>
  </si>
  <si>
    <t>- Maintenance, repairs, replacements, leasing</t>
  </si>
  <si>
    <t>- Verwaltungs- und Informatikaufwand</t>
  </si>
  <si>
    <t>- Charges administratives et informatiques</t>
  </si>
  <si>
    <t>- Administration and IT costs</t>
  </si>
  <si>
    <t>- Fahrzeug- und Transportaufwand</t>
  </si>
  <si>
    <t>- Charges liées aux véhicules et aux transports</t>
  </si>
  <si>
    <t>- Expenditure for vehicles and transport</t>
  </si>
  <si>
    <t>- Sachversicherungen, Abgaben, Gebühren, Bewilligungen</t>
  </si>
  <si>
    <t>- Assurances de choses, taxes, droits, autorisations</t>
  </si>
  <si>
    <t>- Property insurance, charges, fees, permits</t>
  </si>
  <si>
    <t>- Energie- und Entsorgungsaufwand</t>
  </si>
  <si>
    <t>- Charges énergétiques et liées à la collecte des déchets</t>
  </si>
  <si>
    <t>- Büroaufwand</t>
  </si>
  <si>
    <t>- Charge de bureau</t>
  </si>
  <si>
    <t>- Office costs</t>
  </si>
  <si>
    <t>- Werbe- &amp; Marketingaufwand</t>
  </si>
  <si>
    <t>- Charges liées à la publicité &amp; au marketing</t>
  </si>
  <si>
    <t>- Advertising &amp; marketing costs</t>
  </si>
  <si>
    <t>- Repräsentationsauslagen</t>
  </si>
  <si>
    <t>- Charges de représentation</t>
  </si>
  <si>
    <t>- Representation expenses</t>
  </si>
  <si>
    <t>- Bücher</t>
  </si>
  <si>
    <t>- Ouvrages professionnelles</t>
  </si>
  <si>
    <t>- Professional books</t>
  </si>
  <si>
    <t>- Autres charges d'exploitation</t>
  </si>
  <si>
    <t>- Other operating expenses</t>
  </si>
  <si>
    <t xml:space="preserve"> - Abschreibungen</t>
  </si>
  <si>
    <t>- Amortissements comptables</t>
  </si>
  <si>
    <t>- Amortisations</t>
  </si>
  <si>
    <t>- Zinsaufwand</t>
  </si>
  <si>
    <t>- Charges d'intérêts</t>
  </si>
  <si>
    <t>- Interest expense</t>
  </si>
  <si>
    <t>+ Zinsertrag</t>
  </si>
  <si>
    <t>+ Produit des intérêts</t>
  </si>
  <si>
    <t>+ Interest income</t>
  </si>
  <si>
    <t>EBT</t>
  </si>
  <si>
    <t xml:space="preserve">- Impôts </t>
  </si>
  <si>
    <t>- Taxes</t>
  </si>
  <si>
    <t>Unternehmensgewinn/-verlust</t>
  </si>
  <si>
    <t>Bénéfices/pertes d'entreprise</t>
  </si>
  <si>
    <t>Profit/loss</t>
  </si>
  <si>
    <t>Comte de résutlat prévisionnel</t>
  </si>
  <si>
    <t>Plan Income Statement</t>
  </si>
  <si>
    <t>- Expenditure for energy and waste disposal</t>
  </si>
  <si>
    <t>Plan Erfolgs-rechnung</t>
  </si>
  <si>
    <t>w19</t>
  </si>
  <si>
    <t>w20</t>
  </si>
  <si>
    <t>t19</t>
  </si>
  <si>
    <t>t20</t>
  </si>
  <si>
    <t>Distributions-
kanäle</t>
  </si>
  <si>
    <t>Einnahme-
quellen</t>
  </si>
  <si>
    <t>Summe</t>
  </si>
  <si>
    <t>Somme</t>
  </si>
  <si>
    <t>Sum</t>
  </si>
  <si>
    <t>Somma</t>
  </si>
  <si>
    <t>Möchten Sie ein externes Finanztool öffnen?</t>
  </si>
  <si>
    <t>Fügen Sie hier mit der rechten Maustaste den Hyperlink zu Ihrem externen Finanztool ein</t>
  </si>
  <si>
    <t>Insérer ici le hyperlien vers votre outil de finance avec le bouton droit de la souris</t>
  </si>
  <si>
    <t>Enter here the hyperlink to your finance tool with  the right mouse button</t>
  </si>
  <si>
    <t xml:space="preserve">Voulez-vous ouvrir un programme de finance extern ? </t>
  </si>
  <si>
    <t>Would you like to open a external finance software?</t>
  </si>
  <si>
    <t>Volete aprire un programma esterno per le finanze?</t>
  </si>
  <si>
    <t>Fügen Sie hier den Link zum Dokument mit der rechten Maustaste ein</t>
  </si>
  <si>
    <t>Insérer ici le lien vers le document  avec le bouton droit de la souris</t>
  </si>
  <si>
    <t>Enter here the hyperlink to the docuement  with  the right mouse button</t>
  </si>
  <si>
    <t>Inserire il link verso il documento con il pulsante destro del mouse</t>
  </si>
  <si>
    <t xml:space="preserve">  x</t>
  </si>
  <si>
    <r>
      <t>©</t>
    </r>
    <r>
      <rPr>
        <b/>
        <sz val="8"/>
        <color rgb="FFFF0000"/>
        <rFont val="Calibri Light"/>
        <family val="2"/>
      </rPr>
      <t xml:space="preserve"> </t>
    </r>
    <r>
      <rPr>
        <sz val="8"/>
        <color rgb="FFFF0000"/>
        <rFont val="Calibri Light"/>
        <family val="2"/>
      </rPr>
      <t>i</t>
    </r>
    <r>
      <rPr>
        <sz val="8"/>
        <color theme="3" tint="-0.249977111117893"/>
        <rFont val="Calibri Light"/>
        <family val="2"/>
      </rPr>
      <t>Management</t>
    </r>
    <r>
      <rPr>
        <sz val="8"/>
        <color theme="1"/>
        <rFont val="Calibri Light"/>
        <family val="2"/>
      </rPr>
      <t xml:space="preserve"> </t>
    </r>
    <r>
      <rPr>
        <sz val="8"/>
        <color theme="1" tint="0.499984740745262"/>
        <rFont val="Calibri Light"/>
        <family val="2"/>
      </rPr>
      <t>• dr. s.</t>
    </r>
    <r>
      <rPr>
        <sz val="8"/>
        <color rgb="FFFF0000"/>
        <rFont val="Calibri Light"/>
        <family val="2"/>
      </rPr>
      <t>i</t>
    </r>
    <r>
      <rPr>
        <sz val="8"/>
        <color theme="1" tint="0.499984740745262"/>
        <rFont val="Calibri Light"/>
        <family val="2"/>
      </rPr>
      <t>mboden • www.2</t>
    </r>
    <r>
      <rPr>
        <b/>
        <sz val="8"/>
        <color theme="1" tint="0.499984740745262"/>
        <rFont val="Calibri Light"/>
        <family val="2"/>
      </rPr>
      <t>i</t>
    </r>
    <r>
      <rPr>
        <sz val="8"/>
        <color theme="1" tint="0.499984740745262"/>
        <rFont val="Calibri Light"/>
        <family val="2"/>
      </rPr>
      <t>Management.ch</t>
    </r>
  </si>
  <si>
    <r>
      <t>©</t>
    </r>
    <r>
      <rPr>
        <b/>
        <sz val="8"/>
        <color rgb="FFFF0000"/>
        <rFont val="Calibri Light"/>
        <family val="2"/>
      </rPr>
      <t xml:space="preserve"> </t>
    </r>
    <r>
      <rPr>
        <sz val="8"/>
        <color rgb="FFFF0000"/>
        <rFont val="Calibri Light"/>
        <family val="2"/>
      </rPr>
      <t>i</t>
    </r>
    <r>
      <rPr>
        <sz val="8"/>
        <color theme="3" tint="-0.249977111117893"/>
        <rFont val="Calibri Light"/>
        <family val="2"/>
      </rPr>
      <t xml:space="preserve">Management </t>
    </r>
    <r>
      <rPr>
        <sz val="8"/>
        <color theme="1" tint="0.499984740745262"/>
        <rFont val="Calibri Light"/>
        <family val="2"/>
      </rPr>
      <t>• www.2</t>
    </r>
    <r>
      <rPr>
        <b/>
        <sz val="8"/>
        <color theme="1" tint="0.499984740745262"/>
        <rFont val="Calibri Light"/>
        <family val="2"/>
      </rPr>
      <t>i</t>
    </r>
    <r>
      <rPr>
        <sz val="8"/>
        <color theme="1" tint="0.499984740745262"/>
        <rFont val="Calibri Light"/>
        <family val="2"/>
      </rPr>
      <t>Management.ch</t>
    </r>
  </si>
  <si>
    <r>
      <rPr>
        <sz val="8"/>
        <color theme="1"/>
        <rFont val="Calibri Light"/>
        <family val="2"/>
      </rPr>
      <t>©</t>
    </r>
    <r>
      <rPr>
        <b/>
        <sz val="8"/>
        <color rgb="FFFF0000"/>
        <rFont val="Calibri Light"/>
        <family val="2"/>
      </rPr>
      <t xml:space="preserve"> </t>
    </r>
    <r>
      <rPr>
        <sz val="8"/>
        <color rgb="FFFF0000"/>
        <rFont val="Calibri Light"/>
        <family val="2"/>
      </rPr>
      <t>i</t>
    </r>
    <r>
      <rPr>
        <sz val="8"/>
        <color theme="3" tint="-0.249977111117893"/>
        <rFont val="Calibri Light"/>
        <family val="2"/>
      </rPr>
      <t xml:space="preserve">Management </t>
    </r>
    <r>
      <rPr>
        <sz val="8"/>
        <color theme="1" tint="0.499984740745262"/>
        <rFont val="Calibri Light"/>
        <family val="2"/>
      </rPr>
      <t>• www.2</t>
    </r>
    <r>
      <rPr>
        <b/>
        <sz val="8"/>
        <color theme="1" tint="0.499984740745262"/>
        <rFont val="Calibri Light"/>
        <family val="2"/>
      </rPr>
      <t>i</t>
    </r>
    <r>
      <rPr>
        <sz val="8"/>
        <color theme="1" tint="0.499984740745262"/>
        <rFont val="Calibri Light"/>
        <family val="2"/>
      </rPr>
      <t>Management.ch</t>
    </r>
  </si>
  <si>
    <r>
      <t>©</t>
    </r>
    <r>
      <rPr>
        <b/>
        <sz val="8"/>
        <color rgb="FFFF0000"/>
        <rFont val="Calibri Light"/>
        <family val="2"/>
      </rPr>
      <t xml:space="preserve"> </t>
    </r>
    <r>
      <rPr>
        <sz val="8"/>
        <color rgb="FFFF0000"/>
        <rFont val="Calibri Light"/>
        <family val="2"/>
      </rPr>
      <t>i</t>
    </r>
    <r>
      <rPr>
        <sz val="8"/>
        <color theme="3" tint="-0.249977111117893"/>
        <rFont val="Calibri Light"/>
        <family val="2"/>
      </rPr>
      <t>Management</t>
    </r>
    <r>
      <rPr>
        <sz val="8"/>
        <color theme="1"/>
        <rFont val="Calibri Light"/>
        <family val="2"/>
      </rPr>
      <t xml:space="preserve"> </t>
    </r>
    <r>
      <rPr>
        <sz val="8"/>
        <color theme="1" tint="0.499984740745262"/>
        <rFont val="Calibri Light"/>
        <family val="2"/>
      </rPr>
      <t>• s.</t>
    </r>
    <r>
      <rPr>
        <sz val="8"/>
        <color rgb="FFFF0000"/>
        <rFont val="Calibri Light"/>
        <family val="2"/>
      </rPr>
      <t>i</t>
    </r>
    <r>
      <rPr>
        <sz val="8"/>
        <color theme="1" tint="0.499984740745262"/>
        <rFont val="Calibri Light"/>
        <family val="2"/>
      </rPr>
      <t>mboden • www.2</t>
    </r>
    <r>
      <rPr>
        <b/>
        <sz val="8"/>
        <color theme="1" tint="0.499984740745262"/>
        <rFont val="Calibri Light"/>
        <family val="2"/>
      </rPr>
      <t>i</t>
    </r>
    <r>
      <rPr>
        <sz val="8"/>
        <color theme="1" tint="0.499984740745262"/>
        <rFont val="Calibri Light"/>
        <family val="2"/>
      </rPr>
      <t>Management.ch</t>
    </r>
  </si>
  <si>
    <t>Währung:</t>
  </si>
  <si>
    <t>Devise:</t>
  </si>
  <si>
    <t>Currency:</t>
  </si>
  <si>
    <t>Moneta:</t>
  </si>
  <si>
    <t>CHF</t>
  </si>
  <si>
    <t>V4.2.5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</si>
</sst>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3" formatCode="_ * #,##0.00_ ;_ * \-#,##0.00_ ;_ * &quot;-&quot;??_ ;_ @_ "/>
    <numFmt numFmtId="164" formatCode="_ &quot;fr.&quot;\ * #,##0.00_ ;_ &quot;fr.&quot;\ * \-#,##0.00_ ;_ &quot;fr.&quot;\ * &quot;-&quot;??_ ;_ @_ "/>
    <numFmt numFmtId="165" formatCode="0.0%"/>
    <numFmt numFmtId="166" formatCode="_-* #,##0.00\ [$€-1]_-;\-* #,##0.00\ [$€-1]_-;_-* &quot;-&quot;??\ [$€-1]_-"/>
    <numFmt numFmtId="167" formatCode="_-* #,##0.00\ &quot;DM&quot;_-;\-* #,##0.00\ &quot;DM&quot;_-;_-* &quot;-&quot;??\ &quot;DM&quot;_-;_-@_-"/>
    <numFmt numFmtId="168" formatCode="0.0"/>
    <numFmt numFmtId="169" formatCode="_ * #,##0_ ;_ * \-#,##0_ ;_ * &quot;-&quot;??_ ;_ @_ "/>
    <numFmt numFmtId="170" formatCode="_ [$Fr.-807]\ * #,##0.00_ ;_ [$Fr.-807]\ * \-#,##0.00_ ;_ [$Fr.-807]\ * &quot;-&quot;??_ ;_ @_ "/>
    <numFmt numFmtId="171" formatCode="_ [$Fr.-807]\ * #,##0_ ;_ [$Fr.-807]\ * \-#,##0_ ;_ [$Fr.-807]\ * &quot;-&quot;_ ;_ @_ "/>
    <numFmt numFmtId="172" formatCode=";;;"/>
    <numFmt numFmtId="173" formatCode="#,##0_ ;[Red]\-#,##0\ "/>
  </numFmts>
  <fonts count="16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7.7"/>
      <color theme="10"/>
      <name val="Calibri"/>
      <family val="2"/>
    </font>
    <font>
      <sz val="10"/>
      <name val="Arial"/>
      <family val="2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u/>
      <sz val="11"/>
      <color theme="10"/>
      <name val="Calibri"/>
      <family val="2"/>
      <scheme val="minor"/>
    </font>
    <font>
      <sz val="11"/>
      <name val="Arial"/>
      <family val="2"/>
    </font>
    <font>
      <sz val="10"/>
      <color theme="1"/>
      <name val="Arial"/>
      <family val="2"/>
    </font>
    <font>
      <sz val="11"/>
      <color theme="0"/>
      <name val="Calibri"/>
      <family val="2"/>
      <scheme val="minor"/>
    </font>
    <font>
      <u/>
      <sz val="10"/>
      <color indexed="12"/>
      <name val="Arial"/>
      <family val="2"/>
    </font>
    <font>
      <b/>
      <sz val="11"/>
      <color theme="5" tint="-0.249977111117893"/>
      <name val="Calibri"/>
      <family val="2"/>
      <scheme val="minor"/>
    </font>
    <font>
      <sz val="9"/>
      <color theme="0"/>
      <name val="Arial"/>
      <family val="2"/>
    </font>
    <font>
      <sz val="4"/>
      <color theme="1"/>
      <name val="Calibri"/>
      <family val="2"/>
      <scheme val="minor"/>
    </font>
    <font>
      <sz val="4"/>
      <color theme="0"/>
      <name val="Calibri"/>
      <family val="2"/>
      <scheme val="minor"/>
    </font>
    <font>
      <u/>
      <sz val="10"/>
      <color indexed="12"/>
      <name val="Verdana"/>
      <family val="2"/>
    </font>
    <font>
      <sz val="10"/>
      <name val="Verdana"/>
      <family val="2"/>
    </font>
    <font>
      <sz val="10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  <font>
      <sz val="11"/>
      <color theme="1"/>
      <name val="Calibri"/>
      <family val="2"/>
    </font>
    <font>
      <sz val="9"/>
      <color rgb="FFFFFFFF"/>
      <name val="Arial"/>
      <family val="2"/>
    </font>
    <font>
      <u/>
      <sz val="10"/>
      <color indexed="12"/>
      <name val="Tahoma"/>
      <family val="2"/>
    </font>
    <font>
      <b/>
      <sz val="24"/>
      <color theme="3"/>
      <name val="Calibri Light"/>
      <family val="2"/>
    </font>
    <font>
      <sz val="24"/>
      <color theme="3"/>
      <name val="Calibri Light"/>
      <family val="2"/>
    </font>
    <font>
      <sz val="12"/>
      <color theme="0" tint="-0.499984740745262"/>
      <name val="Calibri Light"/>
      <family val="2"/>
    </font>
    <font>
      <sz val="10"/>
      <color theme="1"/>
      <name val="Calibri Light"/>
      <family val="2"/>
    </font>
    <font>
      <sz val="11"/>
      <color theme="1"/>
      <name val="Calibri Light"/>
      <family val="2"/>
    </font>
    <font>
      <u/>
      <sz val="7.7"/>
      <color theme="0"/>
      <name val="Calibri Light"/>
      <family val="2"/>
    </font>
    <font>
      <sz val="11"/>
      <name val="Calibri Light"/>
      <family val="2"/>
    </font>
    <font>
      <b/>
      <sz val="16"/>
      <color theme="1"/>
      <name val="Calibri Light"/>
      <family val="2"/>
    </font>
    <font>
      <sz val="11"/>
      <color rgb="FFFF0000"/>
      <name val="Calibri Light"/>
      <family val="2"/>
    </font>
    <font>
      <sz val="11"/>
      <color theme="3"/>
      <name val="Calibri Light"/>
      <family val="2"/>
    </font>
    <font>
      <sz val="11"/>
      <color theme="6" tint="-0.499984740745262"/>
      <name val="Calibri Light"/>
      <family val="2"/>
    </font>
    <font>
      <sz val="11"/>
      <color theme="7"/>
      <name val="Calibri Light"/>
      <family val="2"/>
    </font>
    <font>
      <sz val="11"/>
      <color theme="0"/>
      <name val="Calibri Light"/>
      <family val="2"/>
    </font>
    <font>
      <sz val="12"/>
      <color theme="1"/>
      <name val="Calibri Light"/>
      <family val="2"/>
    </font>
    <font>
      <sz val="14"/>
      <color rgb="FFFF0000"/>
      <name val="Calibri Light"/>
      <family val="2"/>
    </font>
    <font>
      <sz val="14"/>
      <color theme="3"/>
      <name val="Calibri Light"/>
      <family val="2"/>
    </font>
    <font>
      <sz val="14"/>
      <color theme="6" tint="-0.499984740745262"/>
      <name val="Calibri Light"/>
      <family val="2"/>
    </font>
    <font>
      <sz val="14"/>
      <color theme="7"/>
      <name val="Calibri Light"/>
      <family val="2"/>
    </font>
    <font>
      <sz val="8"/>
      <color theme="3"/>
      <name val="Calibri Light"/>
      <family val="2"/>
    </font>
    <font>
      <sz val="9"/>
      <color theme="1"/>
      <name val="Calibri Light"/>
      <family val="2"/>
    </font>
    <font>
      <b/>
      <sz val="11"/>
      <color theme="1"/>
      <name val="Calibri Light"/>
      <family val="2"/>
    </font>
    <font>
      <sz val="8"/>
      <color theme="1"/>
      <name val="Calibri Light"/>
      <family val="2"/>
    </font>
    <font>
      <sz val="14"/>
      <color theme="1"/>
      <name val="Calibri Light"/>
      <family val="2"/>
    </font>
    <font>
      <b/>
      <sz val="8"/>
      <color rgb="FFFF0000"/>
      <name val="Calibri Light"/>
      <family val="2"/>
    </font>
    <font>
      <sz val="8"/>
      <color rgb="FFFF0000"/>
      <name val="Calibri Light"/>
      <family val="2"/>
    </font>
    <font>
      <sz val="8"/>
      <color theme="3" tint="-0.249977111117893"/>
      <name val="Calibri Light"/>
      <family val="2"/>
    </font>
    <font>
      <sz val="8"/>
      <color theme="1" tint="0.499984740745262"/>
      <name val="Calibri Light"/>
      <family val="2"/>
    </font>
    <font>
      <b/>
      <sz val="8"/>
      <color theme="1" tint="0.499984740745262"/>
      <name val="Calibri Light"/>
      <family val="2"/>
    </font>
    <font>
      <sz val="12"/>
      <color rgb="FF005581"/>
      <name val="Calibri Light"/>
      <family val="2"/>
    </font>
    <font>
      <sz val="14"/>
      <color theme="0" tint="-0.499984740745262"/>
      <name val="Calibri Light"/>
      <family val="2"/>
    </font>
    <font>
      <sz val="20"/>
      <name val="Calibri Light"/>
      <family val="2"/>
    </font>
    <font>
      <sz val="9"/>
      <color rgb="FF000000"/>
      <name val="Calibri Light"/>
      <family val="2"/>
    </font>
    <font>
      <sz val="24"/>
      <color theme="0"/>
      <name val="Calibri Light"/>
      <family val="2"/>
    </font>
    <font>
      <sz val="7.7"/>
      <color theme="0"/>
      <name val="Calibri Light"/>
      <family val="2"/>
    </font>
    <font>
      <b/>
      <sz val="11"/>
      <color theme="0"/>
      <name val="Calibri Light"/>
      <family val="2"/>
    </font>
    <font>
      <b/>
      <sz val="10"/>
      <color theme="0"/>
      <name val="Calibri Light"/>
      <family val="2"/>
    </font>
    <font>
      <sz val="18"/>
      <color theme="0" tint="-0.499984740745262"/>
      <name val="Calibri Light"/>
      <family val="2"/>
    </font>
    <font>
      <sz val="14"/>
      <color theme="1" tint="0.499984740745262"/>
      <name val="Calibri Light"/>
      <family val="2"/>
    </font>
    <font>
      <sz val="11"/>
      <color theme="1" tint="0.499984740745262"/>
      <name val="Calibri Light"/>
      <family val="2"/>
    </font>
    <font>
      <sz val="8"/>
      <color rgb="FF000000"/>
      <name val="Calibri Light"/>
      <family val="2"/>
    </font>
    <font>
      <i/>
      <sz val="11"/>
      <color theme="1"/>
      <name val="Calibri Light"/>
      <family val="2"/>
    </font>
    <font>
      <sz val="24"/>
      <color rgb="FFFF0000"/>
      <name val="Calibri Light"/>
      <family val="2"/>
    </font>
    <font>
      <b/>
      <sz val="14"/>
      <color theme="3"/>
      <name val="Calibri Light"/>
      <family val="2"/>
    </font>
    <font>
      <b/>
      <sz val="16"/>
      <color theme="0"/>
      <name val="Calibri Light"/>
      <family val="2"/>
    </font>
    <font>
      <b/>
      <sz val="10"/>
      <color theme="1"/>
      <name val="Calibri Light"/>
      <family val="2"/>
    </font>
    <font>
      <sz val="18"/>
      <color theme="1"/>
      <name val="Calibri Light"/>
      <family val="2"/>
    </font>
    <font>
      <sz val="12"/>
      <color theme="10"/>
      <name val="Calibri Light"/>
      <family val="2"/>
    </font>
    <font>
      <sz val="24"/>
      <name val="Calibri Light"/>
      <family val="2"/>
    </font>
    <font>
      <sz val="7.7"/>
      <color theme="10"/>
      <name val="Calibri Light"/>
      <family val="2"/>
    </font>
    <font>
      <sz val="24"/>
      <color theme="1" tint="0.499984740745262"/>
      <name val="Calibri Light"/>
      <family val="2"/>
    </font>
    <font>
      <sz val="11"/>
      <color theme="0" tint="-0.499984740745262"/>
      <name val="Calibri Light"/>
      <family val="2"/>
    </font>
    <font>
      <sz val="12"/>
      <color theme="1" tint="0.499984740745262"/>
      <name val="Calibri Light"/>
      <family val="2"/>
    </font>
    <font>
      <sz val="14"/>
      <color theme="1" tint="0.34998626667073579"/>
      <name val="Calibri Light"/>
      <family val="2"/>
    </font>
    <font>
      <sz val="20"/>
      <color rgb="FFC00000"/>
      <name val="Calibri Light"/>
      <family val="2"/>
    </font>
    <font>
      <sz val="22"/>
      <color theme="3"/>
      <name val="Calibri Light"/>
      <family val="2"/>
    </font>
    <font>
      <sz val="10"/>
      <name val="Calibri Light"/>
      <family val="2"/>
    </font>
    <font>
      <sz val="10"/>
      <color theme="0"/>
      <name val="Calibri Light"/>
      <family val="2"/>
    </font>
    <font>
      <b/>
      <sz val="14"/>
      <color theme="1"/>
      <name val="Calibri Light"/>
      <family val="2"/>
    </font>
    <font>
      <b/>
      <sz val="12"/>
      <color theme="1"/>
      <name val="Calibri Light"/>
      <family val="2"/>
    </font>
    <font>
      <sz val="8"/>
      <name val="Calibri Light"/>
      <family val="2"/>
    </font>
    <font>
      <sz val="12"/>
      <color theme="0"/>
      <name val="Calibri Light"/>
      <family val="2"/>
    </font>
    <font>
      <b/>
      <sz val="14"/>
      <color theme="0"/>
      <name val="Calibri Light"/>
      <family val="2"/>
    </font>
    <font>
      <sz val="9"/>
      <color theme="0"/>
      <name val="Calibri Light"/>
      <family val="2"/>
    </font>
    <font>
      <sz val="14"/>
      <color theme="0"/>
      <name val="Calibri Light"/>
      <family val="2"/>
    </font>
    <font>
      <sz val="10"/>
      <color theme="6" tint="0.79998168889431442"/>
      <name val="Calibri Light"/>
      <family val="2"/>
    </font>
    <font>
      <b/>
      <sz val="12"/>
      <color theme="0"/>
      <name val="Calibri Light"/>
      <family val="2"/>
    </font>
    <font>
      <sz val="12"/>
      <name val="Calibri Light"/>
      <family val="2"/>
    </font>
    <font>
      <sz val="8"/>
      <color theme="0"/>
      <name val="Calibri Light"/>
      <family val="2"/>
    </font>
    <font>
      <sz val="9"/>
      <color theme="1" tint="0.34998626667073579"/>
      <name val="Calibri Light"/>
      <family val="2"/>
    </font>
    <font>
      <b/>
      <sz val="11"/>
      <color theme="3"/>
      <name val="Calibri Light"/>
      <family val="2"/>
    </font>
    <font>
      <b/>
      <sz val="11"/>
      <color theme="5"/>
      <name val="Calibri Light"/>
      <family val="2"/>
    </font>
    <font>
      <sz val="11"/>
      <color theme="5"/>
      <name val="Calibri Light"/>
      <family val="2"/>
    </font>
    <font>
      <b/>
      <sz val="11"/>
      <color theme="6"/>
      <name val="Calibri Light"/>
      <family val="2"/>
    </font>
    <font>
      <sz val="11"/>
      <color theme="6"/>
      <name val="Calibri Light"/>
      <family val="2"/>
    </font>
    <font>
      <b/>
      <sz val="11"/>
      <color theme="7"/>
      <name val="Calibri Light"/>
      <family val="2"/>
    </font>
    <font>
      <b/>
      <sz val="10"/>
      <name val="Calibri Light"/>
      <family val="2"/>
    </font>
    <font>
      <b/>
      <sz val="11"/>
      <name val="Calibri Light"/>
      <family val="2"/>
    </font>
    <font>
      <sz val="10"/>
      <color rgb="FF000000"/>
      <name val="Calibri Light"/>
      <family val="2"/>
    </font>
    <font>
      <b/>
      <sz val="9"/>
      <color theme="0"/>
      <name val="Calibri Light"/>
      <family val="2"/>
    </font>
    <font>
      <sz val="18"/>
      <color theme="0"/>
      <name val="Calibri Light"/>
      <family val="2"/>
    </font>
    <font>
      <sz val="22"/>
      <color theme="1"/>
      <name val="Calibri Light"/>
      <family val="2"/>
    </font>
    <font>
      <sz val="16"/>
      <color theme="1"/>
      <name val="Calibri Light"/>
      <family val="2"/>
    </font>
    <font>
      <sz val="9"/>
      <color theme="1" tint="0.499984740745262"/>
      <name val="Calibri Light"/>
      <family val="2"/>
    </font>
    <font>
      <b/>
      <sz val="20"/>
      <color theme="3"/>
      <name val="Calibri Light"/>
      <family val="2"/>
    </font>
    <font>
      <u/>
      <sz val="12"/>
      <color theme="10"/>
      <name val="Calibri Light"/>
      <family val="2"/>
    </font>
    <font>
      <sz val="14"/>
      <color rgb="FF244061"/>
      <name val="Calibri Light"/>
      <family val="2"/>
    </font>
    <font>
      <sz val="11"/>
      <color rgb="FF000000"/>
      <name val="Calibri Light"/>
      <family val="2"/>
    </font>
    <font>
      <sz val="14"/>
      <color theme="7" tint="-0.249977111117893"/>
      <name val="Calibri Light"/>
      <family val="2"/>
    </font>
    <font>
      <sz val="12"/>
      <color theme="3"/>
      <name val="Calibri Light"/>
      <family val="2"/>
    </font>
    <font>
      <sz val="14"/>
      <color rgb="FFC00000"/>
      <name val="Calibri Light"/>
      <family val="2"/>
    </font>
    <font>
      <b/>
      <sz val="12"/>
      <name val="Calibri Light"/>
      <family val="2"/>
    </font>
    <font>
      <b/>
      <sz val="10"/>
      <color theme="5"/>
      <name val="Calibri Light"/>
      <family val="2"/>
    </font>
    <font>
      <b/>
      <sz val="12"/>
      <color theme="5"/>
      <name val="Calibri Light"/>
      <family val="2"/>
    </font>
    <font>
      <b/>
      <sz val="20"/>
      <color theme="7" tint="-0.249977111117893"/>
      <name val="Calibri Light"/>
      <family val="2"/>
    </font>
    <font>
      <sz val="14"/>
      <color theme="7" tint="-0.499984740745262"/>
      <name val="Calibri Light"/>
      <family val="2"/>
    </font>
    <font>
      <sz val="18"/>
      <color theme="5"/>
      <name val="Calibri Light"/>
      <family val="2"/>
    </font>
    <font>
      <sz val="9"/>
      <color rgb="FF3B5998"/>
      <name val="Calibri Light"/>
      <family val="2"/>
    </font>
    <font>
      <sz val="12"/>
      <color rgb="FFC00000"/>
      <name val="Calibri Light"/>
      <family val="2"/>
    </font>
    <font>
      <b/>
      <sz val="12"/>
      <color theme="3"/>
      <name val="Calibri Light"/>
      <family val="2"/>
    </font>
    <font>
      <b/>
      <sz val="12"/>
      <color theme="4" tint="0.39997558519241921"/>
      <name val="Calibri Light"/>
      <family val="2"/>
    </font>
    <font>
      <sz val="20"/>
      <color theme="4" tint="-0.249977111117893"/>
      <name val="Calibri Light"/>
      <family val="2"/>
    </font>
    <font>
      <sz val="11"/>
      <color theme="0" tint="-0.34998626667073579"/>
      <name val="Calibri Light"/>
      <family val="2"/>
    </font>
    <font>
      <b/>
      <sz val="12"/>
      <color theme="9" tint="0.39997558519241921"/>
      <name val="Calibri Light"/>
      <family val="2"/>
    </font>
    <font>
      <sz val="20"/>
      <color theme="9" tint="-0.249977111117893"/>
      <name val="Calibri Light"/>
      <family val="2"/>
    </font>
    <font>
      <b/>
      <sz val="14"/>
      <color theme="3" tint="-0.249977111117893"/>
      <name val="Calibri Light"/>
      <family val="2"/>
    </font>
    <font>
      <sz val="11"/>
      <color theme="4" tint="-0.499984740745262"/>
      <name val="Calibri Light"/>
      <family val="2"/>
    </font>
    <font>
      <sz val="11"/>
      <color theme="9" tint="-0.499984740745262"/>
      <name val="Calibri Light"/>
      <family val="2"/>
    </font>
    <font>
      <sz val="11"/>
      <color theme="1" tint="0.34998626667073579"/>
      <name val="Calibri Light"/>
      <family val="2"/>
    </font>
    <font>
      <sz val="11"/>
      <color theme="1" tint="0.249977111117893"/>
      <name val="Calibri Light"/>
      <family val="2"/>
    </font>
    <font>
      <sz val="12"/>
      <color theme="1" tint="0.34998626667073579"/>
      <name val="Calibri Light"/>
      <family val="2"/>
    </font>
    <font>
      <sz val="10"/>
      <color rgb="FFFF0000"/>
      <name val="Calibri Light"/>
      <family val="2"/>
    </font>
    <font>
      <sz val="16"/>
      <color theme="0"/>
      <name val="Calibri Light"/>
      <family val="2"/>
    </font>
    <font>
      <sz val="16"/>
      <color theme="7" tint="0.39997558519241921"/>
      <name val="Calibri Light"/>
      <family val="2"/>
    </font>
    <font>
      <b/>
      <sz val="12"/>
      <color theme="5" tint="0.39997558519241921"/>
      <name val="Calibri Light"/>
      <family val="2"/>
    </font>
    <font>
      <sz val="11"/>
      <color theme="7" tint="-0.499984740745262"/>
      <name val="Calibri Light"/>
      <family val="2"/>
    </font>
    <font>
      <b/>
      <sz val="24"/>
      <color theme="0"/>
      <name val="Calibri Light"/>
      <family val="2"/>
    </font>
    <font>
      <sz val="11"/>
      <color theme="0" tint="-4.9989318521683403E-2"/>
      <name val="Calibri Light"/>
      <family val="2"/>
    </font>
    <font>
      <b/>
      <sz val="9"/>
      <color theme="1"/>
      <name val="Calibri Light"/>
      <family val="2"/>
    </font>
    <font>
      <sz val="16"/>
      <color theme="3"/>
      <name val="Calibri Light"/>
      <family val="2"/>
    </font>
    <font>
      <b/>
      <sz val="12"/>
      <color rgb="FFFF0000"/>
      <name val="Calibri Light"/>
      <family val="2"/>
    </font>
    <font>
      <sz val="9"/>
      <color theme="3"/>
      <name val="Calibri Light"/>
      <family val="2"/>
    </font>
    <font>
      <sz val="7"/>
      <color theme="1"/>
      <name val="Calibri Light"/>
      <family val="2"/>
    </font>
    <font>
      <sz val="11"/>
      <color theme="0" tint="-0.14999847407452621"/>
      <name val="Calibri Light"/>
      <family val="2"/>
    </font>
    <font>
      <sz val="10"/>
      <color theme="0" tint="-0.14999847407452621"/>
      <name val="Calibri Light"/>
      <family val="2"/>
    </font>
    <font>
      <sz val="8"/>
      <color theme="0" tint="-0.14999847407452621"/>
      <name val="Calibri Light"/>
      <family val="2"/>
    </font>
    <font>
      <sz val="24"/>
      <color theme="3" tint="0.39997558519241921"/>
      <name val="Calibri Light"/>
      <family val="2"/>
    </font>
    <font>
      <sz val="24"/>
      <color theme="9" tint="-0.249977111117893"/>
      <name val="Calibri Light"/>
      <family val="2"/>
    </font>
    <font>
      <sz val="11"/>
      <color theme="3" tint="0.39997558519241921"/>
      <name val="Calibri Light"/>
      <family val="2"/>
    </font>
    <font>
      <sz val="11"/>
      <color theme="9" tint="-0.249977111117893"/>
      <name val="Calibri Light"/>
      <family val="2"/>
    </font>
    <font>
      <sz val="24"/>
      <color theme="4" tint="0.39997558519241921"/>
      <name val="Calibri Light"/>
      <family val="2"/>
    </font>
    <font>
      <sz val="10"/>
      <color theme="3" tint="0.39997558519241921"/>
      <name val="Calibri Light"/>
      <family val="2"/>
    </font>
    <font>
      <sz val="10"/>
      <color theme="9" tint="-0.249977111117893"/>
      <name val="Calibri Light"/>
      <family val="2"/>
    </font>
    <font>
      <sz val="16"/>
      <color theme="4" tint="0.39997558519241921"/>
      <name val="Calibri Light"/>
      <family val="2"/>
    </font>
    <font>
      <sz val="16"/>
      <color theme="9" tint="0.39997558519241921"/>
      <name val="Calibri Light"/>
      <family val="2"/>
    </font>
    <font>
      <sz val="24"/>
      <color theme="5" tint="-0.249977111117893"/>
      <name val="Calibri Light"/>
      <family val="2"/>
    </font>
    <font>
      <sz val="10"/>
      <color theme="5" tint="-0.249977111117893"/>
      <name val="Calibri Light"/>
      <family val="2"/>
    </font>
    <font>
      <sz val="10"/>
      <color theme="7" tint="-0.249977111117893"/>
      <name val="Calibri Light"/>
      <family val="2"/>
    </font>
    <font>
      <b/>
      <sz val="12"/>
      <color theme="7" tint="0.39997558519241921"/>
      <name val="Calibri Light"/>
      <family val="2"/>
    </font>
    <font>
      <sz val="24"/>
      <color theme="7" tint="-0.249977111117893"/>
      <name val="Calibri Light"/>
      <family val="2"/>
    </font>
    <font>
      <sz val="20"/>
      <color theme="0"/>
      <name val="Calibri Light"/>
      <family val="2"/>
    </font>
    <font>
      <sz val="11"/>
      <color rgb="FFFF0000"/>
      <name val="Wingdings"/>
      <charset val="2"/>
    </font>
    <font>
      <sz val="10"/>
      <color theme="3"/>
      <name val="Wingdings"/>
      <charset val="2"/>
    </font>
    <font>
      <sz val="9"/>
      <color theme="6" tint="-0.499984740745262"/>
      <name val="Wingdings 3"/>
      <family val="1"/>
      <charset val="2"/>
    </font>
  </fonts>
  <fills count="5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5"/>
      </patternFill>
    </fill>
    <fill>
      <patternFill patternType="solid">
        <fgColor rgb="FF739BCA"/>
        <bgColor indexed="64"/>
      </patternFill>
    </fill>
    <fill>
      <patternFill patternType="solid">
        <fgColor rgb="FF5078BE"/>
        <bgColor indexed="64"/>
      </patternFill>
    </fill>
    <fill>
      <patternFill patternType="solid">
        <fgColor rgb="FF3264B4"/>
        <bgColor indexed="64"/>
      </patternFill>
    </fill>
    <fill>
      <patternFill patternType="solid">
        <fgColor rgb="FF1455A8"/>
        <bgColor indexed="64"/>
      </patternFill>
    </fill>
    <fill>
      <patternFill patternType="solid">
        <fgColor rgb="FF00469B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</fills>
  <borders count="56">
    <border>
      <left/>
      <right/>
      <top/>
      <bottom/>
      <diagonal/>
    </border>
    <border>
      <left/>
      <right/>
      <top/>
      <bottom style="thin">
        <color theme="3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3"/>
      </left>
      <right/>
      <top/>
      <bottom/>
      <diagonal/>
    </border>
    <border>
      <left/>
      <right style="medium">
        <color theme="0"/>
      </right>
      <top/>
      <bottom style="medium">
        <color theme="0"/>
      </bottom>
      <diagonal/>
    </border>
    <border>
      <left style="medium">
        <color theme="0"/>
      </left>
      <right/>
      <top/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/>
      <top style="medium">
        <color theme="0"/>
      </top>
      <bottom/>
      <diagonal/>
    </border>
    <border>
      <left style="thin">
        <color theme="0" tint="-0.14996795556505021"/>
      </left>
      <right/>
      <top style="thin">
        <color theme="0" tint="-0.14996795556505021"/>
      </top>
      <bottom/>
      <diagonal/>
    </border>
    <border>
      <left/>
      <right/>
      <top style="thin">
        <color theme="0" tint="-0.14996795556505021"/>
      </top>
      <bottom/>
      <diagonal/>
    </border>
    <border>
      <left/>
      <right style="thin">
        <color theme="0" tint="-0.14996795556505021"/>
      </right>
      <top style="thin">
        <color theme="0" tint="-0.14996795556505021"/>
      </top>
      <bottom/>
      <diagonal/>
    </border>
    <border>
      <left style="thin">
        <color theme="0" tint="-0.14996795556505021"/>
      </left>
      <right/>
      <top/>
      <bottom/>
      <diagonal/>
    </border>
    <border>
      <left/>
      <right style="thin">
        <color theme="0" tint="-0.14996795556505021"/>
      </right>
      <top/>
      <bottom/>
      <diagonal/>
    </border>
    <border>
      <left style="thin">
        <color theme="0" tint="-0.14996795556505021"/>
      </left>
      <right/>
      <top/>
      <bottom style="thin">
        <color theme="0" tint="-0.14996795556505021"/>
      </bottom>
      <diagonal/>
    </border>
    <border>
      <left/>
      <right/>
      <top/>
      <bottom style="thin">
        <color theme="0" tint="-0.14996795556505021"/>
      </bottom>
      <diagonal/>
    </border>
    <border>
      <left/>
      <right style="thin">
        <color theme="0" tint="-0.14996795556505021"/>
      </right>
      <top/>
      <bottom style="thin">
        <color theme="0" tint="-0.14996795556505021"/>
      </bottom>
      <diagonal/>
    </border>
    <border>
      <left/>
      <right/>
      <top/>
      <bottom style="thin">
        <color theme="1" tint="0.499984740745262"/>
      </bottom>
      <diagonal/>
    </border>
    <border>
      <left style="thin">
        <color theme="3"/>
      </left>
      <right style="thin">
        <color theme="3"/>
      </right>
      <top/>
      <bottom/>
      <diagonal/>
    </border>
    <border>
      <left style="thin">
        <color theme="1" tint="0.499984740745262"/>
      </left>
      <right/>
      <top/>
      <bottom style="thin">
        <color theme="1" tint="0.499984740745262"/>
      </bottom>
      <diagonal/>
    </border>
    <border>
      <left/>
      <right style="thin">
        <color theme="1" tint="0.499984740745262"/>
      </right>
      <top/>
      <bottom style="thin">
        <color theme="1" tint="0.499984740745262"/>
      </bottom>
      <diagonal/>
    </border>
    <border>
      <left/>
      <right style="thin">
        <color theme="7" tint="0.39994506668294322"/>
      </right>
      <top/>
      <bottom/>
      <diagonal/>
    </border>
    <border>
      <left/>
      <right style="thin">
        <color theme="4" tint="0.39994506668294322"/>
      </right>
      <top/>
      <bottom/>
      <diagonal/>
    </border>
    <border>
      <left/>
      <right/>
      <top style="thin">
        <color theme="3"/>
      </top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/>
      <right style="thin">
        <color theme="0"/>
      </right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/>
      <right/>
      <top/>
      <bottom style="medium">
        <color theme="0"/>
      </bottom>
      <diagonal/>
    </border>
    <border>
      <left/>
      <right style="medium">
        <color theme="0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hair">
        <color indexed="64"/>
      </left>
      <right style="hair">
        <color theme="0" tint="-0.499984740745262"/>
      </right>
      <top/>
      <bottom/>
      <diagonal/>
    </border>
    <border>
      <left/>
      <right style="hair">
        <color theme="0" tint="-0.499984740745262"/>
      </right>
      <top/>
      <bottom/>
      <diagonal/>
    </border>
    <border>
      <left style="hair">
        <color theme="0" tint="-0.499984740745262"/>
      </left>
      <right style="hair">
        <color theme="0" tint="-0.499984740745262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theme="0" tint="-0.499984740745262"/>
      </right>
      <top style="thin">
        <color indexed="64"/>
      </top>
      <bottom style="double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/>
      <diagonal/>
    </border>
    <border>
      <left style="thin">
        <color theme="0" tint="-0.14996795556505021"/>
      </left>
      <right style="medium">
        <color theme="1" tint="0.499984740745262"/>
      </right>
      <top/>
      <bottom/>
      <diagonal/>
    </border>
  </borders>
  <cellStyleXfs count="2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3" fillId="0" borderId="0"/>
    <xf numFmtId="0" fontId="8" fillId="0" borderId="0" applyNumberForma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12" fillId="0" borderId="0" applyNumberFormat="0" applyFill="0" applyBorder="0" applyAlignment="0" applyProtection="0">
      <alignment vertical="top"/>
      <protection locked="0"/>
    </xf>
    <xf numFmtId="0" fontId="9" fillId="0" borderId="0"/>
    <xf numFmtId="0" fontId="1" fillId="0" borderId="0"/>
    <xf numFmtId="0" fontId="17" fillId="0" borderId="0" applyNumberFormat="0" applyFill="0" applyBorder="0" applyAlignment="0" applyProtection="0">
      <alignment vertical="top"/>
      <protection locked="0"/>
    </xf>
    <xf numFmtId="0" fontId="18" fillId="0" borderId="0"/>
    <xf numFmtId="166" fontId="18" fillId="0" borderId="0" applyFont="0" applyFill="0" applyBorder="0" applyAlignment="0" applyProtection="0"/>
    <xf numFmtId="167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33" borderId="0" applyNumberFormat="0" applyBorder="0" applyAlignment="0" applyProtection="0"/>
    <xf numFmtId="164" fontId="1" fillId="0" borderId="0" applyFont="0" applyFill="0" applyBorder="0" applyAlignment="0" applyProtection="0"/>
    <xf numFmtId="0" fontId="25" fillId="0" borderId="0" applyNumberFormat="0" applyFill="0" applyBorder="0" applyAlignment="0" applyProtection="0">
      <alignment vertical="top"/>
      <protection locked="0"/>
    </xf>
    <xf numFmtId="0" fontId="3" fillId="0" borderId="0"/>
  </cellStyleXfs>
  <cellXfs count="1282">
    <xf numFmtId="0" fontId="0" fillId="0" borderId="0" xfId="0"/>
    <xf numFmtId="0" fontId="4" fillId="0" borderId="0" xfId="0" applyFont="1" applyProtection="1">
      <protection hidden="1"/>
    </xf>
    <xf numFmtId="0" fontId="0" fillId="0" borderId="0" xfId="0" applyAlignment="1" applyProtection="1">
      <alignment vertical="top"/>
      <protection hidden="1"/>
    </xf>
    <xf numFmtId="172" fontId="11" fillId="0" borderId="0" xfId="10" applyNumberFormat="1" applyFont="1" applyAlignment="1" applyProtection="1">
      <alignment vertical="top" wrapText="1"/>
      <protection hidden="1"/>
    </xf>
    <xf numFmtId="14" fontId="11" fillId="0" borderId="0" xfId="10" applyNumberFormat="1" applyFont="1" applyAlignment="1" applyProtection="1">
      <alignment vertical="top" wrapText="1"/>
      <protection hidden="1"/>
    </xf>
    <xf numFmtId="172" fontId="21" fillId="0" borderId="0" xfId="10" applyNumberFormat="1" applyFont="1" applyAlignment="1" applyProtection="1">
      <alignment vertical="top" wrapText="1"/>
      <protection hidden="1"/>
    </xf>
    <xf numFmtId="0" fontId="11" fillId="0" borderId="0" xfId="10" applyFont="1" applyAlignment="1" applyProtection="1">
      <alignment vertical="top" wrapText="1"/>
      <protection hidden="1"/>
    </xf>
    <xf numFmtId="172" fontId="11" fillId="0" borderId="0" xfId="10" applyNumberFormat="1" applyFont="1" applyAlignment="1" applyProtection="1">
      <alignment horizontal="left" vertical="top" wrapText="1"/>
      <protection hidden="1"/>
    </xf>
    <xf numFmtId="0" fontId="16" fillId="25" borderId="3" xfId="10" applyFont="1" applyFill="1" applyBorder="1" applyAlignment="1" applyProtection="1">
      <alignment horizontal="center" vertical="top" wrapText="1"/>
      <protection locked="0"/>
    </xf>
    <xf numFmtId="172" fontId="22" fillId="0" borderId="0" xfId="10" applyNumberFormat="1" applyFont="1" applyAlignment="1" applyProtection="1">
      <alignment vertical="center" wrapText="1"/>
      <protection hidden="1"/>
    </xf>
    <xf numFmtId="0" fontId="1" fillId="0" borderId="0" xfId="10" applyAlignment="1" applyProtection="1">
      <alignment vertical="top" wrapText="1"/>
      <protection hidden="1"/>
    </xf>
    <xf numFmtId="0" fontId="15" fillId="0" borderId="43" xfId="10" applyFont="1" applyBorder="1" applyAlignment="1" applyProtection="1">
      <alignment vertical="top" wrapText="1"/>
      <protection hidden="1"/>
    </xf>
    <xf numFmtId="0" fontId="0" fillId="0" borderId="0" xfId="10" applyFont="1" applyAlignment="1" applyProtection="1">
      <alignment vertical="top" wrapText="1"/>
      <protection hidden="1"/>
    </xf>
    <xf numFmtId="0" fontId="5" fillId="2" borderId="44" xfId="10" applyFont="1" applyFill="1" applyBorder="1" applyAlignment="1" applyProtection="1">
      <alignment vertical="top" wrapText="1"/>
      <protection hidden="1"/>
    </xf>
    <xf numFmtId="0" fontId="15" fillId="25" borderId="3" xfId="10" applyFont="1" applyFill="1" applyBorder="1" applyAlignment="1" applyProtection="1">
      <alignment horizontal="center" vertical="top" wrapText="1"/>
      <protection hidden="1"/>
    </xf>
    <xf numFmtId="0" fontId="13" fillId="17" borderId="45" xfId="10" applyFont="1" applyFill="1" applyBorder="1" applyAlignment="1" applyProtection="1">
      <alignment horizontal="center" vertical="top" wrapText="1"/>
      <protection hidden="1"/>
    </xf>
    <xf numFmtId="0" fontId="5" fillId="2" borderId="3" xfId="10" applyFont="1" applyFill="1" applyBorder="1" applyAlignment="1" applyProtection="1">
      <alignment vertical="top" wrapText="1"/>
      <protection hidden="1"/>
    </xf>
    <xf numFmtId="0" fontId="5" fillId="17" borderId="3" xfId="10" applyFont="1" applyFill="1" applyBorder="1" applyAlignment="1" applyProtection="1">
      <alignment vertical="top" wrapText="1"/>
      <protection hidden="1"/>
    </xf>
    <xf numFmtId="0" fontId="20" fillId="2" borderId="2" xfId="10" applyFont="1" applyFill="1" applyBorder="1" applyAlignment="1" applyProtection="1">
      <alignment vertical="top" wrapText="1"/>
      <protection hidden="1"/>
    </xf>
    <xf numFmtId="0" fontId="20" fillId="17" borderId="2" xfId="10" applyFont="1" applyFill="1" applyBorder="1" applyAlignment="1" applyProtection="1">
      <alignment vertical="top" wrapText="1"/>
      <protection hidden="1"/>
    </xf>
    <xf numFmtId="0" fontId="14" fillId="26" borderId="30" xfId="9" applyFont="1" applyFill="1" applyBorder="1" applyAlignment="1" applyProtection="1">
      <alignment horizontal="left" vertical="top" wrapText="1"/>
      <protection hidden="1"/>
    </xf>
    <xf numFmtId="0" fontId="16" fillId="26" borderId="43" xfId="10" applyFont="1" applyFill="1" applyBorder="1" applyAlignment="1" applyProtection="1">
      <alignment vertical="top" wrapText="1"/>
      <protection hidden="1"/>
    </xf>
    <xf numFmtId="0" fontId="21" fillId="26" borderId="30" xfId="10" applyFont="1" applyFill="1" applyBorder="1" applyAlignment="1" applyProtection="1">
      <alignment vertical="top" wrapText="1"/>
      <protection hidden="1"/>
    </xf>
    <xf numFmtId="0" fontId="1" fillId="2" borderId="45" xfId="10" applyFill="1" applyBorder="1" applyAlignment="1" applyProtection="1">
      <alignment vertical="top" wrapText="1"/>
      <protection hidden="1"/>
    </xf>
    <xf numFmtId="0" fontId="15" fillId="0" borderId="3" xfId="10" applyFont="1" applyBorder="1" applyAlignment="1" applyProtection="1">
      <alignment vertical="top" wrapText="1"/>
      <protection hidden="1"/>
    </xf>
    <xf numFmtId="0" fontId="1" fillId="0" borderId="45" xfId="10" applyBorder="1" applyAlignment="1" applyProtection="1">
      <alignment vertical="top" wrapText="1"/>
      <protection hidden="1"/>
    </xf>
    <xf numFmtId="0" fontId="0" fillId="0" borderId="45" xfId="10" applyFont="1" applyBorder="1" applyAlignment="1" applyProtection="1">
      <alignment vertical="top" wrapText="1"/>
      <protection hidden="1"/>
    </xf>
    <xf numFmtId="0" fontId="11" fillId="0" borderId="45" xfId="10" applyFont="1" applyBorder="1" applyAlignment="1" applyProtection="1">
      <alignment vertical="top" wrapText="1"/>
      <protection hidden="1"/>
    </xf>
    <xf numFmtId="0" fontId="1" fillId="2" borderId="3" xfId="10" applyFill="1" applyBorder="1" applyAlignment="1" applyProtection="1">
      <alignment vertical="top" wrapText="1"/>
      <protection hidden="1"/>
    </xf>
    <xf numFmtId="0" fontId="1" fillId="0" borderId="3" xfId="10" applyBorder="1" applyAlignment="1" applyProtection="1">
      <alignment vertical="top" wrapText="1"/>
      <protection hidden="1"/>
    </xf>
    <xf numFmtId="0" fontId="0" fillId="0" borderId="3" xfId="10" applyFont="1" applyBorder="1" applyAlignment="1" applyProtection="1">
      <alignment vertical="top" wrapText="1"/>
      <protection hidden="1"/>
    </xf>
    <xf numFmtId="0" fontId="1" fillId="0" borderId="2" xfId="10" applyBorder="1" applyAlignment="1" applyProtection="1">
      <alignment vertical="top" wrapText="1"/>
      <protection hidden="1"/>
    </xf>
    <xf numFmtId="0" fontId="1" fillId="2" borderId="2" xfId="10" applyFill="1" applyBorder="1" applyAlignment="1" applyProtection="1">
      <alignment vertical="top" wrapText="1"/>
      <protection hidden="1"/>
    </xf>
    <xf numFmtId="0" fontId="0" fillId="0" borderId="2" xfId="10" applyFont="1" applyBorder="1" applyAlignment="1" applyProtection="1">
      <alignment vertical="top" wrapText="1"/>
      <protection hidden="1"/>
    </xf>
    <xf numFmtId="0" fontId="4" fillId="2" borderId="2" xfId="10" applyFont="1" applyFill="1" applyBorder="1" applyAlignment="1" applyProtection="1">
      <alignment vertical="center" wrapText="1"/>
      <protection hidden="1"/>
    </xf>
    <xf numFmtId="0" fontId="4" fillId="0" borderId="48" xfId="10" applyFont="1" applyBorder="1" applyAlignment="1" applyProtection="1">
      <alignment vertical="center" wrapText="1"/>
      <protection hidden="1"/>
    </xf>
    <xf numFmtId="0" fontId="4" fillId="0" borderId="2" xfId="10" applyFont="1" applyBorder="1" applyAlignment="1" applyProtection="1">
      <alignment horizontal="left" vertical="top" wrapText="1"/>
      <protection hidden="1"/>
    </xf>
    <xf numFmtId="172" fontId="19" fillId="0" borderId="2" xfId="10" applyNumberFormat="1" applyFont="1" applyBorder="1" applyAlignment="1" applyProtection="1">
      <alignment vertical="center" wrapText="1"/>
      <protection hidden="1"/>
    </xf>
    <xf numFmtId="0" fontId="4" fillId="0" borderId="0" xfId="10" applyFont="1" applyAlignment="1" applyProtection="1">
      <alignment vertical="center" wrapText="1"/>
      <protection hidden="1"/>
    </xf>
    <xf numFmtId="0" fontId="22" fillId="0" borderId="0" xfId="10" applyFont="1" applyAlignment="1" applyProtection="1">
      <alignment vertical="center" wrapText="1"/>
      <protection hidden="1"/>
    </xf>
    <xf numFmtId="0" fontId="11" fillId="26" borderId="30" xfId="0" applyFont="1" applyFill="1" applyBorder="1" applyAlignment="1" applyProtection="1">
      <alignment vertical="top"/>
      <protection hidden="1"/>
    </xf>
    <xf numFmtId="0" fontId="1" fillId="0" borderId="45" xfId="10" applyBorder="1" applyAlignment="1" applyProtection="1">
      <alignment horizontal="left" vertical="top" wrapText="1"/>
      <protection hidden="1"/>
    </xf>
    <xf numFmtId="0" fontId="1" fillId="0" borderId="3" xfId="10" applyBorder="1" applyAlignment="1" applyProtection="1">
      <alignment horizontal="left" vertical="top" wrapText="1"/>
      <protection hidden="1"/>
    </xf>
    <xf numFmtId="0" fontId="0" fillId="0" borderId="3" xfId="10" applyFont="1" applyBorder="1" applyAlignment="1" applyProtection="1">
      <alignment horizontal="left" vertical="top" wrapText="1"/>
      <protection hidden="1"/>
    </xf>
    <xf numFmtId="0" fontId="0" fillId="0" borderId="2" xfId="10" applyFont="1" applyBorder="1" applyAlignment="1" applyProtection="1">
      <alignment horizontal="left" vertical="top" wrapText="1"/>
      <protection hidden="1"/>
    </xf>
    <xf numFmtId="0" fontId="0" fillId="0" borderId="45" xfId="10" applyFont="1" applyBorder="1" applyAlignment="1" applyProtection="1">
      <alignment horizontal="left" vertical="top" wrapText="1"/>
      <protection hidden="1"/>
    </xf>
    <xf numFmtId="0" fontId="0" fillId="0" borderId="0" xfId="0" applyAlignment="1" applyProtection="1">
      <alignment vertical="top" wrapText="1"/>
      <protection hidden="1"/>
    </xf>
    <xf numFmtId="0" fontId="15" fillId="0" borderId="0" xfId="10" applyFont="1" applyAlignment="1" applyProtection="1">
      <alignment vertical="top" wrapText="1"/>
      <protection hidden="1"/>
    </xf>
    <xf numFmtId="0" fontId="1" fillId="2" borderId="0" xfId="10" applyFill="1" applyAlignment="1" applyProtection="1">
      <alignment vertical="top" wrapText="1"/>
      <protection hidden="1"/>
    </xf>
    <xf numFmtId="0" fontId="24" fillId="26" borderId="47" xfId="0" applyFont="1" applyFill="1" applyBorder="1" applyAlignment="1" applyProtection="1">
      <alignment vertical="center" wrapText="1"/>
      <protection hidden="1"/>
    </xf>
    <xf numFmtId="0" fontId="1" fillId="0" borderId="2" xfId="10" applyBorder="1" applyAlignment="1" applyProtection="1">
      <alignment horizontal="left" vertical="top" wrapText="1"/>
      <protection hidden="1"/>
    </xf>
    <xf numFmtId="0" fontId="23" fillId="0" borderId="2" xfId="10" applyFont="1" applyBorder="1" applyAlignment="1" applyProtection="1">
      <alignment vertical="top" wrapText="1"/>
      <protection hidden="1"/>
    </xf>
    <xf numFmtId="0" fontId="23" fillId="0" borderId="2" xfId="10" quotePrefix="1" applyFont="1" applyBorder="1" applyAlignment="1" applyProtection="1">
      <alignment vertical="top" wrapText="1"/>
      <protection hidden="1"/>
    </xf>
    <xf numFmtId="0" fontId="11" fillId="26" borderId="30" xfId="10" applyFont="1" applyFill="1" applyBorder="1" applyAlignment="1" applyProtection="1">
      <alignment vertical="top" wrapText="1"/>
      <protection hidden="1"/>
    </xf>
    <xf numFmtId="0" fontId="1" fillId="2" borderId="44" xfId="10" applyFill="1" applyBorder="1" applyAlignment="1" applyProtection="1">
      <alignment vertical="top" wrapText="1"/>
      <protection hidden="1"/>
    </xf>
    <xf numFmtId="0" fontId="0" fillId="0" borderId="44" xfId="10" applyFont="1" applyBorder="1" applyAlignment="1" applyProtection="1">
      <alignment horizontal="left" vertical="top" wrapText="1"/>
      <protection hidden="1"/>
    </xf>
    <xf numFmtId="0" fontId="11" fillId="26" borderId="30" xfId="4" applyFont="1" applyFill="1" applyBorder="1" applyAlignment="1" applyProtection="1">
      <alignment vertical="top" wrapText="1"/>
      <protection hidden="1"/>
    </xf>
    <xf numFmtId="0" fontId="0" fillId="0" borderId="3" xfId="10" quotePrefix="1" applyFont="1" applyBorder="1" applyAlignment="1" applyProtection="1">
      <alignment vertical="top" wrapText="1"/>
      <protection hidden="1"/>
    </xf>
    <xf numFmtId="0" fontId="0" fillId="0" borderId="3" xfId="10" quotePrefix="1" applyFont="1" applyBorder="1" applyAlignment="1" applyProtection="1">
      <alignment horizontal="left" vertical="top" wrapText="1"/>
      <protection hidden="1"/>
    </xf>
    <xf numFmtId="0" fontId="1" fillId="0" borderId="44" xfId="10" applyBorder="1" applyAlignment="1" applyProtection="1">
      <alignment vertical="top" wrapText="1"/>
      <protection hidden="1"/>
    </xf>
    <xf numFmtId="0" fontId="15" fillId="0" borderId="43" xfId="10" applyFont="1" applyBorder="1" applyAlignment="1" applyProtection="1">
      <alignment horizontal="left" vertical="top" wrapText="1"/>
      <protection hidden="1"/>
    </xf>
    <xf numFmtId="0" fontId="16" fillId="26" borderId="43" xfId="10" applyFont="1" applyFill="1" applyBorder="1" applyAlignment="1" applyProtection="1">
      <alignment horizontal="left" vertical="top" wrapText="1"/>
      <protection hidden="1"/>
    </xf>
    <xf numFmtId="0" fontId="1" fillId="0" borderId="0" xfId="10" applyAlignment="1" applyProtection="1">
      <alignment horizontal="left" vertical="top" wrapText="1"/>
      <protection hidden="1"/>
    </xf>
    <xf numFmtId="0" fontId="1" fillId="2" borderId="45" xfId="10" applyFill="1" applyBorder="1" applyAlignment="1" applyProtection="1">
      <alignment horizontal="left" vertical="top" wrapText="1"/>
      <protection hidden="1"/>
    </xf>
    <xf numFmtId="0" fontId="15" fillId="0" borderId="3" xfId="10" applyFont="1" applyBorder="1" applyAlignment="1" applyProtection="1">
      <alignment horizontal="left" vertical="top" wrapText="1"/>
      <protection hidden="1"/>
    </xf>
    <xf numFmtId="0" fontId="1" fillId="2" borderId="3" xfId="10" applyFill="1" applyBorder="1" applyAlignment="1" applyProtection="1">
      <alignment horizontal="left" vertical="top" wrapText="1"/>
      <protection hidden="1"/>
    </xf>
    <xf numFmtId="0" fontId="1" fillId="0" borderId="46" xfId="10" applyBorder="1" applyAlignment="1" applyProtection="1">
      <alignment vertical="center" wrapText="1"/>
      <protection hidden="1"/>
    </xf>
    <xf numFmtId="0" fontId="0" fillId="0" borderId="46" xfId="10" applyFont="1" applyBorder="1" applyAlignment="1" applyProtection="1">
      <alignment vertical="center" wrapText="1"/>
      <protection hidden="1"/>
    </xf>
    <xf numFmtId="0" fontId="0" fillId="0" borderId="3" xfId="10" applyFont="1" applyBorder="1" applyAlignment="1" applyProtection="1">
      <alignment horizontal="left" vertical="center" wrapText="1"/>
      <protection hidden="1"/>
    </xf>
    <xf numFmtId="0" fontId="11" fillId="26" borderId="30" xfId="4" applyFont="1" applyFill="1" applyBorder="1" applyAlignment="1" applyProtection="1">
      <alignment horizontal="left" vertical="top" wrapText="1"/>
      <protection hidden="1"/>
    </xf>
    <xf numFmtId="172" fontId="1" fillId="0" borderId="0" xfId="10" applyNumberFormat="1" applyAlignment="1" applyProtection="1">
      <alignment vertical="top" wrapText="1"/>
      <protection hidden="1"/>
    </xf>
    <xf numFmtId="0" fontId="0" fillId="51" borderId="3" xfId="10" applyFont="1" applyFill="1" applyBorder="1" applyAlignment="1" applyProtection="1">
      <alignment vertical="top" wrapText="1"/>
      <protection hidden="1"/>
    </xf>
    <xf numFmtId="0" fontId="0" fillId="51" borderId="3" xfId="10" quotePrefix="1" applyFont="1" applyFill="1" applyBorder="1" applyAlignment="1" applyProtection="1">
      <alignment vertical="top" wrapText="1"/>
      <protection hidden="1"/>
    </xf>
    <xf numFmtId="0" fontId="10" fillId="2" borderId="3" xfId="10" applyFont="1" applyFill="1" applyBorder="1" applyAlignment="1" applyProtection="1">
      <alignment horizontal="left" vertical="top" wrapText="1"/>
      <protection hidden="1"/>
    </xf>
    <xf numFmtId="0" fontId="10" fillId="0" borderId="3" xfId="10" applyFont="1" applyBorder="1" applyAlignment="1" applyProtection="1">
      <alignment horizontal="left" vertical="top" wrapText="1"/>
      <protection hidden="1"/>
    </xf>
    <xf numFmtId="0" fontId="4" fillId="0" borderId="2" xfId="10" applyFont="1" applyBorder="1" applyAlignment="1" applyProtection="1">
      <alignment vertical="center" wrapText="1"/>
      <protection hidden="1"/>
    </xf>
    <xf numFmtId="0" fontId="1" fillId="2" borderId="3" xfId="10" applyFill="1" applyBorder="1" applyAlignment="1" applyProtection="1">
      <alignment horizontal="left" vertical="center" wrapText="1"/>
      <protection hidden="1"/>
    </xf>
    <xf numFmtId="0" fontId="15" fillId="0" borderId="48" xfId="10" applyFont="1" applyBorder="1" applyAlignment="1" applyProtection="1">
      <alignment horizontal="left" vertical="center" wrapText="1"/>
      <protection hidden="1"/>
    </xf>
    <xf numFmtId="0" fontId="26" fillId="0" borderId="0" xfId="0" applyFont="1" applyAlignment="1" applyProtection="1">
      <alignment vertical="center"/>
      <protection hidden="1"/>
    </xf>
    <xf numFmtId="0" fontId="27" fillId="0" borderId="1" xfId="0" applyFont="1" applyBorder="1" applyAlignment="1" applyProtection="1">
      <alignment vertical="center"/>
      <protection hidden="1"/>
    </xf>
    <xf numFmtId="0" fontId="28" fillId="0" borderId="1" xfId="0" applyFont="1" applyBorder="1" applyAlignment="1">
      <alignment horizontal="right" vertical="center"/>
    </xf>
    <xf numFmtId="0" fontId="27" fillId="0" borderId="0" xfId="0" applyFont="1" applyAlignment="1" applyProtection="1">
      <alignment vertical="center"/>
      <protection hidden="1"/>
    </xf>
    <xf numFmtId="0" fontId="29" fillId="0" borderId="0" xfId="0" applyFont="1" applyProtection="1">
      <protection hidden="1"/>
    </xf>
    <xf numFmtId="0" fontId="30" fillId="0" borderId="0" xfId="0" applyFont="1" applyProtection="1">
      <protection hidden="1"/>
    </xf>
    <xf numFmtId="0" fontId="28" fillId="0" borderId="0" xfId="0" applyFont="1" applyAlignment="1">
      <alignment vertical="top"/>
    </xf>
    <xf numFmtId="0" fontId="31" fillId="0" borderId="0" xfId="1" applyFont="1" applyAlignment="1" applyProtection="1">
      <protection hidden="1"/>
    </xf>
    <xf numFmtId="0" fontId="30" fillId="8" borderId="0" xfId="0" applyFont="1" applyFill="1" applyProtection="1">
      <protection hidden="1"/>
    </xf>
    <xf numFmtId="0" fontId="33" fillId="8" borderId="0" xfId="0" applyFont="1" applyFill="1" applyProtection="1">
      <protection hidden="1"/>
    </xf>
    <xf numFmtId="0" fontId="34" fillId="8" borderId="0" xfId="0" applyFont="1" applyFill="1" applyAlignment="1" applyProtection="1">
      <alignment horizontal="right" textRotation="90"/>
      <protection hidden="1"/>
    </xf>
    <xf numFmtId="0" fontId="35" fillId="8" borderId="0" xfId="0" applyFont="1" applyFill="1" applyAlignment="1" applyProtection="1">
      <alignment horizontal="right" textRotation="90"/>
      <protection locked="0" hidden="1"/>
    </xf>
    <xf numFmtId="0" fontId="36" fillId="8" borderId="0" xfId="0" applyFont="1" applyFill="1" applyAlignment="1" applyProtection="1">
      <alignment horizontal="right" textRotation="90"/>
      <protection locked="0" hidden="1"/>
    </xf>
    <xf numFmtId="0" fontId="37" fillId="8" borderId="0" xfId="0" applyFont="1" applyFill="1" applyAlignment="1" applyProtection="1">
      <alignment horizontal="right" textRotation="90"/>
      <protection locked="0" hidden="1"/>
    </xf>
    <xf numFmtId="0" fontId="30" fillId="8" borderId="0" xfId="0" applyFont="1" applyFill="1" applyAlignment="1" applyProtection="1">
      <alignment horizontal="right"/>
      <protection hidden="1"/>
    </xf>
    <xf numFmtId="0" fontId="30" fillId="0" borderId="0" xfId="0" applyFont="1"/>
    <xf numFmtId="0" fontId="37" fillId="8" borderId="0" xfId="0" applyFont="1" applyFill="1" applyAlignment="1" applyProtection="1">
      <alignment horizontal="center" vertical="center"/>
      <protection hidden="1"/>
    </xf>
    <xf numFmtId="0" fontId="33" fillId="8" borderId="0" xfId="0" applyFont="1" applyFill="1" applyAlignment="1" applyProtection="1">
      <alignment horizontal="left"/>
      <protection hidden="1"/>
    </xf>
    <xf numFmtId="0" fontId="38" fillId="0" borderId="0" xfId="0" applyFont="1"/>
    <xf numFmtId="0" fontId="39" fillId="0" borderId="35" xfId="0" applyFont="1" applyBorder="1" applyAlignment="1" applyProtection="1">
      <alignment horizontal="right" vertical="center"/>
      <protection hidden="1"/>
    </xf>
    <xf numFmtId="0" fontId="30" fillId="0" borderId="33" xfId="0" applyFont="1" applyBorder="1" applyAlignment="1" applyProtection="1">
      <alignment vertical="center"/>
      <protection hidden="1"/>
    </xf>
    <xf numFmtId="0" fontId="30" fillId="0" borderId="33" xfId="0" applyFont="1" applyBorder="1" applyAlignment="1" applyProtection="1">
      <alignment horizontal="left" vertical="center"/>
      <protection locked="0"/>
    </xf>
    <xf numFmtId="0" fontId="40" fillId="0" borderId="33" xfId="0" applyFont="1" applyBorder="1" applyAlignment="1" applyProtection="1">
      <alignment vertical="center"/>
      <protection locked="0"/>
    </xf>
    <xf numFmtId="0" fontId="41" fillId="0" borderId="36" xfId="0" applyFont="1" applyBorder="1" applyAlignment="1" applyProtection="1">
      <alignment vertical="center"/>
      <protection locked="0"/>
    </xf>
    <xf numFmtId="0" fontId="42" fillId="0" borderId="36" xfId="0" applyFont="1" applyBorder="1" applyAlignment="1" applyProtection="1">
      <alignment vertical="center"/>
      <protection locked="0"/>
    </xf>
    <xf numFmtId="0" fontId="43" fillId="0" borderId="36" xfId="0" applyFont="1" applyBorder="1" applyAlignment="1" applyProtection="1">
      <alignment vertical="center"/>
      <protection locked="0"/>
    </xf>
    <xf numFmtId="0" fontId="44" fillId="0" borderId="38" xfId="0" applyFont="1" applyBorder="1" applyAlignment="1" applyProtection="1">
      <alignment horizontal="left"/>
      <protection hidden="1"/>
    </xf>
    <xf numFmtId="0" fontId="30" fillId="0" borderId="38" xfId="0" applyFont="1" applyBorder="1" applyProtection="1">
      <protection hidden="1"/>
    </xf>
    <xf numFmtId="0" fontId="45" fillId="0" borderId="38" xfId="0" applyFont="1" applyBorder="1" applyAlignment="1" applyProtection="1">
      <alignment horizontal="left" vertical="center"/>
      <protection locked="0"/>
    </xf>
    <xf numFmtId="0" fontId="32" fillId="8" borderId="0" xfId="0" applyFont="1" applyFill="1" applyProtection="1">
      <protection hidden="1"/>
    </xf>
    <xf numFmtId="0" fontId="30" fillId="0" borderId="30" xfId="0" applyFont="1" applyBorder="1" applyAlignment="1" applyProtection="1">
      <alignment vertical="center"/>
      <protection hidden="1"/>
    </xf>
    <xf numFmtId="0" fontId="30" fillId="0" borderId="30" xfId="0" applyFont="1" applyBorder="1" applyAlignment="1" applyProtection="1">
      <alignment horizontal="left" vertical="center"/>
      <protection locked="0"/>
    </xf>
    <xf numFmtId="0" fontId="40" fillId="0" borderId="30" xfId="0" applyFont="1" applyBorder="1" applyAlignment="1" applyProtection="1">
      <alignment vertical="center"/>
      <protection locked="0"/>
    </xf>
    <xf numFmtId="0" fontId="41" fillId="0" borderId="32" xfId="0" applyFont="1" applyBorder="1" applyAlignment="1" applyProtection="1">
      <alignment vertical="center"/>
      <protection locked="0"/>
    </xf>
    <xf numFmtId="0" fontId="42" fillId="0" borderId="32" xfId="0" applyFont="1" applyBorder="1" applyAlignment="1" applyProtection="1">
      <alignment vertical="center"/>
      <protection locked="0"/>
    </xf>
    <xf numFmtId="0" fontId="43" fillId="0" borderId="32" xfId="0" applyFont="1" applyBorder="1" applyAlignment="1" applyProtection="1">
      <alignment vertical="center"/>
      <protection locked="0"/>
    </xf>
    <xf numFmtId="0" fontId="44" fillId="0" borderId="39" xfId="0" applyFont="1" applyBorder="1" applyAlignment="1" applyProtection="1">
      <alignment horizontal="left"/>
      <protection hidden="1"/>
    </xf>
    <xf numFmtId="0" fontId="30" fillId="0" borderId="39" xfId="0" applyFont="1" applyBorder="1" applyProtection="1">
      <protection hidden="1"/>
    </xf>
    <xf numFmtId="0" fontId="45" fillId="0" borderId="39" xfId="0" applyFont="1" applyBorder="1" applyAlignment="1" applyProtection="1">
      <alignment horizontal="left" vertical="center"/>
      <protection locked="0"/>
    </xf>
    <xf numFmtId="0" fontId="45" fillId="0" borderId="30" xfId="0" applyFont="1" applyBorder="1" applyAlignment="1" applyProtection="1">
      <alignment horizontal="left" vertical="center"/>
      <protection locked="0"/>
    </xf>
    <xf numFmtId="0" fontId="46" fillId="0" borderId="0" xfId="0" applyFont="1" applyAlignment="1" applyProtection="1">
      <alignment vertical="top" wrapText="1"/>
      <protection hidden="1"/>
    </xf>
    <xf numFmtId="49" fontId="29" fillId="0" borderId="0" xfId="0" applyNumberFormat="1" applyFont="1" applyAlignment="1" applyProtection="1">
      <alignment horizontal="left" vertical="top" wrapText="1"/>
      <protection hidden="1"/>
    </xf>
    <xf numFmtId="0" fontId="39" fillId="0" borderId="0" xfId="0" applyFont="1" applyAlignment="1" applyProtection="1">
      <alignment horizontal="center" vertical="center" wrapText="1"/>
      <protection hidden="1"/>
    </xf>
    <xf numFmtId="0" fontId="30" fillId="0" borderId="31" xfId="0" applyFont="1" applyBorder="1" applyAlignment="1" applyProtection="1">
      <alignment vertical="center"/>
      <protection hidden="1"/>
    </xf>
    <xf numFmtId="0" fontId="30" fillId="0" borderId="31" xfId="0" applyFont="1" applyBorder="1" applyAlignment="1" applyProtection="1">
      <alignment horizontal="left" vertical="center"/>
      <protection locked="0"/>
    </xf>
    <xf numFmtId="0" fontId="40" fillId="0" borderId="31" xfId="0" applyFont="1" applyBorder="1" applyAlignment="1" applyProtection="1">
      <alignment vertical="center"/>
      <protection locked="0"/>
    </xf>
    <xf numFmtId="0" fontId="41" fillId="0" borderId="34" xfId="0" applyFont="1" applyBorder="1" applyAlignment="1" applyProtection="1">
      <alignment vertical="center"/>
      <protection locked="0"/>
    </xf>
    <xf numFmtId="0" fontId="42" fillId="0" borderId="34" xfId="0" applyFont="1" applyBorder="1" applyAlignment="1" applyProtection="1">
      <alignment vertical="center"/>
      <protection locked="0"/>
    </xf>
    <xf numFmtId="0" fontId="43" fillId="0" borderId="34" xfId="0" applyFont="1" applyBorder="1" applyAlignment="1" applyProtection="1">
      <alignment vertical="center"/>
      <protection locked="0"/>
    </xf>
    <xf numFmtId="0" fontId="44" fillId="0" borderId="40" xfId="0" applyFont="1" applyBorder="1" applyAlignment="1" applyProtection="1">
      <alignment horizontal="left"/>
      <protection hidden="1"/>
    </xf>
    <xf numFmtId="0" fontId="30" fillId="0" borderId="40" xfId="0" applyFont="1" applyBorder="1" applyProtection="1">
      <protection hidden="1"/>
    </xf>
    <xf numFmtId="0" fontId="45" fillId="0" borderId="40" xfId="0" applyFont="1" applyBorder="1" applyAlignment="1" applyProtection="1">
      <alignment horizontal="left" vertical="center"/>
      <protection locked="0"/>
    </xf>
    <xf numFmtId="0" fontId="47" fillId="0" borderId="0" xfId="0" applyFont="1" applyAlignment="1" applyProtection="1">
      <alignment horizontal="left" vertical="top"/>
      <protection hidden="1"/>
    </xf>
    <xf numFmtId="0" fontId="30" fillId="0" borderId="0" xfId="0" applyFont="1" applyAlignment="1" applyProtection="1">
      <alignment horizontal="center" vertical="center"/>
      <protection hidden="1"/>
    </xf>
    <xf numFmtId="1" fontId="48" fillId="0" borderId="0" xfId="0" applyNumberFormat="1" applyFont="1" applyAlignment="1" applyProtection="1">
      <alignment horizontal="center" vertical="center" wrapText="1"/>
      <protection hidden="1"/>
    </xf>
    <xf numFmtId="1" fontId="29" fillId="0" borderId="0" xfId="0" applyNumberFormat="1" applyFont="1" applyAlignment="1" applyProtection="1">
      <alignment horizontal="center" vertical="center" wrapText="1"/>
      <protection hidden="1"/>
    </xf>
    <xf numFmtId="0" fontId="29" fillId="0" borderId="0" xfId="0" applyFont="1" applyAlignment="1" applyProtection="1">
      <alignment horizontal="center" vertical="top"/>
      <protection hidden="1"/>
    </xf>
    <xf numFmtId="0" fontId="32" fillId="0" borderId="0" xfId="0" applyFont="1" applyAlignment="1" applyProtection="1">
      <alignment horizontal="center" vertical="center"/>
      <protection hidden="1"/>
    </xf>
    <xf numFmtId="0" fontId="54" fillId="0" borderId="0" xfId="0" applyFont="1" applyProtection="1">
      <protection hidden="1"/>
    </xf>
    <xf numFmtId="0" fontId="45" fillId="0" borderId="0" xfId="0" applyFont="1" applyProtection="1">
      <protection hidden="1"/>
    </xf>
    <xf numFmtId="0" fontId="29" fillId="0" borderId="0" xfId="0" applyFont="1" applyProtection="1">
      <protection locked="0" hidden="1"/>
    </xf>
    <xf numFmtId="0" fontId="26" fillId="0" borderId="1" xfId="0" applyFont="1" applyBorder="1" applyAlignment="1" applyProtection="1">
      <alignment vertical="center"/>
      <protection hidden="1"/>
    </xf>
    <xf numFmtId="0" fontId="27" fillId="0" borderId="1" xfId="0" applyFont="1" applyBorder="1" applyAlignment="1" applyProtection="1">
      <alignment horizontal="left" vertical="center"/>
      <protection hidden="1"/>
    </xf>
    <xf numFmtId="0" fontId="55" fillId="0" borderId="0" xfId="0" applyFont="1" applyAlignment="1" applyProtection="1">
      <alignment vertical="center"/>
      <protection hidden="1"/>
    </xf>
    <xf numFmtId="0" fontId="56" fillId="0" borderId="0" xfId="0" applyFont="1" applyAlignment="1" applyProtection="1">
      <alignment vertical="center"/>
      <protection hidden="1"/>
    </xf>
    <xf numFmtId="0" fontId="28" fillId="0" borderId="25" xfId="0" applyFont="1" applyBorder="1" applyAlignment="1" applyProtection="1">
      <alignment vertical="top"/>
      <protection hidden="1"/>
    </xf>
    <xf numFmtId="0" fontId="57" fillId="0" borderId="0" xfId="0" applyFont="1" applyProtection="1">
      <protection hidden="1"/>
    </xf>
    <xf numFmtId="0" fontId="47" fillId="0" borderId="0" xfId="0" applyFont="1" applyAlignment="1" applyProtection="1">
      <alignment horizontal="center" vertical="center"/>
      <protection hidden="1"/>
    </xf>
    <xf numFmtId="0" fontId="52" fillId="0" borderId="0" xfId="0" applyFont="1" applyAlignment="1" applyProtection="1">
      <alignment horizontal="center" vertical="center"/>
      <protection hidden="1"/>
    </xf>
    <xf numFmtId="0" fontId="26" fillId="0" borderId="1" xfId="0" applyFont="1" applyBorder="1" applyAlignment="1">
      <alignment vertical="center"/>
    </xf>
    <xf numFmtId="0" fontId="27" fillId="0" borderId="1" xfId="0" applyFont="1" applyBorder="1" applyAlignment="1">
      <alignment vertical="center"/>
    </xf>
    <xf numFmtId="0" fontId="58" fillId="0" borderId="0" xfId="0" applyFont="1" applyAlignment="1" applyProtection="1">
      <alignment vertical="center"/>
      <protection hidden="1"/>
    </xf>
    <xf numFmtId="0" fontId="29" fillId="0" borderId="0" xfId="0" applyFont="1"/>
    <xf numFmtId="0" fontId="38" fillId="0" borderId="0" xfId="0" applyFont="1" applyProtection="1">
      <protection hidden="1"/>
    </xf>
    <xf numFmtId="0" fontId="59" fillId="0" borderId="0" xfId="1" applyFont="1" applyAlignment="1" applyProtection="1">
      <protection hidden="1"/>
    </xf>
    <xf numFmtId="0" fontId="30" fillId="8" borderId="0" xfId="0" applyFont="1" applyFill="1"/>
    <xf numFmtId="0" fontId="38" fillId="8" borderId="0" xfId="0" applyFont="1" applyFill="1" applyProtection="1">
      <protection hidden="1"/>
    </xf>
    <xf numFmtId="0" fontId="60" fillId="24" borderId="28" xfId="0" applyFont="1" applyFill="1" applyBorder="1" applyAlignment="1">
      <alignment vertical="top" wrapText="1"/>
    </xf>
    <xf numFmtId="0" fontId="60" fillId="24" borderId="26" xfId="0" applyFont="1" applyFill="1" applyBorder="1" applyAlignment="1">
      <alignment vertical="top" wrapText="1"/>
    </xf>
    <xf numFmtId="0" fontId="61" fillId="24" borderId="27" xfId="0" applyFont="1" applyFill="1" applyBorder="1" applyAlignment="1">
      <alignment vertical="top" wrapText="1"/>
    </xf>
    <xf numFmtId="0" fontId="29" fillId="0" borderId="35" xfId="0" applyFont="1" applyBorder="1" applyAlignment="1">
      <alignment horizontal="center" vertical="top"/>
    </xf>
    <xf numFmtId="49" fontId="29" fillId="0" borderId="33" xfId="0" applyNumberFormat="1" applyFont="1" applyBorder="1" applyAlignment="1" applyProtection="1">
      <alignment horizontal="left" vertical="top" wrapText="1"/>
      <protection locked="0"/>
    </xf>
    <xf numFmtId="1" fontId="62" fillId="0" borderId="33" xfId="0" applyNumberFormat="1" applyFont="1" applyBorder="1" applyAlignment="1" applyProtection="1">
      <alignment horizontal="center" vertical="top" wrapText="1"/>
      <protection locked="0"/>
    </xf>
    <xf numFmtId="1" fontId="48" fillId="0" borderId="33" xfId="0" applyNumberFormat="1" applyFont="1" applyBorder="1" applyAlignment="1" applyProtection="1">
      <alignment horizontal="center" vertical="top" wrapText="1"/>
      <protection locked="0"/>
    </xf>
    <xf numFmtId="0" fontId="39" fillId="0" borderId="36" xfId="0" applyFont="1" applyBorder="1" applyAlignment="1" applyProtection="1">
      <alignment horizontal="center" vertical="top" wrapText="1"/>
      <protection locked="0"/>
    </xf>
    <xf numFmtId="0" fontId="45" fillId="0" borderId="0" xfId="0" applyFont="1"/>
    <xf numFmtId="1" fontId="45" fillId="0" borderId="0" xfId="0" applyNumberFormat="1" applyFont="1"/>
    <xf numFmtId="0" fontId="29" fillId="0" borderId="29" xfId="0" applyFont="1" applyBorder="1" applyAlignment="1">
      <alignment horizontal="center" vertical="top"/>
    </xf>
    <xf numFmtId="49" fontId="29" fillId="0" borderId="30" xfId="0" applyNumberFormat="1" applyFont="1" applyBorder="1" applyAlignment="1" applyProtection="1">
      <alignment horizontal="left" vertical="top" wrapText="1"/>
      <protection locked="0"/>
    </xf>
    <xf numFmtId="1" fontId="62" fillId="0" borderId="30" xfId="0" applyNumberFormat="1" applyFont="1" applyBorder="1" applyAlignment="1" applyProtection="1">
      <alignment horizontal="center" vertical="top" wrapText="1"/>
      <protection locked="0"/>
    </xf>
    <xf numFmtId="1" fontId="48" fillId="0" borderId="30" xfId="0" applyNumberFormat="1" applyFont="1" applyBorder="1" applyAlignment="1" applyProtection="1">
      <alignment horizontal="center" vertical="top" wrapText="1"/>
      <protection locked="0"/>
    </xf>
    <xf numFmtId="49" fontId="29" fillId="0" borderId="30" xfId="0" quotePrefix="1" applyNumberFormat="1" applyFont="1" applyBorder="1" applyAlignment="1" applyProtection="1">
      <alignment horizontal="left" vertical="top" wrapText="1"/>
      <protection locked="0"/>
    </xf>
    <xf numFmtId="0" fontId="39" fillId="0" borderId="32" xfId="0" applyFont="1" applyBorder="1" applyAlignment="1" applyProtection="1">
      <alignment horizontal="center" vertical="top" wrapText="1"/>
      <protection locked="0"/>
    </xf>
    <xf numFmtId="0" fontId="29" fillId="0" borderId="37" xfId="0" applyFont="1" applyBorder="1" applyAlignment="1">
      <alignment horizontal="center" vertical="top"/>
    </xf>
    <xf numFmtId="49" fontId="29" fillId="0" borderId="31" xfId="0" applyNumberFormat="1" applyFont="1" applyBorder="1" applyAlignment="1" applyProtection="1">
      <alignment horizontal="left" vertical="top" wrapText="1"/>
      <protection locked="0"/>
    </xf>
    <xf numFmtId="1" fontId="48" fillId="0" borderId="31" xfId="0" applyNumberFormat="1" applyFont="1" applyBorder="1" applyAlignment="1" applyProtection="1">
      <alignment horizontal="center" vertical="top" wrapText="1"/>
      <protection locked="0"/>
    </xf>
    <xf numFmtId="0" fontId="39" fillId="0" borderId="34" xfId="0" applyFont="1" applyBorder="1" applyAlignment="1" applyProtection="1">
      <alignment horizontal="center" vertical="top" wrapText="1"/>
      <protection locked="0"/>
    </xf>
    <xf numFmtId="0" fontId="63" fillId="8" borderId="0" xfId="0" applyFont="1" applyFill="1" applyAlignment="1">
      <alignment horizontal="left"/>
    </xf>
    <xf numFmtId="49" fontId="64" fillId="8" borderId="0" xfId="0" applyNumberFormat="1" applyFont="1" applyFill="1"/>
    <xf numFmtId="0" fontId="30" fillId="0" borderId="0" xfId="0" applyFont="1" applyProtection="1">
      <protection locked="0" hidden="1"/>
    </xf>
    <xf numFmtId="0" fontId="65" fillId="0" borderId="0" xfId="0" applyFont="1" applyAlignment="1">
      <alignment vertical="top"/>
    </xf>
    <xf numFmtId="0" fontId="66" fillId="8" borderId="0" xfId="0" applyFont="1" applyFill="1"/>
    <xf numFmtId="0" fontId="47" fillId="0" borderId="0" xfId="0" applyFont="1" applyAlignment="1" applyProtection="1">
      <alignment horizontal="left"/>
      <protection hidden="1"/>
    </xf>
    <xf numFmtId="0" fontId="54" fillId="0" borderId="0" xfId="0" applyFont="1"/>
    <xf numFmtId="0" fontId="67" fillId="0" borderId="1" xfId="0" applyFont="1" applyBorder="1" applyAlignment="1" applyProtection="1">
      <alignment vertical="center"/>
      <protection hidden="1"/>
    </xf>
    <xf numFmtId="0" fontId="26" fillId="0" borderId="0" xfId="0" applyFont="1" applyAlignment="1" applyProtection="1">
      <alignment vertical="center"/>
      <protection locked="0" hidden="1"/>
    </xf>
    <xf numFmtId="0" fontId="67" fillId="0" borderId="0" xfId="0" applyFont="1" applyAlignment="1" applyProtection="1">
      <alignment vertical="center"/>
      <protection hidden="1"/>
    </xf>
    <xf numFmtId="0" fontId="44" fillId="8" borderId="0" xfId="0" applyFont="1" applyFill="1" applyAlignment="1" applyProtection="1">
      <alignment vertical="center"/>
      <protection locked="0" hidden="1"/>
    </xf>
    <xf numFmtId="0" fontId="68" fillId="0" borderId="0" xfId="0" applyFont="1" applyAlignment="1">
      <alignment vertical="top" textRotation="90" shrinkToFit="1"/>
    </xf>
    <xf numFmtId="0" fontId="68" fillId="0" borderId="0" xfId="0" applyFont="1" applyAlignment="1">
      <alignment horizontal="center" vertical="top" textRotation="90" shrinkToFit="1"/>
    </xf>
    <xf numFmtId="0" fontId="38" fillId="0" borderId="0" xfId="0" applyFont="1" applyAlignment="1">
      <alignment vertical="top"/>
    </xf>
    <xf numFmtId="2" fontId="38" fillId="0" borderId="0" xfId="10" applyNumberFormat="1" applyFont="1" applyAlignment="1">
      <alignment vertical="top"/>
    </xf>
    <xf numFmtId="2" fontId="38" fillId="0" borderId="0" xfId="10" applyNumberFormat="1" applyFont="1"/>
    <xf numFmtId="2" fontId="38" fillId="0" borderId="0" xfId="0" applyNumberFormat="1" applyFont="1" applyAlignment="1">
      <alignment vertical="top"/>
    </xf>
    <xf numFmtId="0" fontId="69" fillId="41" borderId="0" xfId="0" applyFont="1" applyFill="1" applyProtection="1">
      <protection hidden="1"/>
    </xf>
    <xf numFmtId="0" fontId="69" fillId="41" borderId="0" xfId="0" applyFont="1" applyFill="1"/>
    <xf numFmtId="0" fontId="38" fillId="41" borderId="0" xfId="0" applyFont="1" applyFill="1"/>
    <xf numFmtId="0" fontId="46" fillId="42" borderId="33" xfId="0" applyFont="1" applyFill="1" applyBorder="1" applyAlignment="1">
      <alignment vertical="top" wrapText="1"/>
    </xf>
    <xf numFmtId="0" fontId="70" fillId="42" borderId="33" xfId="0" applyFont="1" applyFill="1" applyBorder="1" applyAlignment="1">
      <alignment vertical="top" wrapText="1"/>
    </xf>
    <xf numFmtId="0" fontId="30" fillId="0" borderId="0" xfId="0" applyFont="1" applyAlignment="1">
      <alignment vertical="top"/>
    </xf>
    <xf numFmtId="0" fontId="30" fillId="4" borderId="30" xfId="0" applyFont="1" applyFill="1" applyBorder="1" applyAlignment="1" applyProtection="1">
      <alignment horizontal="center" vertical="top"/>
      <protection hidden="1"/>
    </xf>
    <xf numFmtId="0" fontId="30" fillId="4" borderId="30" xfId="0" applyFont="1" applyFill="1" applyBorder="1" applyAlignment="1" applyProtection="1">
      <alignment horizontal="left" vertical="top" wrapText="1"/>
      <protection locked="0"/>
    </xf>
    <xf numFmtId="1" fontId="62" fillId="4" borderId="30" xfId="0" applyNumberFormat="1" applyFont="1" applyFill="1" applyBorder="1" applyAlignment="1" applyProtection="1">
      <alignment horizontal="center" vertical="top" wrapText="1"/>
      <protection locked="0"/>
    </xf>
    <xf numFmtId="1" fontId="71" fillId="4" borderId="30" xfId="0" applyNumberFormat="1" applyFont="1" applyFill="1" applyBorder="1" applyAlignment="1" applyProtection="1">
      <alignment horizontal="center" vertical="top" wrapText="1"/>
      <protection locked="0"/>
    </xf>
    <xf numFmtId="0" fontId="39" fillId="4" borderId="30" xfId="0" applyFont="1" applyFill="1" applyBorder="1" applyAlignment="1" applyProtection="1">
      <alignment horizontal="center" vertical="top" wrapText="1"/>
      <protection locked="0"/>
    </xf>
    <xf numFmtId="0" fontId="30" fillId="20" borderId="30" xfId="0" applyFont="1" applyFill="1" applyBorder="1" applyAlignment="1" applyProtection="1">
      <alignment horizontal="center" vertical="top"/>
      <protection locked="0"/>
    </xf>
    <xf numFmtId="0" fontId="30" fillId="20" borderId="30" xfId="0" applyFont="1" applyFill="1" applyBorder="1" applyAlignment="1" applyProtection="1">
      <alignment horizontal="left" vertical="top" wrapText="1"/>
      <protection locked="0"/>
    </xf>
    <xf numFmtId="1" fontId="62" fillId="20" borderId="30" xfId="0" applyNumberFormat="1" applyFont="1" applyFill="1" applyBorder="1" applyAlignment="1" applyProtection="1">
      <alignment horizontal="center" vertical="top" wrapText="1"/>
      <protection locked="0"/>
    </xf>
    <xf numFmtId="1" fontId="71" fillId="20" borderId="30" xfId="0" applyNumberFormat="1" applyFont="1" applyFill="1" applyBorder="1" applyAlignment="1" applyProtection="1">
      <alignment horizontal="center" vertical="top" wrapText="1"/>
      <protection locked="0"/>
    </xf>
    <xf numFmtId="0" fontId="39" fillId="20" borderId="30" xfId="0" applyFont="1" applyFill="1" applyBorder="1" applyAlignment="1" applyProtection="1">
      <alignment horizontal="center" vertical="top" wrapText="1"/>
      <protection locked="0"/>
    </xf>
    <xf numFmtId="0" fontId="30" fillId="4" borderId="30" xfId="0" applyFont="1" applyFill="1" applyBorder="1" applyAlignment="1" applyProtection="1">
      <alignment horizontal="center" vertical="top"/>
      <protection locked="0"/>
    </xf>
    <xf numFmtId="0" fontId="30" fillId="0" borderId="0" xfId="0" applyFont="1" applyAlignment="1" applyProtection="1">
      <alignment vertical="top"/>
      <protection hidden="1"/>
    </xf>
    <xf numFmtId="0" fontId="30" fillId="0" borderId="21" xfId="0" applyFont="1" applyBorder="1" applyAlignment="1">
      <alignment horizontal="right" vertical="top"/>
    </xf>
    <xf numFmtId="1" fontId="30" fillId="0" borderId="22" xfId="0" applyNumberFormat="1" applyFont="1" applyBorder="1" applyAlignment="1">
      <alignment horizontal="center" vertical="top"/>
    </xf>
    <xf numFmtId="2" fontId="30" fillId="0" borderId="0" xfId="0" applyNumberFormat="1" applyFont="1" applyAlignment="1">
      <alignment vertical="top"/>
    </xf>
    <xf numFmtId="0" fontId="69" fillId="43" borderId="0" xfId="0" applyFont="1" applyFill="1" applyAlignment="1" applyProtection="1">
      <alignment vertical="top"/>
      <protection locked="0"/>
    </xf>
    <xf numFmtId="0" fontId="69" fillId="43" borderId="0" xfId="0" applyFont="1" applyFill="1" applyAlignment="1">
      <alignment vertical="top"/>
    </xf>
    <xf numFmtId="0" fontId="38" fillId="43" borderId="0" xfId="0" applyFont="1" applyFill="1" applyAlignment="1">
      <alignment vertical="top"/>
    </xf>
    <xf numFmtId="0" fontId="46" fillId="22" borderId="35" xfId="0" applyFont="1" applyFill="1" applyBorder="1" applyAlignment="1">
      <alignment vertical="top"/>
    </xf>
    <xf numFmtId="0" fontId="46" fillId="22" borderId="33" xfId="0" applyFont="1" applyFill="1" applyBorder="1" applyAlignment="1">
      <alignment vertical="top"/>
    </xf>
    <xf numFmtId="0" fontId="70" fillId="22" borderId="33" xfId="0" applyFont="1" applyFill="1" applyBorder="1" applyAlignment="1">
      <alignment vertical="top" wrapText="1"/>
    </xf>
    <xf numFmtId="0" fontId="70" fillId="22" borderId="36" xfId="0" applyFont="1" applyFill="1" applyBorder="1" applyAlignment="1">
      <alignment vertical="top"/>
    </xf>
    <xf numFmtId="0" fontId="30" fillId="5" borderId="29" xfId="0" applyFont="1" applyFill="1" applyBorder="1" applyAlignment="1" applyProtection="1">
      <alignment horizontal="center" vertical="top"/>
      <protection locked="0"/>
    </xf>
    <xf numFmtId="0" fontId="30" fillId="5" borderId="30" xfId="0" applyFont="1" applyFill="1" applyBorder="1" applyAlignment="1" applyProtection="1">
      <alignment horizontal="left" vertical="top" wrapText="1"/>
      <protection locked="0"/>
    </xf>
    <xf numFmtId="1" fontId="62" fillId="5" borderId="30" xfId="0" applyNumberFormat="1" applyFont="1" applyFill="1" applyBorder="1" applyAlignment="1" applyProtection="1">
      <alignment horizontal="center" vertical="top" wrapText="1"/>
      <protection locked="0"/>
    </xf>
    <xf numFmtId="1" fontId="71" fillId="5" borderId="30" xfId="0" applyNumberFormat="1" applyFont="1" applyFill="1" applyBorder="1" applyAlignment="1" applyProtection="1">
      <alignment horizontal="center" vertical="top" wrapText="1"/>
      <protection locked="0"/>
    </xf>
    <xf numFmtId="0" fontId="39" fillId="5" borderId="32" xfId="0" applyFont="1" applyFill="1" applyBorder="1" applyAlignment="1" applyProtection="1">
      <alignment horizontal="center" vertical="top" wrapText="1"/>
      <protection locked="0"/>
    </xf>
    <xf numFmtId="0" fontId="30" fillId="19" borderId="29" xfId="0" applyFont="1" applyFill="1" applyBorder="1" applyAlignment="1" applyProtection="1">
      <alignment horizontal="center" vertical="top"/>
      <protection locked="0"/>
    </xf>
    <xf numFmtId="0" fontId="30" fillId="19" borderId="30" xfId="0" applyFont="1" applyFill="1" applyBorder="1" applyAlignment="1" applyProtection="1">
      <alignment horizontal="left" vertical="top" wrapText="1"/>
      <protection locked="0"/>
    </xf>
    <xf numFmtId="1" fontId="62" fillId="19" borderId="30" xfId="0" applyNumberFormat="1" applyFont="1" applyFill="1" applyBorder="1" applyAlignment="1" applyProtection="1">
      <alignment horizontal="center" vertical="top" wrapText="1"/>
      <protection locked="0"/>
    </xf>
    <xf numFmtId="1" fontId="71" fillId="19" borderId="30" xfId="0" applyNumberFormat="1" applyFont="1" applyFill="1" applyBorder="1" applyAlignment="1" applyProtection="1">
      <alignment horizontal="center" vertical="top" wrapText="1"/>
      <protection locked="0"/>
    </xf>
    <xf numFmtId="0" fontId="39" fillId="19" borderId="32" xfId="0" applyFont="1" applyFill="1" applyBorder="1" applyAlignment="1" applyProtection="1">
      <alignment horizontal="center" vertical="top" wrapText="1"/>
      <protection locked="0"/>
    </xf>
    <xf numFmtId="0" fontId="72" fillId="0" borderId="0" xfId="1" applyFont="1" applyAlignment="1" applyProtection="1"/>
    <xf numFmtId="0" fontId="30" fillId="19" borderId="37" xfId="0" applyFont="1" applyFill="1" applyBorder="1" applyAlignment="1" applyProtection="1">
      <alignment horizontal="center" vertical="top"/>
      <protection locked="0"/>
    </xf>
    <xf numFmtId="0" fontId="30" fillId="19" borderId="31" xfId="0" applyFont="1" applyFill="1" applyBorder="1" applyAlignment="1" applyProtection="1">
      <alignment horizontal="left" vertical="top" wrapText="1"/>
      <protection locked="0"/>
    </xf>
    <xf numFmtId="1" fontId="62" fillId="19" borderId="31" xfId="0" applyNumberFormat="1" applyFont="1" applyFill="1" applyBorder="1" applyAlignment="1" applyProtection="1">
      <alignment horizontal="center" vertical="top" wrapText="1"/>
      <protection locked="0"/>
    </xf>
    <xf numFmtId="1" fontId="71" fillId="19" borderId="31" xfId="0" applyNumberFormat="1" applyFont="1" applyFill="1" applyBorder="1" applyAlignment="1" applyProtection="1">
      <alignment horizontal="center" vertical="top" wrapText="1"/>
      <protection locked="0"/>
    </xf>
    <xf numFmtId="0" fontId="39" fillId="19" borderId="34" xfId="0" applyFont="1" applyFill="1" applyBorder="1" applyAlignment="1" applyProtection="1">
      <alignment horizontal="center" vertical="top" wrapText="1"/>
      <protection locked="0"/>
    </xf>
    <xf numFmtId="0" fontId="69" fillId="28" borderId="0" xfId="0" applyFont="1" applyFill="1" applyAlignment="1" applyProtection="1">
      <alignment vertical="top"/>
      <protection locked="0"/>
    </xf>
    <xf numFmtId="0" fontId="69" fillId="28" borderId="0" xfId="0" applyFont="1" applyFill="1" applyAlignment="1">
      <alignment vertical="top"/>
    </xf>
    <xf numFmtId="0" fontId="38" fillId="28" borderId="0" xfId="0" applyFont="1" applyFill="1" applyAlignment="1">
      <alignment vertical="top"/>
    </xf>
    <xf numFmtId="0" fontId="46" fillId="29" borderId="35" xfId="0" applyFont="1" applyFill="1" applyBorder="1" applyAlignment="1">
      <alignment vertical="top" wrapText="1"/>
    </xf>
    <xf numFmtId="0" fontId="46" fillId="29" borderId="33" xfId="0" applyFont="1" applyFill="1" applyBorder="1" applyAlignment="1">
      <alignment vertical="top" wrapText="1"/>
    </xf>
    <xf numFmtId="0" fontId="70" fillId="29" borderId="33" xfId="0" applyFont="1" applyFill="1" applyBorder="1" applyAlignment="1">
      <alignment vertical="top" wrapText="1"/>
    </xf>
    <xf numFmtId="0" fontId="70" fillId="29" borderId="36" xfId="0" applyFont="1" applyFill="1" applyBorder="1" applyAlignment="1">
      <alignment vertical="top" wrapText="1"/>
    </xf>
    <xf numFmtId="0" fontId="30" fillId="9" borderId="29" xfId="0" applyFont="1" applyFill="1" applyBorder="1" applyAlignment="1" applyProtection="1">
      <alignment horizontal="center" vertical="top"/>
      <protection locked="0"/>
    </xf>
    <xf numFmtId="0" fontId="30" fillId="9" borderId="30" xfId="0" applyFont="1" applyFill="1" applyBorder="1" applyAlignment="1" applyProtection="1">
      <alignment horizontal="left" vertical="top" wrapText="1"/>
      <protection locked="0"/>
    </xf>
    <xf numFmtId="1" fontId="62" fillId="9" borderId="30" xfId="0" applyNumberFormat="1" applyFont="1" applyFill="1" applyBorder="1" applyAlignment="1" applyProtection="1">
      <alignment horizontal="center" vertical="top" wrapText="1"/>
      <protection locked="0"/>
    </xf>
    <xf numFmtId="1" fontId="71" fillId="9" borderId="30" xfId="0" applyNumberFormat="1" applyFont="1" applyFill="1" applyBorder="1" applyAlignment="1" applyProtection="1">
      <alignment horizontal="center" vertical="top" wrapText="1"/>
      <protection locked="0"/>
    </xf>
    <xf numFmtId="0" fontId="39" fillId="9" borderId="32" xfId="0" applyFont="1" applyFill="1" applyBorder="1" applyAlignment="1" applyProtection="1">
      <alignment horizontal="center" vertical="top" wrapText="1"/>
      <protection locked="0"/>
    </xf>
    <xf numFmtId="0" fontId="30" fillId="18" borderId="29" xfId="0" applyFont="1" applyFill="1" applyBorder="1" applyAlignment="1" applyProtection="1">
      <alignment horizontal="center" vertical="top"/>
      <protection locked="0"/>
    </xf>
    <xf numFmtId="0" fontId="30" fillId="18" borderId="30" xfId="0" applyFont="1" applyFill="1" applyBorder="1" applyAlignment="1" applyProtection="1">
      <alignment horizontal="left" vertical="top" wrapText="1"/>
      <protection locked="0"/>
    </xf>
    <xf numFmtId="1" fontId="62" fillId="18" borderId="30" xfId="0" applyNumberFormat="1" applyFont="1" applyFill="1" applyBorder="1" applyAlignment="1" applyProtection="1">
      <alignment horizontal="center" vertical="top" wrapText="1"/>
      <protection locked="0"/>
    </xf>
    <xf numFmtId="1" fontId="71" fillId="18" borderId="30" xfId="0" applyNumberFormat="1" applyFont="1" applyFill="1" applyBorder="1" applyAlignment="1" applyProtection="1">
      <alignment horizontal="center" vertical="top" wrapText="1"/>
      <protection locked="0"/>
    </xf>
    <xf numFmtId="0" fontId="39" fillId="18" borderId="32" xfId="0" applyFont="1" applyFill="1" applyBorder="1" applyAlignment="1" applyProtection="1">
      <alignment horizontal="center" vertical="top" wrapText="1"/>
      <protection locked="0"/>
    </xf>
    <xf numFmtId="0" fontId="30" fillId="18" borderId="37" xfId="0" applyFont="1" applyFill="1" applyBorder="1" applyAlignment="1" applyProtection="1">
      <alignment horizontal="center" vertical="top"/>
      <protection locked="0"/>
    </xf>
    <xf numFmtId="0" fontId="30" fillId="18" borderId="31" xfId="0" applyFont="1" applyFill="1" applyBorder="1" applyAlignment="1" applyProtection="1">
      <alignment horizontal="left" vertical="top" wrapText="1"/>
      <protection locked="0"/>
    </xf>
    <xf numFmtId="1" fontId="62" fillId="18" borderId="31" xfId="0" applyNumberFormat="1" applyFont="1" applyFill="1" applyBorder="1" applyAlignment="1" applyProtection="1">
      <alignment horizontal="center" vertical="top" wrapText="1"/>
      <protection locked="0"/>
    </xf>
    <xf numFmtId="1" fontId="71" fillId="18" borderId="31" xfId="0" applyNumberFormat="1" applyFont="1" applyFill="1" applyBorder="1" applyAlignment="1" applyProtection="1">
      <alignment horizontal="center" vertical="top" wrapText="1"/>
      <protection locked="0"/>
    </xf>
    <xf numFmtId="0" fontId="39" fillId="18" borderId="34" xfId="0" applyFont="1" applyFill="1" applyBorder="1" applyAlignment="1" applyProtection="1">
      <alignment horizontal="center" vertical="top" wrapText="1"/>
      <protection locked="0"/>
    </xf>
    <xf numFmtId="0" fontId="69" fillId="40" borderId="0" xfId="0" applyFont="1" applyFill="1" applyAlignment="1" applyProtection="1">
      <alignment vertical="top"/>
      <protection locked="0"/>
    </xf>
    <xf numFmtId="0" fontId="69" fillId="40" borderId="0" xfId="0" applyFont="1" applyFill="1" applyAlignment="1">
      <alignment vertical="top"/>
    </xf>
    <xf numFmtId="0" fontId="38" fillId="40" borderId="0" xfId="0" applyFont="1" applyFill="1" applyAlignment="1">
      <alignment vertical="top"/>
    </xf>
    <xf numFmtId="0" fontId="46" fillId="25" borderId="35" xfId="0" applyFont="1" applyFill="1" applyBorder="1" applyAlignment="1">
      <alignment vertical="top" wrapText="1"/>
    </xf>
    <xf numFmtId="0" fontId="46" fillId="25" borderId="33" xfId="0" applyFont="1" applyFill="1" applyBorder="1" applyAlignment="1">
      <alignment vertical="top" wrapText="1"/>
    </xf>
    <xf numFmtId="0" fontId="70" fillId="25" borderId="33" xfId="0" applyFont="1" applyFill="1" applyBorder="1" applyAlignment="1">
      <alignment vertical="top" wrapText="1"/>
    </xf>
    <xf numFmtId="0" fontId="70" fillId="25" borderId="36" xfId="0" applyFont="1" applyFill="1" applyBorder="1" applyAlignment="1">
      <alignment vertical="top" wrapText="1"/>
    </xf>
    <xf numFmtId="0" fontId="30" fillId="0" borderId="0" xfId="0" applyFont="1" applyAlignment="1">
      <alignment wrapText="1"/>
    </xf>
    <xf numFmtId="0" fontId="30" fillId="3" borderId="29" xfId="0" applyFont="1" applyFill="1" applyBorder="1" applyAlignment="1" applyProtection="1">
      <alignment horizontal="center" vertical="top"/>
      <protection locked="0"/>
    </xf>
    <xf numFmtId="0" fontId="30" fillId="3" borderId="30" xfId="0" applyFont="1" applyFill="1" applyBorder="1" applyAlignment="1" applyProtection="1">
      <alignment horizontal="left" vertical="top" wrapText="1"/>
      <protection locked="0"/>
    </xf>
    <xf numFmtId="1" fontId="62" fillId="3" borderId="30" xfId="0" applyNumberFormat="1" applyFont="1" applyFill="1" applyBorder="1" applyAlignment="1" applyProtection="1">
      <alignment horizontal="center" vertical="top" wrapText="1"/>
      <protection locked="0"/>
    </xf>
    <xf numFmtId="1" fontId="71" fillId="3" borderId="30" xfId="0" applyNumberFormat="1" applyFont="1" applyFill="1" applyBorder="1" applyAlignment="1" applyProtection="1">
      <alignment horizontal="center" vertical="top" wrapText="1"/>
      <protection locked="0"/>
    </xf>
    <xf numFmtId="0" fontId="39" fillId="3" borderId="32" xfId="0" applyFont="1" applyFill="1" applyBorder="1" applyAlignment="1" applyProtection="1">
      <alignment horizontal="center" vertical="top" wrapText="1"/>
      <protection locked="0"/>
    </xf>
    <xf numFmtId="0" fontId="30" fillId="17" borderId="29" xfId="0" applyFont="1" applyFill="1" applyBorder="1" applyAlignment="1" applyProtection="1">
      <alignment horizontal="center" vertical="top"/>
      <protection locked="0"/>
    </xf>
    <xf numFmtId="0" fontId="30" fillId="17" borderId="30" xfId="0" applyFont="1" applyFill="1" applyBorder="1" applyAlignment="1" applyProtection="1">
      <alignment horizontal="left" vertical="top" wrapText="1"/>
      <protection locked="0"/>
    </xf>
    <xf numFmtId="1" fontId="62" fillId="17" borderId="30" xfId="0" applyNumberFormat="1" applyFont="1" applyFill="1" applyBorder="1" applyAlignment="1" applyProtection="1">
      <alignment horizontal="center" vertical="top" wrapText="1"/>
      <protection locked="0"/>
    </xf>
    <xf numFmtId="1" fontId="71" fillId="17" borderId="30" xfId="0" applyNumberFormat="1" applyFont="1" applyFill="1" applyBorder="1" applyAlignment="1" applyProtection="1">
      <alignment horizontal="center" vertical="top" wrapText="1"/>
      <protection locked="0"/>
    </xf>
    <xf numFmtId="0" fontId="39" fillId="17" borderId="32" xfId="0" applyFont="1" applyFill="1" applyBorder="1" applyAlignment="1" applyProtection="1">
      <alignment horizontal="center" vertical="top" wrapText="1"/>
      <protection locked="0"/>
    </xf>
    <xf numFmtId="0" fontId="30" fillId="17" borderId="37" xfId="0" applyFont="1" applyFill="1" applyBorder="1" applyAlignment="1" applyProtection="1">
      <alignment horizontal="center" vertical="top"/>
      <protection locked="0"/>
    </xf>
    <xf numFmtId="0" fontId="30" fillId="17" borderId="31" xfId="0" applyFont="1" applyFill="1" applyBorder="1" applyAlignment="1" applyProtection="1">
      <alignment horizontal="left" vertical="top" wrapText="1"/>
      <protection locked="0"/>
    </xf>
    <xf numFmtId="1" fontId="62" fillId="17" borderId="31" xfId="0" applyNumberFormat="1" applyFont="1" applyFill="1" applyBorder="1" applyAlignment="1" applyProtection="1">
      <alignment horizontal="center" vertical="top" wrapText="1"/>
      <protection locked="0"/>
    </xf>
    <xf numFmtId="1" fontId="71" fillId="17" borderId="31" xfId="0" applyNumberFormat="1" applyFont="1" applyFill="1" applyBorder="1" applyAlignment="1" applyProtection="1">
      <alignment horizontal="center" vertical="top" wrapText="1"/>
      <protection locked="0"/>
    </xf>
    <xf numFmtId="0" fontId="39" fillId="17" borderId="34" xfId="0" applyFont="1" applyFill="1" applyBorder="1" applyAlignment="1" applyProtection="1">
      <alignment horizontal="center" vertical="top" wrapText="1"/>
      <protection locked="0"/>
    </xf>
    <xf numFmtId="0" fontId="69" fillId="44" borderId="0" xfId="0" applyFont="1" applyFill="1" applyAlignment="1" applyProtection="1">
      <alignment vertical="top"/>
      <protection locked="0"/>
    </xf>
    <xf numFmtId="0" fontId="69" fillId="44" borderId="0" xfId="0" applyFont="1" applyFill="1" applyAlignment="1">
      <alignment vertical="top"/>
    </xf>
    <xf numFmtId="0" fontId="38" fillId="44" borderId="0" xfId="0" applyFont="1" applyFill="1" applyAlignment="1">
      <alignment vertical="top"/>
    </xf>
    <xf numFmtId="0" fontId="46" fillId="27" borderId="35" xfId="0" applyFont="1" applyFill="1" applyBorder="1" applyAlignment="1">
      <alignment vertical="top" wrapText="1"/>
    </xf>
    <xf numFmtId="0" fontId="46" fillId="27" borderId="33" xfId="0" applyFont="1" applyFill="1" applyBorder="1" applyAlignment="1">
      <alignment vertical="top" wrapText="1"/>
    </xf>
    <xf numFmtId="0" fontId="70" fillId="27" borderId="33" xfId="0" applyFont="1" applyFill="1" applyBorder="1" applyAlignment="1">
      <alignment vertical="top" wrapText="1"/>
    </xf>
    <xf numFmtId="0" fontId="70" fillId="27" borderId="36" xfId="0" applyFont="1" applyFill="1" applyBorder="1" applyAlignment="1">
      <alignment vertical="top" wrapText="1"/>
    </xf>
    <xf numFmtId="0" fontId="30" fillId="6" borderId="29" xfId="0" applyFont="1" applyFill="1" applyBorder="1" applyAlignment="1" applyProtection="1">
      <alignment horizontal="center" vertical="top"/>
      <protection locked="0"/>
    </xf>
    <xf numFmtId="0" fontId="30" fillId="6" borderId="30" xfId="0" applyFont="1" applyFill="1" applyBorder="1" applyAlignment="1" applyProtection="1">
      <alignment horizontal="left" vertical="top" wrapText="1"/>
      <protection locked="0"/>
    </xf>
    <xf numFmtId="1" fontId="62" fillId="6" borderId="30" xfId="0" applyNumberFormat="1" applyFont="1" applyFill="1" applyBorder="1" applyAlignment="1" applyProtection="1">
      <alignment horizontal="center" vertical="top" wrapText="1"/>
      <protection locked="0"/>
    </xf>
    <xf numFmtId="1" fontId="71" fillId="6" borderId="30" xfId="0" applyNumberFormat="1" applyFont="1" applyFill="1" applyBorder="1" applyAlignment="1" applyProtection="1">
      <alignment horizontal="center" vertical="top" wrapText="1"/>
      <protection locked="0"/>
    </xf>
    <xf numFmtId="0" fontId="39" fillId="6" borderId="32" xfId="0" applyFont="1" applyFill="1" applyBorder="1" applyAlignment="1" applyProtection="1">
      <alignment horizontal="center" vertical="top" wrapText="1"/>
      <protection locked="0"/>
    </xf>
    <xf numFmtId="0" fontId="30" fillId="11" borderId="29" xfId="0" applyFont="1" applyFill="1" applyBorder="1" applyAlignment="1" applyProtection="1">
      <alignment horizontal="center" vertical="top"/>
      <protection locked="0"/>
    </xf>
    <xf numFmtId="0" fontId="30" fillId="11" borderId="30" xfId="0" applyFont="1" applyFill="1" applyBorder="1" applyAlignment="1" applyProtection="1">
      <alignment horizontal="left" vertical="top" wrapText="1"/>
      <protection locked="0"/>
    </xf>
    <xf numFmtId="1" fontId="62" fillId="11" borderId="30" xfId="0" applyNumberFormat="1" applyFont="1" applyFill="1" applyBorder="1" applyAlignment="1" applyProtection="1">
      <alignment horizontal="center" vertical="top" wrapText="1"/>
      <protection locked="0"/>
    </xf>
    <xf numFmtId="1" fontId="71" fillId="11" borderId="30" xfId="0" applyNumberFormat="1" applyFont="1" applyFill="1" applyBorder="1" applyAlignment="1" applyProtection="1">
      <alignment horizontal="center" vertical="top" wrapText="1"/>
      <protection locked="0"/>
    </xf>
    <xf numFmtId="0" fontId="39" fillId="11" borderId="32" xfId="0" applyFont="1" applyFill="1" applyBorder="1" applyAlignment="1" applyProtection="1">
      <alignment horizontal="center" vertical="top" wrapText="1"/>
      <protection locked="0"/>
    </xf>
    <xf numFmtId="0" fontId="30" fillId="11" borderId="37" xfId="0" applyFont="1" applyFill="1" applyBorder="1" applyAlignment="1" applyProtection="1">
      <alignment horizontal="center" vertical="top"/>
      <protection locked="0"/>
    </xf>
    <xf numFmtId="0" fontId="30" fillId="11" borderId="31" xfId="0" applyFont="1" applyFill="1" applyBorder="1" applyAlignment="1" applyProtection="1">
      <alignment horizontal="left" vertical="top" wrapText="1"/>
      <protection locked="0"/>
    </xf>
    <xf numFmtId="1" fontId="62" fillId="11" borderId="31" xfId="0" applyNumberFormat="1" applyFont="1" applyFill="1" applyBorder="1" applyAlignment="1" applyProtection="1">
      <alignment horizontal="center" vertical="top" wrapText="1"/>
      <protection locked="0"/>
    </xf>
    <xf numFmtId="1" fontId="71" fillId="11" borderId="31" xfId="0" applyNumberFormat="1" applyFont="1" applyFill="1" applyBorder="1" applyAlignment="1" applyProtection="1">
      <alignment horizontal="center" vertical="top" wrapText="1"/>
      <protection locked="0"/>
    </xf>
    <xf numFmtId="0" fontId="39" fillId="11" borderId="34" xfId="0" applyFont="1" applyFill="1" applyBorder="1" applyAlignment="1" applyProtection="1">
      <alignment horizontal="center" vertical="top" wrapText="1"/>
      <protection locked="0"/>
    </xf>
    <xf numFmtId="0" fontId="69" fillId="45" borderId="0" xfId="0" applyFont="1" applyFill="1" applyAlignment="1" applyProtection="1">
      <alignment vertical="top"/>
      <protection locked="0"/>
    </xf>
    <xf numFmtId="0" fontId="69" fillId="45" borderId="0" xfId="0" applyFont="1" applyFill="1" applyAlignment="1">
      <alignment vertical="top"/>
    </xf>
    <xf numFmtId="0" fontId="38" fillId="45" borderId="0" xfId="0" applyFont="1" applyFill="1" applyAlignment="1">
      <alignment vertical="top"/>
    </xf>
    <xf numFmtId="0" fontId="46" fillId="46" borderId="0" xfId="0" applyFont="1" applyFill="1" applyAlignment="1">
      <alignment vertical="top" wrapText="1"/>
    </xf>
    <xf numFmtId="0" fontId="70" fillId="46" borderId="0" xfId="0" applyFont="1" applyFill="1" applyAlignment="1">
      <alignment vertical="top" wrapText="1"/>
    </xf>
    <xf numFmtId="0" fontId="30" fillId="16" borderId="35" xfId="0" applyFont="1" applyFill="1" applyBorder="1" applyAlignment="1" applyProtection="1">
      <alignment horizontal="center" vertical="top"/>
      <protection locked="0"/>
    </xf>
    <xf numFmtId="0" fontId="30" fillId="16" borderId="33" xfId="0" applyFont="1" applyFill="1" applyBorder="1" applyAlignment="1" applyProtection="1">
      <alignment horizontal="left" vertical="top" wrapText="1"/>
      <protection locked="0"/>
    </xf>
    <xf numFmtId="1" fontId="62" fillId="16" borderId="33" xfId="0" applyNumberFormat="1" applyFont="1" applyFill="1" applyBorder="1" applyAlignment="1" applyProtection="1">
      <alignment horizontal="center" vertical="top" wrapText="1"/>
      <protection locked="0"/>
    </xf>
    <xf numFmtId="1" fontId="71" fillId="16" borderId="33" xfId="0" applyNumberFormat="1" applyFont="1" applyFill="1" applyBorder="1" applyAlignment="1" applyProtection="1">
      <alignment horizontal="center" vertical="top" wrapText="1"/>
      <protection locked="0"/>
    </xf>
    <xf numFmtId="0" fontId="39" fillId="16" borderId="36" xfId="0" applyFont="1" applyFill="1" applyBorder="1" applyAlignment="1" applyProtection="1">
      <alignment horizontal="center" vertical="top" wrapText="1"/>
      <protection locked="0"/>
    </xf>
    <xf numFmtId="0" fontId="30" fillId="15" borderId="29" xfId="0" applyFont="1" applyFill="1" applyBorder="1" applyAlignment="1" applyProtection="1">
      <alignment horizontal="center" vertical="top"/>
      <protection locked="0"/>
    </xf>
    <xf numFmtId="0" fontId="30" fillId="15" borderId="30" xfId="0" applyFont="1" applyFill="1" applyBorder="1" applyAlignment="1" applyProtection="1">
      <alignment horizontal="left" vertical="top" wrapText="1"/>
      <protection locked="0"/>
    </xf>
    <xf numFmtId="1" fontId="62" fillId="15" borderId="30" xfId="0" applyNumberFormat="1" applyFont="1" applyFill="1" applyBorder="1" applyAlignment="1" applyProtection="1">
      <alignment horizontal="center" vertical="top" wrapText="1"/>
      <protection locked="0"/>
    </xf>
    <xf numFmtId="1" fontId="71" fillId="15" borderId="30" xfId="0" applyNumberFormat="1" applyFont="1" applyFill="1" applyBorder="1" applyAlignment="1" applyProtection="1">
      <alignment horizontal="center" vertical="top" wrapText="1"/>
      <protection locked="0"/>
    </xf>
    <xf numFmtId="0" fontId="39" fillId="15" borderId="32" xfId="0" applyFont="1" applyFill="1" applyBorder="1" applyAlignment="1" applyProtection="1">
      <alignment horizontal="center" vertical="top" wrapText="1"/>
      <protection locked="0"/>
    </xf>
    <xf numFmtId="0" fontId="30" fillId="16" borderId="29" xfId="0" applyFont="1" applyFill="1" applyBorder="1" applyAlignment="1" applyProtection="1">
      <alignment horizontal="center" vertical="top"/>
      <protection locked="0"/>
    </xf>
    <xf numFmtId="0" fontId="30" fillId="16" borderId="30" xfId="0" applyFont="1" applyFill="1" applyBorder="1" applyAlignment="1" applyProtection="1">
      <alignment horizontal="left" vertical="top" wrapText="1"/>
      <protection locked="0"/>
    </xf>
    <xf numFmtId="1" fontId="62" fillId="16" borderId="30" xfId="0" applyNumberFormat="1" applyFont="1" applyFill="1" applyBorder="1" applyAlignment="1" applyProtection="1">
      <alignment horizontal="center" vertical="top" wrapText="1"/>
      <protection locked="0"/>
    </xf>
    <xf numFmtId="1" fontId="71" fillId="16" borderId="30" xfId="0" applyNumberFormat="1" applyFont="1" applyFill="1" applyBorder="1" applyAlignment="1" applyProtection="1">
      <alignment horizontal="center" vertical="top" wrapText="1"/>
      <protection locked="0"/>
    </xf>
    <xf numFmtId="0" fontId="39" fillId="16" borderId="32" xfId="0" applyFont="1" applyFill="1" applyBorder="1" applyAlignment="1" applyProtection="1">
      <alignment horizontal="center" vertical="top" wrapText="1"/>
      <protection locked="0"/>
    </xf>
    <xf numFmtId="0" fontId="30" fillId="15" borderId="37" xfId="0" applyFont="1" applyFill="1" applyBorder="1" applyAlignment="1" applyProtection="1">
      <alignment horizontal="center" vertical="top"/>
      <protection locked="0"/>
    </xf>
    <xf numFmtId="0" fontId="30" fillId="15" borderId="31" xfId="0" applyFont="1" applyFill="1" applyBorder="1" applyAlignment="1" applyProtection="1">
      <alignment horizontal="left" vertical="top" wrapText="1"/>
      <protection locked="0"/>
    </xf>
    <xf numFmtId="1" fontId="62" fillId="15" borderId="31" xfId="0" applyNumberFormat="1" applyFont="1" applyFill="1" applyBorder="1" applyAlignment="1" applyProtection="1">
      <alignment horizontal="center" vertical="top" wrapText="1"/>
      <protection locked="0"/>
    </xf>
    <xf numFmtId="1" fontId="71" fillId="15" borderId="31" xfId="0" applyNumberFormat="1" applyFont="1" applyFill="1" applyBorder="1" applyAlignment="1" applyProtection="1">
      <alignment horizontal="center" vertical="top" wrapText="1"/>
      <protection locked="0"/>
    </xf>
    <xf numFmtId="0" fontId="39" fillId="15" borderId="34" xfId="0" applyFont="1" applyFill="1" applyBorder="1" applyAlignment="1" applyProtection="1">
      <alignment horizontal="center" vertical="top" wrapText="1"/>
      <protection locked="0"/>
    </xf>
    <xf numFmtId="0" fontId="73" fillId="0" borderId="1" xfId="0" applyFont="1" applyBorder="1" applyAlignment="1" applyProtection="1">
      <alignment vertical="center"/>
      <protection hidden="1"/>
    </xf>
    <xf numFmtId="0" fontId="73" fillId="0" borderId="0" xfId="0" applyFont="1" applyAlignment="1" applyProtection="1">
      <alignment vertical="center"/>
      <protection hidden="1"/>
    </xf>
    <xf numFmtId="0" fontId="32" fillId="0" borderId="0" xfId="0" applyFont="1"/>
    <xf numFmtId="0" fontId="68" fillId="0" borderId="0" xfId="0" applyFont="1" applyAlignment="1" applyProtection="1">
      <alignment vertical="top" textRotation="90" shrinkToFit="1"/>
      <protection hidden="1"/>
    </xf>
    <xf numFmtId="0" fontId="68" fillId="0" borderId="0" xfId="0" applyFont="1" applyAlignment="1" applyProtection="1">
      <alignment horizontal="center" vertical="top" textRotation="90" shrinkToFit="1"/>
      <protection hidden="1"/>
    </xf>
    <xf numFmtId="0" fontId="32" fillId="0" borderId="0" xfId="0" applyFont="1" applyAlignment="1">
      <alignment vertical="top"/>
    </xf>
    <xf numFmtId="0" fontId="74" fillId="0" borderId="0" xfId="1" applyFont="1" applyAlignment="1" applyProtection="1"/>
    <xf numFmtId="0" fontId="72" fillId="0" borderId="0" xfId="1" applyFont="1" applyProtection="1">
      <alignment vertical="top"/>
    </xf>
    <xf numFmtId="0" fontId="75" fillId="0" borderId="1" xfId="0" applyFont="1" applyBorder="1" applyAlignment="1" applyProtection="1">
      <alignment vertical="center"/>
      <protection hidden="1"/>
    </xf>
    <xf numFmtId="0" fontId="76" fillId="0" borderId="1" xfId="0" applyFont="1" applyBorder="1" applyAlignment="1">
      <alignment horizontal="right" vertical="center"/>
    </xf>
    <xf numFmtId="0" fontId="77" fillId="0" borderId="0" xfId="0" applyFont="1" applyAlignment="1">
      <alignment vertical="top"/>
    </xf>
    <xf numFmtId="0" fontId="78" fillId="0" borderId="0" xfId="0" applyFont="1"/>
    <xf numFmtId="0" fontId="30" fillId="50" borderId="0" xfId="0" applyFont="1" applyFill="1"/>
    <xf numFmtId="0" fontId="38" fillId="50" borderId="0" xfId="0" applyFont="1" applyFill="1" applyAlignment="1">
      <alignment vertical="top"/>
    </xf>
    <xf numFmtId="0" fontId="48" fillId="0" borderId="0" xfId="0" applyFont="1" applyAlignment="1" applyProtection="1">
      <alignment horizontal="right" vertical="center"/>
      <protection locked="0"/>
    </xf>
    <xf numFmtId="0" fontId="27" fillId="0" borderId="1" xfId="10" applyFont="1" applyBorder="1" applyAlignment="1" applyProtection="1">
      <alignment vertical="center"/>
      <protection hidden="1"/>
    </xf>
    <xf numFmtId="0" fontId="79" fillId="0" borderId="1" xfId="10" applyFont="1" applyBorder="1" applyAlignment="1" applyProtection="1">
      <alignment vertical="center"/>
      <protection hidden="1"/>
    </xf>
    <xf numFmtId="0" fontId="44" fillId="8" borderId="1" xfId="10" applyFont="1" applyFill="1" applyBorder="1" applyAlignment="1" applyProtection="1">
      <alignment vertical="center"/>
      <protection hidden="1"/>
    </xf>
    <xf numFmtId="0" fontId="67" fillId="0" borderId="1" xfId="10" applyFont="1" applyBorder="1" applyAlignment="1" applyProtection="1">
      <alignment vertical="center"/>
      <protection hidden="1"/>
    </xf>
    <xf numFmtId="0" fontId="28" fillId="0" borderId="1" xfId="10" applyFont="1" applyBorder="1" applyAlignment="1" applyProtection="1">
      <alignment horizontal="right" vertical="center"/>
      <protection hidden="1"/>
    </xf>
    <xf numFmtId="0" fontId="56" fillId="0" borderId="0" xfId="10" applyFont="1" applyAlignment="1" applyProtection="1">
      <alignment vertical="center"/>
      <protection hidden="1"/>
    </xf>
    <xf numFmtId="0" fontId="29" fillId="0" borderId="0" xfId="10" applyFont="1" applyProtection="1">
      <protection hidden="1"/>
    </xf>
    <xf numFmtId="0" fontId="30" fillId="0" borderId="0" xfId="10" applyFont="1" applyProtection="1">
      <protection hidden="1"/>
    </xf>
    <xf numFmtId="0" fontId="68" fillId="0" borderId="0" xfId="10" applyFont="1" applyAlignment="1" applyProtection="1">
      <alignment vertical="top" textRotation="90" shrinkToFit="1"/>
      <protection hidden="1"/>
    </xf>
    <xf numFmtId="0" fontId="28" fillId="0" borderId="0" xfId="10" applyFont="1" applyAlignment="1" applyProtection="1">
      <alignment vertical="top"/>
      <protection hidden="1"/>
    </xf>
    <xf numFmtId="0" fontId="47" fillId="0" borderId="0" xfId="10" applyFont="1" applyAlignment="1" applyProtection="1">
      <alignment vertical="top"/>
      <protection hidden="1"/>
    </xf>
    <xf numFmtId="0" fontId="30" fillId="0" borderId="0" xfId="10" applyFont="1"/>
    <xf numFmtId="0" fontId="30" fillId="0" borderId="0" xfId="10" applyFont="1" applyAlignment="1" applyProtection="1">
      <alignment vertical="top"/>
      <protection hidden="1"/>
    </xf>
    <xf numFmtId="0" fontId="80" fillId="0" borderId="1" xfId="0" applyFont="1" applyBorder="1" applyAlignment="1" applyProtection="1">
      <alignment vertical="center"/>
      <protection hidden="1"/>
    </xf>
    <xf numFmtId="0" fontId="81" fillId="0" borderId="0" xfId="4" applyFont="1" applyProtection="1">
      <protection hidden="1"/>
    </xf>
    <xf numFmtId="0" fontId="47" fillId="0" borderId="0" xfId="0" applyFont="1" applyProtection="1">
      <protection hidden="1"/>
    </xf>
    <xf numFmtId="0" fontId="31" fillId="0" borderId="0" xfId="1" applyFont="1" applyAlignment="1" applyProtection="1">
      <protection locked="0" hidden="1"/>
    </xf>
    <xf numFmtId="0" fontId="82" fillId="0" borderId="0" xfId="0" applyFont="1" applyProtection="1">
      <protection locked="0" hidden="1"/>
    </xf>
    <xf numFmtId="0" fontId="39" fillId="0" borderId="0" xfId="0" applyFont="1" applyAlignment="1" applyProtection="1">
      <alignment vertical="center"/>
      <protection hidden="1"/>
    </xf>
    <xf numFmtId="0" fontId="83" fillId="18" borderId="0" xfId="0" applyFont="1" applyFill="1" applyAlignment="1" applyProtection="1">
      <alignment horizontal="center" vertical="center"/>
      <protection hidden="1"/>
    </xf>
    <xf numFmtId="0" fontId="84" fillId="18" borderId="0" xfId="0" applyFont="1" applyFill="1" applyAlignment="1" applyProtection="1">
      <alignment vertical="center"/>
      <protection hidden="1"/>
    </xf>
    <xf numFmtId="0" fontId="30" fillId="18" borderId="0" xfId="0" applyFont="1" applyFill="1" applyProtection="1">
      <protection hidden="1"/>
    </xf>
    <xf numFmtId="0" fontId="30" fillId="9" borderId="0" xfId="0" applyFont="1" applyFill="1" applyProtection="1">
      <protection hidden="1"/>
    </xf>
    <xf numFmtId="0" fontId="30" fillId="9" borderId="24" xfId="0" applyFont="1" applyFill="1" applyBorder="1" applyProtection="1">
      <protection hidden="1"/>
    </xf>
    <xf numFmtId="0" fontId="83" fillId="11" borderId="0" xfId="0" applyFont="1" applyFill="1" applyAlignment="1" applyProtection="1">
      <alignment horizontal="center" vertical="center"/>
      <protection hidden="1"/>
    </xf>
    <xf numFmtId="0" fontId="84" fillId="11" borderId="0" xfId="0" applyFont="1" applyFill="1" applyAlignment="1" applyProtection="1">
      <alignment vertical="center"/>
      <protection hidden="1"/>
    </xf>
    <xf numFmtId="0" fontId="30" fillId="11" borderId="0" xfId="0" applyFont="1" applyFill="1" applyProtection="1">
      <protection hidden="1"/>
    </xf>
    <xf numFmtId="0" fontId="30" fillId="6" borderId="0" xfId="0" applyFont="1" applyFill="1" applyProtection="1">
      <protection hidden="1"/>
    </xf>
    <xf numFmtId="0" fontId="30" fillId="6" borderId="23" xfId="0" applyFont="1" applyFill="1" applyBorder="1" applyProtection="1">
      <protection hidden="1"/>
    </xf>
    <xf numFmtId="0" fontId="44" fillId="0" borderId="1" xfId="0" applyFont="1" applyBorder="1" applyAlignment="1" applyProtection="1">
      <alignment vertical="center"/>
      <protection hidden="1"/>
    </xf>
    <xf numFmtId="0" fontId="81" fillId="0" borderId="1" xfId="0" applyFont="1" applyBorder="1"/>
    <xf numFmtId="0" fontId="82" fillId="0" borderId="0" xfId="0" applyFont="1" applyAlignment="1" applyProtection="1">
      <alignment horizontal="left" vertical="top"/>
      <protection locked="0" hidden="1"/>
    </xf>
    <xf numFmtId="0" fontId="44" fillId="0" borderId="0" xfId="0" applyFont="1" applyAlignment="1" applyProtection="1">
      <alignment vertical="center"/>
      <protection hidden="1"/>
    </xf>
    <xf numFmtId="0" fontId="81" fillId="0" borderId="0" xfId="0" applyFont="1"/>
    <xf numFmtId="0" fontId="27" fillId="0" borderId="0" xfId="0" applyFont="1" applyAlignment="1" applyProtection="1">
      <alignment vertical="center"/>
      <protection locked="0" hidden="1"/>
    </xf>
    <xf numFmtId="0" fontId="38" fillId="0" borderId="0" xfId="0" applyFont="1" applyAlignment="1" applyProtection="1">
      <alignment horizontal="left" vertical="top"/>
      <protection hidden="1"/>
    </xf>
    <xf numFmtId="0" fontId="56" fillId="0" borderId="0" xfId="0" applyFont="1" applyAlignment="1">
      <alignment vertical="center"/>
    </xf>
    <xf numFmtId="0" fontId="85" fillId="0" borderId="0" xfId="0" applyFont="1" applyAlignment="1">
      <alignment vertical="center"/>
    </xf>
    <xf numFmtId="0" fontId="82" fillId="0" borderId="0" xfId="0" applyFont="1" applyAlignment="1">
      <alignment horizontal="left" vertical="top"/>
    </xf>
    <xf numFmtId="0" fontId="29" fillId="8" borderId="0" xfId="0" applyFont="1" applyFill="1" applyAlignment="1">
      <alignment horizontal="left" vertical="top"/>
    </xf>
    <xf numFmtId="0" fontId="47" fillId="8" borderId="0" xfId="0" applyFont="1" applyFill="1" applyAlignment="1">
      <alignment horizontal="left" vertical="top"/>
    </xf>
    <xf numFmtId="0" fontId="39" fillId="8" borderId="0" xfId="0" applyFont="1" applyFill="1" applyAlignment="1">
      <alignment horizontal="left" vertical="top"/>
    </xf>
    <xf numFmtId="0" fontId="29" fillId="8" borderId="0" xfId="0" applyFont="1" applyFill="1" applyAlignment="1">
      <alignment horizontal="left"/>
    </xf>
    <xf numFmtId="0" fontId="29" fillId="0" borderId="0" xfId="0" applyFont="1" applyAlignment="1">
      <alignment horizontal="left"/>
    </xf>
    <xf numFmtId="0" fontId="47" fillId="0" borderId="0" xfId="0" applyFont="1" applyAlignment="1">
      <alignment horizontal="center"/>
    </xf>
    <xf numFmtId="0" fontId="86" fillId="0" borderId="0" xfId="0" applyFont="1" applyAlignment="1">
      <alignment horizontal="left" vertical="top"/>
    </xf>
    <xf numFmtId="0" fontId="39" fillId="8" borderId="0" xfId="0" applyFont="1" applyFill="1" applyAlignment="1">
      <alignment horizontal="center" vertical="center"/>
    </xf>
    <xf numFmtId="0" fontId="87" fillId="39" borderId="0" xfId="0" applyFont="1" applyFill="1" applyAlignment="1">
      <alignment horizontal="left" vertical="center"/>
    </xf>
    <xf numFmtId="0" fontId="29" fillId="12" borderId="0" xfId="0" applyFont="1" applyFill="1" applyAlignment="1">
      <alignment horizontal="center" vertical="center"/>
    </xf>
    <xf numFmtId="0" fontId="86" fillId="39" borderId="0" xfId="0" applyFont="1" applyFill="1" applyAlignment="1">
      <alignment horizontal="left" vertical="center"/>
    </xf>
    <xf numFmtId="0" fontId="82" fillId="39" borderId="27" xfId="0" applyFont="1" applyFill="1" applyBorder="1" applyAlignment="1">
      <alignment horizontal="center" vertical="center"/>
    </xf>
    <xf numFmtId="0" fontId="82" fillId="39" borderId="26" xfId="0" applyFont="1" applyFill="1" applyBorder="1" applyAlignment="1">
      <alignment horizontal="center" vertical="center"/>
    </xf>
    <xf numFmtId="0" fontId="87" fillId="40" borderId="30" xfId="0" applyFont="1" applyFill="1" applyBorder="1" applyAlignment="1">
      <alignment horizontal="left" vertical="center"/>
    </xf>
    <xf numFmtId="0" fontId="88" fillId="40" borderId="30" xfId="0" applyFont="1" applyFill="1" applyBorder="1" applyAlignment="1">
      <alignment horizontal="center" textRotation="90"/>
    </xf>
    <xf numFmtId="0" fontId="86" fillId="40" borderId="30" xfId="0" applyFont="1" applyFill="1" applyBorder="1" applyAlignment="1">
      <alignment horizontal="left" vertical="center"/>
    </xf>
    <xf numFmtId="0" fontId="86" fillId="40" borderId="29" xfId="0" applyFont="1" applyFill="1" applyBorder="1" applyAlignment="1">
      <alignment horizontal="center" vertical="center"/>
    </xf>
    <xf numFmtId="0" fontId="89" fillId="40" borderId="30" xfId="0" applyFont="1" applyFill="1" applyBorder="1" applyAlignment="1">
      <alignment horizontal="left" vertical="center"/>
    </xf>
    <xf numFmtId="0" fontId="39" fillId="0" borderId="0" xfId="0" applyFont="1"/>
    <xf numFmtId="0" fontId="82" fillId="8" borderId="0" xfId="0" applyFont="1" applyFill="1" applyAlignment="1">
      <alignment horizontal="left" vertical="top"/>
    </xf>
    <xf numFmtId="0" fontId="29" fillId="8" borderId="0" xfId="0" applyFont="1" applyFill="1" applyAlignment="1">
      <alignment horizontal="center" vertical="top"/>
    </xf>
    <xf numFmtId="0" fontId="29" fillId="8" borderId="0" xfId="18" applyFont="1" applyFill="1" applyAlignment="1">
      <alignment horizontal="left" vertical="top" wrapText="1"/>
    </xf>
    <xf numFmtId="0" fontId="47" fillId="8" borderId="0" xfId="0" applyFont="1" applyFill="1" applyAlignment="1">
      <alignment horizontal="center" vertical="top"/>
    </xf>
    <xf numFmtId="0" fontId="29" fillId="8" borderId="0" xfId="18" applyFont="1" applyFill="1" applyAlignment="1">
      <alignment horizontal="center" vertical="top" wrapText="1"/>
    </xf>
    <xf numFmtId="0" fontId="90" fillId="8" borderId="0" xfId="18" applyFont="1" applyFill="1" applyAlignment="1">
      <alignment horizontal="left" vertical="top" wrapText="1"/>
    </xf>
    <xf numFmtId="0" fontId="90" fillId="8" borderId="0" xfId="18" applyFont="1" applyFill="1" applyAlignment="1">
      <alignment horizontal="center" vertical="top" wrapText="1"/>
    </xf>
    <xf numFmtId="0" fontId="39" fillId="8" borderId="0" xfId="18" applyFont="1" applyFill="1" applyAlignment="1">
      <alignment horizontal="center" vertical="top" wrapText="1"/>
    </xf>
    <xf numFmtId="0" fontId="29" fillId="8" borderId="0" xfId="0" applyFont="1" applyFill="1" applyAlignment="1">
      <alignment vertical="top"/>
    </xf>
    <xf numFmtId="49" fontId="47" fillId="12" borderId="32" xfId="0" applyNumberFormat="1" applyFont="1" applyFill="1" applyBorder="1" applyAlignment="1">
      <alignment horizontal="center" vertical="top"/>
    </xf>
    <xf numFmtId="0" fontId="29" fillId="17" borderId="30" xfId="0" applyFont="1" applyFill="1" applyBorder="1" applyAlignment="1" applyProtection="1">
      <alignment horizontal="left" vertical="top" wrapText="1"/>
      <protection locked="0"/>
    </xf>
    <xf numFmtId="0" fontId="81" fillId="17" borderId="30" xfId="0" applyFont="1" applyFill="1" applyBorder="1" applyAlignment="1" applyProtection="1">
      <alignment horizontal="center" vertical="top" wrapText="1"/>
      <protection locked="0"/>
    </xf>
    <xf numFmtId="14" fontId="81" fillId="17" borderId="30" xfId="1" applyNumberFormat="1" applyFont="1" applyFill="1" applyBorder="1" applyAlignment="1">
      <alignment horizontal="left" vertical="top" wrapText="1"/>
      <protection locked="0"/>
    </xf>
    <xf numFmtId="0" fontId="39" fillId="17" borderId="30" xfId="0" quotePrefix="1" applyFont="1" applyFill="1" applyBorder="1" applyAlignment="1" applyProtection="1">
      <alignment horizontal="center" vertical="top" wrapText="1"/>
      <protection locked="0"/>
    </xf>
    <xf numFmtId="0" fontId="82" fillId="8" borderId="0" xfId="0" applyFont="1" applyFill="1" applyAlignment="1">
      <alignment horizontal="center" vertical="top"/>
    </xf>
    <xf numFmtId="0" fontId="29" fillId="3" borderId="30" xfId="0" applyFont="1" applyFill="1" applyBorder="1" applyAlignment="1" applyProtection="1">
      <alignment horizontal="left" vertical="top" wrapText="1"/>
      <protection locked="0"/>
    </xf>
    <xf numFmtId="0" fontId="81" fillId="3" borderId="30" xfId="0" applyFont="1" applyFill="1" applyBorder="1" applyAlignment="1" applyProtection="1">
      <alignment horizontal="center" vertical="top" wrapText="1"/>
      <protection locked="0"/>
    </xf>
    <xf numFmtId="14" fontId="81" fillId="3" borderId="30" xfId="1" applyNumberFormat="1" applyFont="1" applyFill="1" applyBorder="1" applyAlignment="1">
      <alignment horizontal="left" vertical="top" wrapText="1"/>
      <protection locked="0"/>
    </xf>
    <xf numFmtId="0" fontId="39" fillId="3" borderId="30" xfId="0" quotePrefix="1" applyFont="1" applyFill="1" applyBorder="1" applyAlignment="1" applyProtection="1">
      <alignment horizontal="center" vertical="top" wrapText="1"/>
      <protection locked="0"/>
    </xf>
    <xf numFmtId="14" fontId="81" fillId="17" borderId="30" xfId="1" applyNumberFormat="1" applyFont="1" applyFill="1" applyBorder="1" applyAlignment="1">
      <alignment horizontal="left" vertical="center" wrapText="1"/>
      <protection locked="0"/>
    </xf>
    <xf numFmtId="0" fontId="39" fillId="17" borderId="30" xfId="0" quotePrefix="1" applyFont="1" applyFill="1" applyBorder="1" applyAlignment="1" applyProtection="1">
      <alignment horizontal="center" vertical="center" wrapText="1"/>
      <protection locked="0"/>
    </xf>
    <xf numFmtId="14" fontId="81" fillId="3" borderId="30" xfId="1" applyNumberFormat="1" applyFont="1" applyFill="1" applyBorder="1" applyAlignment="1">
      <alignment horizontal="left" vertical="center" wrapText="1"/>
      <protection locked="0"/>
    </xf>
    <xf numFmtId="0" fontId="39" fillId="3" borderId="30" xfId="0" quotePrefix="1" applyFont="1" applyFill="1" applyBorder="1" applyAlignment="1" applyProtection="1">
      <alignment horizontal="center" vertical="center" wrapText="1"/>
      <protection locked="0"/>
    </xf>
    <xf numFmtId="0" fontId="29" fillId="8" borderId="0" xfId="0" applyFont="1" applyFill="1"/>
    <xf numFmtId="0" fontId="29" fillId="8" borderId="0" xfId="18" applyFont="1" applyFill="1" applyAlignment="1">
      <alignment horizontal="center" vertical="center" wrapText="1"/>
    </xf>
    <xf numFmtId="0" fontId="39" fillId="8" borderId="0" xfId="18" applyFont="1" applyFill="1" applyAlignment="1">
      <alignment horizontal="center" vertical="center" wrapText="1"/>
    </xf>
    <xf numFmtId="0" fontId="29" fillId="8" borderId="0" xfId="0" applyFont="1" applyFill="1" applyAlignment="1">
      <alignment horizontal="center" vertical="center"/>
    </xf>
    <xf numFmtId="0" fontId="90" fillId="8" borderId="0" xfId="18" applyFont="1" applyFill="1" applyAlignment="1">
      <alignment horizontal="left" vertical="center" wrapText="1"/>
    </xf>
    <xf numFmtId="0" fontId="29" fillId="8" borderId="0" xfId="0" applyFont="1" applyFill="1" applyAlignment="1">
      <alignment horizontal="center"/>
    </xf>
    <xf numFmtId="0" fontId="47" fillId="8" borderId="0" xfId="0" applyFont="1" applyFill="1" applyAlignment="1">
      <alignment horizontal="center"/>
    </xf>
    <xf numFmtId="0" fontId="29" fillId="0" borderId="0" xfId="0" applyFont="1" applyAlignment="1">
      <alignment horizontal="center" vertical="center"/>
    </xf>
    <xf numFmtId="0" fontId="39" fillId="0" borderId="0" xfId="0" applyFont="1" applyAlignment="1">
      <alignment horizontal="center" vertical="center"/>
    </xf>
    <xf numFmtId="0" fontId="29" fillId="0" borderId="0" xfId="0" applyFont="1" applyAlignment="1">
      <alignment horizontal="left" vertical="center"/>
    </xf>
    <xf numFmtId="0" fontId="29" fillId="0" borderId="0" xfId="0" applyFont="1" applyAlignment="1">
      <alignment horizontal="center"/>
    </xf>
    <xf numFmtId="0" fontId="39" fillId="0" borderId="0" xfId="0" applyFont="1" applyAlignment="1">
      <alignment horizontal="center"/>
    </xf>
    <xf numFmtId="9" fontId="27" fillId="0" borderId="1" xfId="0" applyNumberFormat="1" applyFont="1" applyBorder="1" applyAlignment="1" applyProtection="1">
      <alignment vertical="center"/>
      <protection hidden="1"/>
    </xf>
    <xf numFmtId="0" fontId="32" fillId="0" borderId="0" xfId="0" applyFont="1" applyProtection="1">
      <protection hidden="1"/>
    </xf>
    <xf numFmtId="0" fontId="29" fillId="8" borderId="0" xfId="0" applyFont="1" applyFill="1" applyAlignment="1" applyProtection="1">
      <alignment horizontal="left" vertical="top"/>
      <protection hidden="1"/>
    </xf>
    <xf numFmtId="0" fontId="81" fillId="8" borderId="0" xfId="0" applyFont="1" applyFill="1" applyAlignment="1" applyProtection="1">
      <alignment horizontal="left" vertical="top"/>
      <protection hidden="1"/>
    </xf>
    <xf numFmtId="0" fontId="39" fillId="8" borderId="0" xfId="0" applyFont="1" applyFill="1" applyAlignment="1" applyProtection="1">
      <alignment horizontal="left" vertical="top"/>
      <protection hidden="1"/>
    </xf>
    <xf numFmtId="0" fontId="29" fillId="8" borderId="0" xfId="0" applyFont="1" applyFill="1" applyAlignment="1" applyProtection="1">
      <alignment horizontal="left"/>
      <protection hidden="1"/>
    </xf>
    <xf numFmtId="0" fontId="39" fillId="0" borderId="0" xfId="0" applyFont="1" applyProtection="1">
      <protection hidden="1"/>
    </xf>
    <xf numFmtId="0" fontId="39" fillId="8" borderId="0" xfId="0" applyFont="1" applyFill="1" applyAlignment="1" applyProtection="1">
      <alignment horizontal="center" vertical="center"/>
      <protection hidden="1"/>
    </xf>
    <xf numFmtId="0" fontId="86" fillId="24" borderId="28" xfId="0" applyFont="1" applyFill="1" applyBorder="1" applyAlignment="1" applyProtection="1">
      <alignment horizontal="left" vertical="center"/>
      <protection hidden="1"/>
    </xf>
    <xf numFmtId="0" fontId="88" fillId="24" borderId="26" xfId="0" applyFont="1" applyFill="1" applyBorder="1" applyAlignment="1" applyProtection="1">
      <alignment horizontal="center" vertical="center" wrapText="1"/>
      <protection hidden="1"/>
    </xf>
    <xf numFmtId="0" fontId="82" fillId="24" borderId="26" xfId="0" applyFont="1" applyFill="1" applyBorder="1" applyAlignment="1" applyProtection="1">
      <alignment horizontal="center" vertical="center" wrapText="1"/>
      <protection hidden="1"/>
    </xf>
    <xf numFmtId="0" fontId="91" fillId="24" borderId="26" xfId="0" applyFont="1" applyFill="1" applyBorder="1" applyAlignment="1" applyProtection="1">
      <alignment horizontal="center" vertical="center" wrapText="1"/>
      <protection hidden="1"/>
    </xf>
    <xf numFmtId="0" fontId="91" fillId="24" borderId="26" xfId="0" applyFont="1" applyFill="1" applyBorder="1" applyAlignment="1" applyProtection="1">
      <alignment horizontal="center" vertical="center"/>
      <protection locked="0"/>
    </xf>
    <xf numFmtId="0" fontId="86" fillId="24" borderId="26" xfId="0" applyFont="1" applyFill="1" applyBorder="1" applyAlignment="1" applyProtection="1">
      <alignment horizontal="center" vertical="center"/>
      <protection hidden="1"/>
    </xf>
    <xf numFmtId="0" fontId="86" fillId="24" borderId="27" xfId="0" applyFont="1" applyFill="1" applyBorder="1" applyAlignment="1" applyProtection="1">
      <alignment horizontal="center" vertical="center"/>
      <protection hidden="1"/>
    </xf>
    <xf numFmtId="3" fontId="29" fillId="0" borderId="0" xfId="0" applyNumberFormat="1" applyFont="1" applyAlignment="1" applyProtection="1">
      <alignment horizontal="left" vertical="center"/>
      <protection hidden="1"/>
    </xf>
    <xf numFmtId="0" fontId="39" fillId="0" borderId="0" xfId="0" applyFont="1" applyAlignment="1" applyProtection="1">
      <alignment horizontal="center" vertical="center"/>
      <protection hidden="1"/>
    </xf>
    <xf numFmtId="0" fontId="39" fillId="0" borderId="0" xfId="0" applyFont="1" applyAlignment="1" applyProtection="1">
      <alignment horizontal="left" vertical="center"/>
      <protection hidden="1"/>
    </xf>
    <xf numFmtId="0" fontId="92" fillId="0" borderId="0" xfId="0" applyFont="1" applyAlignment="1" applyProtection="1">
      <alignment horizontal="left" vertical="center"/>
      <protection hidden="1"/>
    </xf>
    <xf numFmtId="0" fontId="93" fillId="0" borderId="0" xfId="0" applyFont="1" applyAlignment="1" applyProtection="1">
      <alignment horizontal="right" vertical="center"/>
      <protection hidden="1"/>
    </xf>
    <xf numFmtId="0" fontId="94" fillId="0" borderId="0" xfId="0" applyFont="1" applyAlignment="1" applyProtection="1">
      <alignment vertical="center"/>
      <protection locked="0"/>
    </xf>
    <xf numFmtId="0" fontId="30" fillId="0" borderId="30" xfId="0" applyFont="1" applyBorder="1" applyAlignment="1" applyProtection="1">
      <alignment vertical="center"/>
      <protection locked="0"/>
    </xf>
    <xf numFmtId="9" fontId="81" fillId="0" borderId="30" xfId="0" applyNumberFormat="1" applyFont="1" applyBorder="1" applyAlignment="1" applyProtection="1">
      <alignment horizontal="right" vertical="center" wrapText="1"/>
      <protection hidden="1"/>
    </xf>
    <xf numFmtId="9" fontId="29" fillId="0" borderId="30" xfId="17" applyFont="1" applyBorder="1" applyAlignment="1" applyProtection="1">
      <alignment horizontal="right" vertical="center" wrapText="1"/>
      <protection hidden="1"/>
    </xf>
    <xf numFmtId="171" fontId="70" fillId="0" borderId="30" xfId="0" applyNumberFormat="1" applyFont="1" applyBorder="1" applyAlignment="1" applyProtection="1">
      <alignment horizontal="right" vertical="center" wrapText="1"/>
      <protection locked="0"/>
    </xf>
    <xf numFmtId="171" fontId="29" fillId="0" borderId="30" xfId="0" applyNumberFormat="1" applyFont="1" applyBorder="1" applyAlignment="1" applyProtection="1">
      <alignment horizontal="right" vertical="center" wrapText="1"/>
      <protection locked="0"/>
    </xf>
    <xf numFmtId="171" fontId="29" fillId="0" borderId="30" xfId="0" applyNumberFormat="1" applyFont="1" applyBorder="1" applyAlignment="1" applyProtection="1">
      <alignment horizontal="right" vertical="center"/>
      <protection locked="0"/>
    </xf>
    <xf numFmtId="0" fontId="29" fillId="0" borderId="0" xfId="0" applyFont="1" applyAlignment="1" applyProtection="1">
      <alignment horizontal="left" vertical="center"/>
      <protection hidden="1"/>
    </xf>
    <xf numFmtId="9" fontId="29" fillId="0" borderId="0" xfId="17" applyFont="1" applyAlignment="1" applyProtection="1">
      <alignment horizontal="left" vertical="center"/>
      <protection hidden="1"/>
    </xf>
    <xf numFmtId="9" fontId="81" fillId="0" borderId="30" xfId="0" applyNumberFormat="1" applyFont="1" applyBorder="1" applyAlignment="1" applyProtection="1">
      <alignment horizontal="center" vertical="center" wrapText="1"/>
      <protection hidden="1"/>
    </xf>
    <xf numFmtId="0" fontId="94" fillId="0" borderId="0" xfId="0" applyFont="1" applyAlignment="1" applyProtection="1">
      <alignment vertical="center"/>
      <protection hidden="1"/>
    </xf>
    <xf numFmtId="0" fontId="38" fillId="24" borderId="30" xfId="0" applyFont="1" applyFill="1" applyBorder="1" applyAlignment="1" applyProtection="1">
      <alignment vertical="center"/>
      <protection hidden="1"/>
    </xf>
    <xf numFmtId="9" fontId="82" fillId="24" borderId="30" xfId="17" applyFont="1" applyFill="1" applyBorder="1" applyAlignment="1" applyProtection="1">
      <alignment horizontal="right" vertical="center" wrapText="1"/>
      <protection hidden="1"/>
    </xf>
    <xf numFmtId="171" fontId="82" fillId="24" borderId="30" xfId="0" applyNumberFormat="1" applyFont="1" applyFill="1" applyBorder="1" applyAlignment="1" applyProtection="1">
      <alignment horizontal="right" vertical="center" wrapText="1"/>
      <protection hidden="1"/>
    </xf>
    <xf numFmtId="0" fontId="81" fillId="0" borderId="0" xfId="0" applyFont="1" applyAlignment="1" applyProtection="1">
      <alignment horizontal="left" vertical="center"/>
      <protection hidden="1"/>
    </xf>
    <xf numFmtId="0" fontId="29" fillId="0" borderId="0" xfId="0" applyFont="1" applyAlignment="1" applyProtection="1">
      <alignment horizontal="center" vertical="center"/>
      <protection hidden="1"/>
    </xf>
    <xf numFmtId="0" fontId="27" fillId="0" borderId="0" xfId="0" applyFont="1" applyProtection="1">
      <protection hidden="1"/>
    </xf>
    <xf numFmtId="0" fontId="82" fillId="0" borderId="0" xfId="0" applyFont="1" applyAlignment="1" applyProtection="1">
      <alignment horizontal="left" vertical="center"/>
      <protection hidden="1"/>
    </xf>
    <xf numFmtId="0" fontId="29" fillId="0" borderId="0" xfId="0" applyFont="1" applyAlignment="1" applyProtection="1">
      <alignment horizontal="left" vertical="center"/>
      <protection locked="0" hidden="1"/>
    </xf>
    <xf numFmtId="0" fontId="47" fillId="0" borderId="0" xfId="0" applyFont="1" applyAlignment="1" applyProtection="1">
      <alignment horizontal="left" vertical="center"/>
      <protection hidden="1"/>
    </xf>
    <xf numFmtId="0" fontId="85" fillId="0" borderId="0" xfId="0" applyFont="1" applyAlignment="1" applyProtection="1">
      <alignment horizontal="left" vertical="center"/>
      <protection hidden="1"/>
    </xf>
    <xf numFmtId="0" fontId="29" fillId="0" borderId="1" xfId="0" applyFont="1" applyBorder="1" applyProtection="1">
      <protection hidden="1"/>
    </xf>
    <xf numFmtId="0" fontId="56" fillId="0" borderId="1" xfId="0" applyFont="1" applyBorder="1" applyAlignment="1" applyProtection="1">
      <alignment vertical="center"/>
      <protection hidden="1"/>
    </xf>
    <xf numFmtId="0" fontId="28" fillId="0" borderId="1" xfId="0" applyFont="1" applyBorder="1" applyAlignment="1" applyProtection="1">
      <alignment horizontal="right" vertical="center"/>
      <protection hidden="1"/>
    </xf>
    <xf numFmtId="0" fontId="28" fillId="0" borderId="0" xfId="0" applyFont="1" applyAlignment="1" applyProtection="1">
      <alignment vertical="top"/>
      <protection hidden="1"/>
    </xf>
    <xf numFmtId="0" fontId="30" fillId="0" borderId="0" xfId="0" applyFont="1" applyAlignment="1" applyProtection="1">
      <alignment horizontal="left"/>
      <protection hidden="1"/>
    </xf>
    <xf numFmtId="0" fontId="30" fillId="0" borderId="0" xfId="0" applyFont="1" applyAlignment="1" applyProtection="1">
      <alignment horizontal="center" vertical="top" wrapText="1"/>
      <protection hidden="1"/>
    </xf>
    <xf numFmtId="0" fontId="30" fillId="0" borderId="0" xfId="0" applyFont="1" applyAlignment="1" applyProtection="1">
      <alignment horizontal="center"/>
      <protection hidden="1"/>
    </xf>
    <xf numFmtId="0" fontId="30" fillId="8" borderId="35" xfId="0" applyFont="1" applyFill="1" applyBorder="1" applyAlignment="1" applyProtection="1">
      <alignment horizontal="center" vertical="center" wrapText="1"/>
      <protection hidden="1"/>
    </xf>
    <xf numFmtId="0" fontId="95" fillId="12" borderId="35" xfId="0" applyFont="1" applyFill="1" applyBorder="1" applyAlignment="1" applyProtection="1">
      <alignment horizontal="center" vertical="center" wrapText="1"/>
      <protection locked="0"/>
    </xf>
    <xf numFmtId="0" fontId="95" fillId="7" borderId="33" xfId="0" applyFont="1" applyFill="1" applyBorder="1" applyAlignment="1" applyProtection="1">
      <alignment horizontal="center" vertical="center" wrapText="1"/>
      <protection locked="0"/>
    </xf>
    <xf numFmtId="0" fontId="95" fillId="12" borderId="33" xfId="0" applyFont="1" applyFill="1" applyBorder="1" applyAlignment="1" applyProtection="1">
      <alignment horizontal="center" vertical="center" wrapText="1"/>
      <protection locked="0"/>
    </xf>
    <xf numFmtId="0" fontId="95" fillId="12" borderId="36" xfId="0" applyFont="1" applyFill="1" applyBorder="1" applyAlignment="1" applyProtection="1">
      <alignment horizontal="center" vertical="center" wrapText="1"/>
      <protection locked="0"/>
    </xf>
    <xf numFmtId="0" fontId="96" fillId="12" borderId="37" xfId="0" applyFont="1" applyFill="1" applyBorder="1" applyAlignment="1" applyProtection="1">
      <alignment horizontal="left" vertical="center"/>
      <protection locked="0"/>
    </xf>
    <xf numFmtId="0" fontId="97" fillId="12" borderId="37" xfId="0" applyFont="1" applyFill="1" applyBorder="1" applyAlignment="1" applyProtection="1">
      <alignment horizontal="center" vertical="center"/>
      <protection locked="0"/>
    </xf>
    <xf numFmtId="0" fontId="97" fillId="7" borderId="31" xfId="0" applyFont="1" applyFill="1" applyBorder="1" applyAlignment="1" applyProtection="1">
      <alignment horizontal="center" vertical="center"/>
      <protection locked="0"/>
    </xf>
    <xf numFmtId="0" fontId="97" fillId="12" borderId="31" xfId="0" applyFont="1" applyFill="1" applyBorder="1" applyAlignment="1" applyProtection="1">
      <alignment horizontal="center" vertical="center"/>
      <protection locked="0"/>
    </xf>
    <xf numFmtId="0" fontId="97" fillId="12" borderId="34" xfId="0" applyFont="1" applyFill="1" applyBorder="1" applyAlignment="1" applyProtection="1">
      <alignment horizontal="center" vertical="center"/>
      <protection locked="0"/>
    </xf>
    <xf numFmtId="0" fontId="95" fillId="12" borderId="37" xfId="0" applyFont="1" applyFill="1" applyBorder="1" applyAlignment="1" applyProtection="1">
      <alignment horizontal="left" vertical="center"/>
      <protection locked="0"/>
    </xf>
    <xf numFmtId="0" fontId="35" fillId="12" borderId="37" xfId="0" applyFont="1" applyFill="1" applyBorder="1" applyAlignment="1" applyProtection="1">
      <alignment horizontal="center" vertical="center"/>
      <protection locked="0"/>
    </xf>
    <xf numFmtId="0" fontId="35" fillId="7" borderId="31" xfId="0" applyFont="1" applyFill="1" applyBorder="1" applyAlignment="1" applyProtection="1">
      <alignment horizontal="center" vertical="center"/>
      <protection locked="0"/>
    </xf>
    <xf numFmtId="0" fontId="35" fillId="12" borderId="31" xfId="0" applyFont="1" applyFill="1" applyBorder="1" applyAlignment="1" applyProtection="1">
      <alignment horizontal="center" vertical="center"/>
      <protection locked="0"/>
    </xf>
    <xf numFmtId="0" fontId="35" fillId="12" borderId="34" xfId="0" applyFont="1" applyFill="1" applyBorder="1" applyAlignment="1" applyProtection="1">
      <alignment horizontal="center" vertical="center"/>
      <protection locked="0"/>
    </xf>
    <xf numFmtId="0" fontId="98" fillId="12" borderId="37" xfId="0" applyFont="1" applyFill="1" applyBorder="1" applyAlignment="1" applyProtection="1">
      <alignment horizontal="left" vertical="center"/>
      <protection locked="0"/>
    </xf>
    <xf numFmtId="0" fontId="99" fillId="12" borderId="37" xfId="0" applyFont="1" applyFill="1" applyBorder="1" applyAlignment="1" applyProtection="1">
      <alignment horizontal="center" vertical="center"/>
      <protection locked="0"/>
    </xf>
    <xf numFmtId="0" fontId="99" fillId="7" borderId="31" xfId="0" applyFont="1" applyFill="1" applyBorder="1" applyAlignment="1" applyProtection="1">
      <alignment horizontal="center" vertical="center"/>
      <protection locked="0"/>
    </xf>
    <xf numFmtId="0" fontId="99" fillId="12" borderId="31" xfId="0" applyFont="1" applyFill="1" applyBorder="1" applyAlignment="1" applyProtection="1">
      <alignment horizontal="center" vertical="center"/>
      <protection locked="0"/>
    </xf>
    <xf numFmtId="0" fontId="99" fillId="12" borderId="34" xfId="0" applyFont="1" applyFill="1" applyBorder="1" applyAlignment="1" applyProtection="1">
      <alignment horizontal="center" vertical="center"/>
      <protection locked="0"/>
    </xf>
    <xf numFmtId="0" fontId="100" fillId="12" borderId="37" xfId="0" applyFont="1" applyFill="1" applyBorder="1" applyAlignment="1" applyProtection="1">
      <alignment horizontal="left" vertical="center"/>
      <protection locked="0"/>
    </xf>
    <xf numFmtId="0" fontId="37" fillId="12" borderId="37" xfId="0" applyFont="1" applyFill="1" applyBorder="1" applyAlignment="1" applyProtection="1">
      <alignment horizontal="center" vertical="center"/>
      <protection locked="0"/>
    </xf>
    <xf numFmtId="0" fontId="37" fillId="7" borderId="31" xfId="0" applyFont="1" applyFill="1" applyBorder="1" applyAlignment="1" applyProtection="1">
      <alignment horizontal="center" vertical="center"/>
      <protection locked="0"/>
    </xf>
    <xf numFmtId="0" fontId="37" fillId="12" borderId="31" xfId="0" applyFont="1" applyFill="1" applyBorder="1" applyAlignment="1" applyProtection="1">
      <alignment horizontal="center" vertical="center"/>
      <protection locked="0"/>
    </xf>
    <xf numFmtId="0" fontId="37" fillId="12" borderId="34" xfId="0" applyFont="1" applyFill="1" applyBorder="1" applyAlignment="1" applyProtection="1">
      <alignment horizontal="center" vertical="center"/>
      <protection locked="0"/>
    </xf>
    <xf numFmtId="0" fontId="68" fillId="0" borderId="0" xfId="0" applyFont="1" applyAlignment="1" applyProtection="1">
      <alignment vertical="top"/>
      <protection hidden="1"/>
    </xf>
    <xf numFmtId="0" fontId="94" fillId="0" borderId="0" xfId="0" applyFont="1" applyProtection="1">
      <protection hidden="1"/>
    </xf>
    <xf numFmtId="0" fontId="68" fillId="0" borderId="0" xfId="0" applyFont="1" applyAlignment="1" applyProtection="1">
      <alignment horizontal="center" vertical="top"/>
      <protection hidden="1"/>
    </xf>
    <xf numFmtId="0" fontId="44" fillId="8" borderId="1" xfId="0" applyFont="1" applyFill="1" applyBorder="1" applyAlignment="1" applyProtection="1">
      <alignment vertical="center"/>
      <protection hidden="1"/>
    </xf>
    <xf numFmtId="0" fontId="69" fillId="23" borderId="35" xfId="0" applyFont="1" applyFill="1" applyBorder="1"/>
    <xf numFmtId="0" fontId="69" fillId="23" borderId="33" xfId="0" applyFont="1" applyFill="1" applyBorder="1"/>
    <xf numFmtId="0" fontId="30" fillId="23" borderId="33" xfId="0" applyFont="1" applyFill="1" applyBorder="1"/>
    <xf numFmtId="0" fontId="30" fillId="23" borderId="36" xfId="0" applyFont="1" applyFill="1" applyBorder="1"/>
    <xf numFmtId="0" fontId="101" fillId="29" borderId="29" xfId="0" applyFont="1" applyFill="1" applyBorder="1" applyAlignment="1">
      <alignment vertical="top" wrapText="1"/>
    </xf>
    <xf numFmtId="0" fontId="102" fillId="29" borderId="30" xfId="0" applyFont="1" applyFill="1" applyBorder="1" applyAlignment="1">
      <alignment vertical="top" wrapText="1"/>
    </xf>
    <xf numFmtId="0" fontId="101" fillId="29" borderId="30" xfId="0" applyFont="1" applyFill="1" applyBorder="1" applyAlignment="1">
      <alignment vertical="top" wrapText="1"/>
    </xf>
    <xf numFmtId="0" fontId="102" fillId="29" borderId="32" xfId="0" applyFont="1" applyFill="1" applyBorder="1" applyAlignment="1">
      <alignment vertical="top" wrapText="1"/>
    </xf>
    <xf numFmtId="0" fontId="30" fillId="4" borderId="29" xfId="0" applyFont="1" applyFill="1" applyBorder="1" applyAlignment="1">
      <alignment horizontal="center" vertical="top"/>
    </xf>
    <xf numFmtId="0" fontId="30" fillId="4" borderId="30" xfId="0" quotePrefix="1" applyFont="1" applyFill="1" applyBorder="1" applyAlignment="1" applyProtection="1">
      <alignment horizontal="left" vertical="top" wrapText="1"/>
      <protection locked="0"/>
    </xf>
    <xf numFmtId="0" fontId="30" fillId="4" borderId="32" xfId="0" quotePrefix="1" applyFont="1" applyFill="1" applyBorder="1" applyAlignment="1" applyProtection="1">
      <alignment horizontal="left" vertical="top" wrapText="1"/>
      <protection locked="0"/>
    </xf>
    <xf numFmtId="0" fontId="30" fillId="20" borderId="29" xfId="0" applyFont="1" applyFill="1" applyBorder="1" applyAlignment="1">
      <alignment horizontal="center" vertical="top"/>
    </xf>
    <xf numFmtId="0" fontId="30" fillId="20" borderId="32" xfId="0" applyFont="1" applyFill="1" applyBorder="1" applyAlignment="1" applyProtection="1">
      <alignment horizontal="left" vertical="top" wrapText="1"/>
      <protection locked="0"/>
    </xf>
    <xf numFmtId="0" fontId="30" fillId="20" borderId="37" xfId="0" applyFont="1" applyFill="1" applyBorder="1" applyAlignment="1">
      <alignment horizontal="center" vertical="top"/>
    </xf>
    <xf numFmtId="0" fontId="30" fillId="20" borderId="31" xfId="0" applyFont="1" applyFill="1" applyBorder="1" applyAlignment="1" applyProtection="1">
      <alignment horizontal="left" vertical="top" wrapText="1"/>
      <protection locked="0"/>
    </xf>
    <xf numFmtId="1" fontId="62" fillId="20" borderId="31" xfId="0" applyNumberFormat="1" applyFont="1" applyFill="1" applyBorder="1" applyAlignment="1" applyProtection="1">
      <alignment horizontal="center" vertical="top" wrapText="1"/>
      <protection locked="0"/>
    </xf>
    <xf numFmtId="1" fontId="71" fillId="20" borderId="31" xfId="0" applyNumberFormat="1" applyFont="1" applyFill="1" applyBorder="1" applyAlignment="1" applyProtection="1">
      <alignment horizontal="center" vertical="top" wrapText="1"/>
      <protection locked="0"/>
    </xf>
    <xf numFmtId="0" fontId="30" fillId="20" borderId="34" xfId="0" applyFont="1" applyFill="1" applyBorder="1" applyAlignment="1" applyProtection="1">
      <alignment horizontal="left" vertical="top" wrapText="1"/>
      <protection locked="0"/>
    </xf>
    <xf numFmtId="0" fontId="103" fillId="0" borderId="0" xfId="0" applyFont="1"/>
    <xf numFmtId="0" fontId="60" fillId="24" borderId="35" xfId="0" applyFont="1" applyFill="1" applyBorder="1" applyAlignment="1">
      <alignment vertical="top" wrapText="1"/>
    </xf>
    <xf numFmtId="0" fontId="60" fillId="24" borderId="33" xfId="0" applyFont="1" applyFill="1" applyBorder="1" applyAlignment="1">
      <alignment vertical="top" wrapText="1"/>
    </xf>
    <xf numFmtId="0" fontId="60" fillId="24" borderId="36" xfId="0" applyFont="1" applyFill="1" applyBorder="1" applyAlignment="1">
      <alignment vertical="top" wrapText="1"/>
    </xf>
    <xf numFmtId="0" fontId="29" fillId="0" borderId="0" xfId="0" applyFont="1" applyAlignment="1">
      <alignment vertical="top"/>
    </xf>
    <xf numFmtId="0" fontId="30" fillId="0" borderId="0" xfId="0" applyFont="1" applyAlignment="1" applyProtection="1">
      <alignment wrapText="1"/>
      <protection hidden="1"/>
    </xf>
    <xf numFmtId="0" fontId="84" fillId="7" borderId="29" xfId="0" applyFont="1" applyFill="1" applyBorder="1" applyAlignment="1">
      <alignment horizontal="center" vertical="top" textRotation="90" wrapText="1"/>
    </xf>
    <xf numFmtId="0" fontId="29" fillId="7" borderId="30" xfId="0" applyFont="1" applyFill="1" applyBorder="1" applyAlignment="1" applyProtection="1">
      <alignment horizontal="left" vertical="top" wrapText="1"/>
      <protection locked="0"/>
    </xf>
    <xf numFmtId="9" fontId="62" fillId="7" borderId="30" xfId="0" applyNumberFormat="1" applyFont="1" applyFill="1" applyBorder="1" applyAlignment="1" applyProtection="1">
      <alignment horizontal="center" vertical="center" wrapText="1"/>
      <protection locked="0"/>
    </xf>
    <xf numFmtId="0" fontId="29" fillId="7" borderId="32" xfId="0" applyFont="1" applyFill="1" applyBorder="1" applyAlignment="1" applyProtection="1">
      <alignment horizontal="left" vertical="top" wrapText="1"/>
      <protection locked="0"/>
    </xf>
    <xf numFmtId="0" fontId="29" fillId="0" borderId="0" xfId="0" applyFont="1" applyAlignment="1">
      <alignment wrapText="1"/>
    </xf>
    <xf numFmtId="0" fontId="84" fillId="12" borderId="29" xfId="0" applyFont="1" applyFill="1" applyBorder="1" applyAlignment="1">
      <alignment horizontal="center" vertical="center" textRotation="90" wrapText="1"/>
    </xf>
    <xf numFmtId="0" fontId="29" fillId="12" borderId="30" xfId="0" applyFont="1" applyFill="1" applyBorder="1" applyAlignment="1" applyProtection="1">
      <alignment horizontal="left" vertical="top" wrapText="1"/>
      <protection locked="0"/>
    </xf>
    <xf numFmtId="9" fontId="62" fillId="12" borderId="30" xfId="0" applyNumberFormat="1" applyFont="1" applyFill="1" applyBorder="1" applyAlignment="1" applyProtection="1">
      <alignment horizontal="center" vertical="center" wrapText="1"/>
      <protection locked="0"/>
    </xf>
    <xf numFmtId="0" fontId="29" fillId="12" borderId="32" xfId="0" applyFont="1" applyFill="1" applyBorder="1" applyAlignment="1" applyProtection="1">
      <alignment horizontal="left" vertical="top" wrapText="1"/>
      <protection locked="0"/>
    </xf>
    <xf numFmtId="0" fontId="84" fillId="7" borderId="37" xfId="0" applyFont="1" applyFill="1" applyBorder="1" applyAlignment="1">
      <alignment horizontal="center" vertical="top" textRotation="90" wrapText="1"/>
    </xf>
    <xf numFmtId="0" fontId="29" fillId="7" borderId="31" xfId="0" applyFont="1" applyFill="1" applyBorder="1" applyAlignment="1" applyProtection="1">
      <alignment horizontal="left" vertical="top" wrapText="1"/>
      <protection locked="0"/>
    </xf>
    <xf numFmtId="9" fontId="62" fillId="7" borderId="31" xfId="0" applyNumberFormat="1" applyFont="1" applyFill="1" applyBorder="1" applyAlignment="1" applyProtection="1">
      <alignment horizontal="center" vertical="center" wrapText="1"/>
      <protection locked="0"/>
    </xf>
    <xf numFmtId="0" fontId="29" fillId="7" borderId="34" xfId="0" applyFont="1" applyFill="1" applyBorder="1" applyAlignment="1" applyProtection="1">
      <alignment horizontal="left" vertical="top" wrapText="1"/>
      <protection locked="0"/>
    </xf>
    <xf numFmtId="0" fontId="82" fillId="0" borderId="0" xfId="0" applyFont="1"/>
    <xf numFmtId="0" fontId="28" fillId="0" borderId="0" xfId="0" applyFont="1" applyAlignment="1">
      <alignment horizontal="left" vertical="top"/>
    </xf>
    <xf numFmtId="0" fontId="38" fillId="8" borderId="0" xfId="0" applyFont="1" applyFill="1"/>
    <xf numFmtId="0" fontId="104" fillId="24" borderId="33" xfId="0" applyFont="1" applyFill="1" applyBorder="1" applyAlignment="1">
      <alignment vertical="top" wrapText="1"/>
    </xf>
    <xf numFmtId="0" fontId="30" fillId="16" borderId="29" xfId="0" applyFont="1" applyFill="1" applyBorder="1" applyAlignment="1" applyProtection="1">
      <alignment horizontal="center" vertical="top"/>
      <protection hidden="1"/>
    </xf>
    <xf numFmtId="1" fontId="62" fillId="0" borderId="30" xfId="0" applyNumberFormat="1" applyFont="1" applyBorder="1" applyAlignment="1" applyProtection="1">
      <alignment horizontal="center" vertical="center" wrapText="1"/>
      <protection locked="0"/>
    </xf>
    <xf numFmtId="1" fontId="71" fillId="15" borderId="30" xfId="0" applyNumberFormat="1" applyFont="1" applyFill="1" applyBorder="1" applyAlignment="1" applyProtection="1">
      <alignment horizontal="center" vertical="center" wrapText="1"/>
      <protection locked="0"/>
    </xf>
    <xf numFmtId="0" fontId="39" fillId="15" borderId="32" xfId="0" applyFont="1" applyFill="1" applyBorder="1" applyAlignment="1" applyProtection="1">
      <alignment horizontal="center" vertical="center" wrapText="1"/>
      <protection locked="0"/>
    </xf>
    <xf numFmtId="1" fontId="105" fillId="0" borderId="9" xfId="0" applyNumberFormat="1" applyFont="1" applyBorder="1" applyAlignment="1" applyProtection="1">
      <alignment horizontal="center" vertical="center" wrapText="1"/>
      <protection locked="0"/>
    </xf>
    <xf numFmtId="0" fontId="30" fillId="15" borderId="29" xfId="0" applyFont="1" applyFill="1" applyBorder="1" applyAlignment="1" applyProtection="1">
      <alignment horizontal="center" vertical="top"/>
      <protection hidden="1"/>
    </xf>
    <xf numFmtId="0" fontId="30" fillId="21" borderId="30" xfId="0" applyFont="1" applyFill="1" applyBorder="1" applyAlignment="1" applyProtection="1">
      <alignment horizontal="left" vertical="top" wrapText="1"/>
      <protection locked="0"/>
    </xf>
    <xf numFmtId="1" fontId="71" fillId="21" borderId="30" xfId="0" applyNumberFormat="1" applyFont="1" applyFill="1" applyBorder="1" applyAlignment="1" applyProtection="1">
      <alignment horizontal="center" vertical="center" wrapText="1"/>
      <protection locked="0"/>
    </xf>
    <xf numFmtId="0" fontId="39" fillId="21" borderId="32" xfId="0" applyFont="1" applyFill="1" applyBorder="1" applyAlignment="1" applyProtection="1">
      <alignment horizontal="center" vertical="center" wrapText="1"/>
      <protection locked="0"/>
    </xf>
    <xf numFmtId="1" fontId="105" fillId="0" borderId="42" xfId="0" applyNumberFormat="1" applyFont="1" applyBorder="1" applyAlignment="1" applyProtection="1">
      <alignment horizontal="center" vertical="center" wrapText="1"/>
      <protection locked="0"/>
    </xf>
    <xf numFmtId="0" fontId="30" fillId="7" borderId="29" xfId="0" applyFont="1" applyFill="1" applyBorder="1" applyAlignment="1" applyProtection="1">
      <alignment horizontal="center" vertical="top"/>
      <protection hidden="1"/>
    </xf>
    <xf numFmtId="0" fontId="30" fillId="7" borderId="30" xfId="0" applyFont="1" applyFill="1" applyBorder="1" applyAlignment="1" applyProtection="1">
      <alignment horizontal="left" vertical="top" wrapText="1"/>
      <protection locked="0"/>
    </xf>
    <xf numFmtId="0" fontId="30" fillId="10" borderId="30" xfId="0" applyFont="1" applyFill="1" applyBorder="1" applyAlignment="1" applyProtection="1">
      <alignment horizontal="left" vertical="top" wrapText="1"/>
      <protection locked="0"/>
    </xf>
    <xf numFmtId="1" fontId="71" fillId="10" borderId="30" xfId="0" applyNumberFormat="1" applyFont="1" applyFill="1" applyBorder="1" applyAlignment="1" applyProtection="1">
      <alignment horizontal="center" vertical="center" wrapText="1"/>
      <protection locked="0"/>
    </xf>
    <xf numFmtId="0" fontId="39" fillId="10" borderId="32" xfId="0" applyFont="1" applyFill="1" applyBorder="1" applyAlignment="1" applyProtection="1">
      <alignment horizontal="center" vertical="center" wrapText="1"/>
      <protection locked="0"/>
    </xf>
    <xf numFmtId="0" fontId="30" fillId="12" borderId="29" xfId="0" applyFont="1" applyFill="1" applyBorder="1" applyAlignment="1" applyProtection="1">
      <alignment horizontal="center" vertical="top"/>
      <protection hidden="1"/>
    </xf>
    <xf numFmtId="0" fontId="30" fillId="12" borderId="30" xfId="0" applyFont="1" applyFill="1" applyBorder="1" applyAlignment="1" applyProtection="1">
      <alignment horizontal="left" vertical="top" wrapText="1"/>
      <protection locked="0"/>
    </xf>
    <xf numFmtId="1" fontId="71" fillId="20" borderId="30" xfId="0" applyNumberFormat="1" applyFont="1" applyFill="1" applyBorder="1" applyAlignment="1" applyProtection="1">
      <alignment horizontal="center" vertical="center" wrapText="1"/>
      <protection locked="0"/>
    </xf>
    <xf numFmtId="0" fontId="39" fillId="20" borderId="32" xfId="0" applyFont="1" applyFill="1" applyBorder="1" applyAlignment="1" applyProtection="1">
      <alignment horizontal="center" vertical="center" wrapText="1"/>
      <protection locked="0"/>
    </xf>
    <xf numFmtId="0" fontId="30" fillId="21" borderId="29" xfId="0" applyFont="1" applyFill="1" applyBorder="1" applyAlignment="1" applyProtection="1">
      <alignment horizontal="center" vertical="top"/>
      <protection hidden="1"/>
    </xf>
    <xf numFmtId="1" fontId="71" fillId="17" borderId="30" xfId="0" applyNumberFormat="1" applyFont="1" applyFill="1" applyBorder="1" applyAlignment="1" applyProtection="1">
      <alignment horizontal="center" vertical="center" wrapText="1"/>
      <protection locked="0"/>
    </xf>
    <xf numFmtId="0" fontId="39" fillId="17" borderId="32" xfId="0" applyFont="1" applyFill="1" applyBorder="1" applyAlignment="1" applyProtection="1">
      <alignment horizontal="center" vertical="center" wrapText="1"/>
      <protection locked="0"/>
    </xf>
    <xf numFmtId="0" fontId="30" fillId="30" borderId="29" xfId="0" applyFont="1" applyFill="1" applyBorder="1" applyAlignment="1" applyProtection="1">
      <alignment horizontal="center" vertical="top"/>
      <protection hidden="1"/>
    </xf>
    <xf numFmtId="0" fontId="30" fillId="30" borderId="30" xfId="0" applyFont="1" applyFill="1" applyBorder="1" applyAlignment="1" applyProtection="1">
      <alignment horizontal="left" vertical="top" wrapText="1"/>
      <protection locked="0"/>
    </xf>
    <xf numFmtId="1" fontId="71" fillId="11" borderId="30" xfId="0" applyNumberFormat="1" applyFont="1" applyFill="1" applyBorder="1" applyAlignment="1" applyProtection="1">
      <alignment horizontal="center" vertical="center" wrapText="1"/>
      <protection locked="0"/>
    </xf>
    <xf numFmtId="0" fontId="39" fillId="11" borderId="32" xfId="0" applyFont="1" applyFill="1" applyBorder="1" applyAlignment="1" applyProtection="1">
      <alignment horizontal="center" vertical="center" wrapText="1"/>
      <protection locked="0"/>
    </xf>
    <xf numFmtId="0" fontId="30" fillId="4" borderId="29" xfId="0" applyFont="1" applyFill="1" applyBorder="1" applyAlignment="1" applyProtection="1">
      <alignment horizontal="center" vertical="top"/>
      <protection hidden="1"/>
    </xf>
    <xf numFmtId="1" fontId="71" fillId="6" borderId="30" xfId="0" applyNumberFormat="1" applyFont="1" applyFill="1" applyBorder="1" applyAlignment="1" applyProtection="1">
      <alignment horizontal="center" vertical="center" wrapText="1"/>
      <protection locked="0"/>
    </xf>
    <xf numFmtId="0" fontId="39" fillId="6" borderId="32" xfId="0" applyFont="1" applyFill="1" applyBorder="1" applyAlignment="1" applyProtection="1">
      <alignment horizontal="center" vertical="center" wrapText="1"/>
      <protection locked="0"/>
    </xf>
    <xf numFmtId="0" fontId="32" fillId="20" borderId="29" xfId="0" applyFont="1" applyFill="1" applyBorder="1" applyAlignment="1" applyProtection="1">
      <alignment horizontal="center" vertical="top"/>
      <protection hidden="1"/>
    </xf>
    <xf numFmtId="0" fontId="32" fillId="20" borderId="30" xfId="0" applyFont="1" applyFill="1" applyBorder="1" applyAlignment="1" applyProtection="1">
      <alignment horizontal="left" vertical="top" wrapText="1"/>
      <protection locked="0"/>
    </xf>
    <xf numFmtId="0" fontId="32" fillId="27" borderId="30" xfId="0" applyFont="1" applyFill="1" applyBorder="1" applyAlignment="1" applyProtection="1">
      <alignment horizontal="left" vertical="top" wrapText="1"/>
      <protection locked="0"/>
    </xf>
    <xf numFmtId="1" fontId="71" fillId="27" borderId="30" xfId="0" applyNumberFormat="1" applyFont="1" applyFill="1" applyBorder="1" applyAlignment="1" applyProtection="1">
      <alignment horizontal="center" vertical="center" wrapText="1"/>
      <protection locked="0"/>
    </xf>
    <xf numFmtId="0" fontId="30" fillId="27" borderId="30" xfId="0" applyFont="1" applyFill="1" applyBorder="1" applyAlignment="1" applyProtection="1">
      <alignment horizontal="left" vertical="top" wrapText="1"/>
      <protection locked="0"/>
    </xf>
    <xf numFmtId="0" fontId="39" fillId="27" borderId="32" xfId="0" applyFont="1" applyFill="1" applyBorder="1" applyAlignment="1" applyProtection="1">
      <alignment horizontal="center" vertical="center" wrapText="1"/>
      <protection locked="0"/>
    </xf>
    <xf numFmtId="0" fontId="30" fillId="3" borderId="29" xfId="0" applyFont="1" applyFill="1" applyBorder="1" applyAlignment="1" applyProtection="1">
      <alignment horizontal="center" vertical="top"/>
      <protection hidden="1"/>
    </xf>
    <xf numFmtId="0" fontId="30" fillId="25" borderId="30" xfId="0" applyFont="1" applyFill="1" applyBorder="1" applyAlignment="1" applyProtection="1">
      <alignment horizontal="left" vertical="top" wrapText="1"/>
      <protection locked="0"/>
    </xf>
    <xf numFmtId="1" fontId="71" fillId="25" borderId="30" xfId="0" applyNumberFormat="1" applyFont="1" applyFill="1" applyBorder="1" applyAlignment="1" applyProtection="1">
      <alignment horizontal="center" vertical="center" wrapText="1"/>
      <protection locked="0"/>
    </xf>
    <xf numFmtId="0" fontId="39" fillId="25" borderId="32" xfId="0" applyFont="1" applyFill="1" applyBorder="1" applyAlignment="1" applyProtection="1">
      <alignment horizontal="center" vertical="center" wrapText="1"/>
      <protection locked="0"/>
    </xf>
    <xf numFmtId="0" fontId="30" fillId="17" borderId="29" xfId="0" applyFont="1" applyFill="1" applyBorder="1" applyAlignment="1" applyProtection="1">
      <alignment horizontal="center" vertical="top"/>
      <protection hidden="1"/>
    </xf>
    <xf numFmtId="0" fontId="30" fillId="6" borderId="29" xfId="0" applyFont="1" applyFill="1" applyBorder="1" applyAlignment="1" applyProtection="1">
      <alignment horizontal="center" vertical="top"/>
      <protection hidden="1"/>
    </xf>
    <xf numFmtId="0" fontId="30" fillId="11" borderId="29" xfId="0" applyFont="1" applyFill="1" applyBorder="1" applyAlignment="1" applyProtection="1">
      <alignment horizontal="center" vertical="top"/>
      <protection hidden="1"/>
    </xf>
    <xf numFmtId="0" fontId="30" fillId="32" borderId="29" xfId="0" applyFont="1" applyFill="1" applyBorder="1" applyAlignment="1" applyProtection="1">
      <alignment horizontal="center" vertical="top"/>
      <protection hidden="1"/>
    </xf>
    <xf numFmtId="0" fontId="30" fillId="32" borderId="30" xfId="0" applyFont="1" applyFill="1" applyBorder="1" applyAlignment="1" applyProtection="1">
      <alignment horizontal="left" vertical="top" wrapText="1"/>
      <protection locked="0"/>
    </xf>
    <xf numFmtId="0" fontId="30" fillId="31" borderId="29" xfId="0" applyFont="1" applyFill="1" applyBorder="1" applyAlignment="1" applyProtection="1">
      <alignment horizontal="center" vertical="top"/>
      <protection hidden="1"/>
    </xf>
    <xf numFmtId="0" fontId="30" fillId="31" borderId="30" xfId="0" applyFont="1" applyFill="1" applyBorder="1" applyAlignment="1" applyProtection="1">
      <alignment horizontal="left" vertical="top" wrapText="1"/>
      <protection locked="0"/>
    </xf>
    <xf numFmtId="0" fontId="30" fillId="19" borderId="37" xfId="0" applyFont="1" applyFill="1" applyBorder="1" applyAlignment="1" applyProtection="1">
      <alignment horizontal="center" vertical="top"/>
      <protection hidden="1"/>
    </xf>
    <xf numFmtId="1" fontId="62" fillId="0" borderId="31" xfId="0" applyNumberFormat="1" applyFont="1" applyBorder="1" applyAlignment="1" applyProtection="1">
      <alignment horizontal="center" vertical="center" wrapText="1"/>
      <protection locked="0"/>
    </xf>
    <xf numFmtId="0" fontId="30" fillId="25" borderId="31" xfId="0" applyFont="1" applyFill="1" applyBorder="1" applyAlignment="1" applyProtection="1">
      <alignment horizontal="left" vertical="top" wrapText="1"/>
      <protection locked="0"/>
    </xf>
    <xf numFmtId="1" fontId="71" fillId="25" borderId="31" xfId="0" applyNumberFormat="1" applyFont="1" applyFill="1" applyBorder="1" applyAlignment="1" applyProtection="1">
      <alignment horizontal="center" vertical="center" wrapText="1"/>
      <protection locked="0"/>
    </xf>
    <xf numFmtId="0" fontId="39" fillId="25" borderId="34" xfId="0" applyFont="1" applyFill="1" applyBorder="1" applyAlignment="1" applyProtection="1">
      <alignment horizontal="center" vertical="center" wrapText="1"/>
      <protection locked="0"/>
    </xf>
    <xf numFmtId="1" fontId="105" fillId="0" borderId="5" xfId="0" applyNumberFormat="1" applyFont="1" applyBorder="1" applyAlignment="1" applyProtection="1">
      <alignment horizontal="center" vertical="center" wrapText="1"/>
      <protection locked="0"/>
    </xf>
    <xf numFmtId="0" fontId="39" fillId="8" borderId="0" xfId="0" applyFont="1" applyFill="1" applyAlignment="1">
      <alignment horizontal="left" indent="12"/>
    </xf>
    <xf numFmtId="9" fontId="27" fillId="0" borderId="1" xfId="0" applyNumberFormat="1" applyFont="1" applyBorder="1" applyAlignment="1">
      <alignment vertical="center"/>
    </xf>
    <xf numFmtId="0" fontId="31" fillId="0" borderId="0" xfId="1" applyFont="1" applyAlignment="1" applyProtection="1"/>
    <xf numFmtId="0" fontId="106" fillId="0" borderId="0" xfId="0" applyFont="1" applyAlignment="1">
      <alignment vertical="top" textRotation="90" shrinkToFit="1"/>
    </xf>
    <xf numFmtId="0" fontId="86" fillId="24" borderId="0" xfId="0" applyFont="1" applyFill="1" applyAlignment="1">
      <alignment horizontal="center" vertical="center"/>
    </xf>
    <xf numFmtId="0" fontId="86" fillId="24" borderId="0" xfId="0" applyFont="1" applyFill="1" applyAlignment="1">
      <alignment horizontal="left" vertical="center"/>
    </xf>
    <xf numFmtId="0" fontId="86" fillId="24" borderId="28" xfId="0" applyFont="1" applyFill="1" applyBorder="1" applyAlignment="1">
      <alignment horizontal="left" vertical="center"/>
    </xf>
    <xf numFmtId="1" fontId="86" fillId="24" borderId="26" xfId="0" applyNumberFormat="1" applyFont="1" applyFill="1" applyBorder="1" applyAlignment="1">
      <alignment horizontal="center" vertical="center"/>
    </xf>
    <xf numFmtId="0" fontId="39" fillId="0" borderId="0" xfId="0" applyFont="1" applyAlignment="1">
      <alignment horizontal="left" vertical="center"/>
    </xf>
    <xf numFmtId="0" fontId="93" fillId="0" borderId="0" xfId="0" applyFont="1" applyAlignment="1">
      <alignment horizontal="right" vertical="center"/>
    </xf>
    <xf numFmtId="0" fontId="107" fillId="0" borderId="0" xfId="0" applyFont="1" applyAlignment="1">
      <alignment vertical="center" textRotation="90" shrinkToFit="1"/>
    </xf>
    <xf numFmtId="0" fontId="108" fillId="0" borderId="0" xfId="0" applyFont="1" applyAlignment="1">
      <alignment horizontal="center" vertical="center" wrapText="1"/>
    </xf>
    <xf numFmtId="0" fontId="46" fillId="0" borderId="0" xfId="0" applyFont="1" applyAlignment="1">
      <alignment vertical="center" wrapText="1"/>
    </xf>
    <xf numFmtId="173" fontId="70" fillId="0" borderId="49" xfId="0" applyNumberFormat="1" applyFont="1" applyBorder="1" applyAlignment="1" applyProtection="1">
      <alignment horizontal="right" vertical="center" wrapText="1"/>
      <protection locked="0"/>
    </xf>
    <xf numFmtId="0" fontId="30" fillId="0" borderId="0" xfId="0" applyFont="1" applyAlignment="1">
      <alignment horizontal="left" vertical="center" wrapText="1" indent="1"/>
    </xf>
    <xf numFmtId="3" fontId="29" fillId="0" borderId="49" xfId="0" applyNumberFormat="1" applyFont="1" applyBorder="1" applyAlignment="1" applyProtection="1">
      <alignment horizontal="right" vertical="center" wrapText="1"/>
      <protection locked="0"/>
    </xf>
    <xf numFmtId="3" fontId="29" fillId="0" borderId="50" xfId="0" applyNumberFormat="1" applyFont="1" applyBorder="1" applyAlignment="1" applyProtection="1">
      <alignment horizontal="right" vertical="center" wrapText="1"/>
      <protection locked="0"/>
    </xf>
    <xf numFmtId="173" fontId="70" fillId="0" borderId="49" xfId="0" applyNumberFormat="1" applyFont="1" applyBorder="1" applyAlignment="1">
      <alignment horizontal="right" vertical="center" wrapText="1"/>
    </xf>
    <xf numFmtId="3" fontId="29" fillId="0" borderId="51" xfId="0" applyNumberFormat="1" applyFont="1" applyBorder="1" applyAlignment="1" applyProtection="1">
      <alignment horizontal="right" vertical="center"/>
      <protection locked="0"/>
    </xf>
    <xf numFmtId="0" fontId="46" fillId="0" borderId="52" xfId="0" applyFont="1" applyBorder="1" applyAlignment="1">
      <alignment vertical="center" wrapText="1"/>
    </xf>
    <xf numFmtId="173" fontId="70" fillId="0" borderId="53" xfId="0" applyNumberFormat="1" applyFont="1" applyBorder="1" applyAlignment="1">
      <alignment horizontal="right" vertical="center" wrapText="1"/>
    </xf>
    <xf numFmtId="3" fontId="70" fillId="0" borderId="0" xfId="0" applyNumberFormat="1" applyFont="1" applyAlignment="1">
      <alignment horizontal="right" vertical="center" wrapText="1"/>
    </xf>
    <xf numFmtId="3" fontId="70" fillId="0" borderId="0" xfId="0" applyNumberFormat="1" applyFont="1" applyAlignment="1">
      <alignment horizontal="right" vertical="center"/>
    </xf>
    <xf numFmtId="0" fontId="47" fillId="0" borderId="0" xfId="0" applyFont="1" applyAlignment="1">
      <alignment horizontal="left" vertical="top"/>
    </xf>
    <xf numFmtId="1" fontId="29" fillId="0" borderId="0" xfId="0" applyNumberFormat="1" applyFont="1" applyAlignment="1">
      <alignment horizontal="left" vertical="center"/>
    </xf>
    <xf numFmtId="173" fontId="29" fillId="0" borderId="0" xfId="0" applyNumberFormat="1" applyFont="1" applyAlignment="1">
      <alignment horizontal="left" vertical="center"/>
    </xf>
    <xf numFmtId="0" fontId="26" fillId="0" borderId="0" xfId="0" applyFont="1" applyAlignment="1" applyProtection="1">
      <alignment horizontal="right" vertical="center"/>
      <protection hidden="1"/>
    </xf>
    <xf numFmtId="0" fontId="30" fillId="0" borderId="0" xfId="0" applyFont="1" applyAlignment="1" applyProtection="1">
      <alignment horizontal="right"/>
      <protection hidden="1"/>
    </xf>
    <xf numFmtId="0" fontId="31" fillId="0" borderId="0" xfId="1" applyFont="1" applyAlignment="1" applyProtection="1">
      <alignment horizontal="right"/>
      <protection hidden="1"/>
    </xf>
    <xf numFmtId="0" fontId="30" fillId="0" borderId="0" xfId="0" applyFont="1" applyAlignment="1">
      <alignment horizontal="right"/>
    </xf>
    <xf numFmtId="0" fontId="109" fillId="0" borderId="0" xfId="0" applyFont="1" applyProtection="1">
      <protection hidden="1"/>
    </xf>
    <xf numFmtId="0" fontId="111" fillId="0" borderId="0" xfId="0" applyFont="1" applyAlignment="1" applyProtection="1">
      <alignment horizontal="right" vertical="center"/>
      <protection hidden="1"/>
    </xf>
    <xf numFmtId="0" fontId="41" fillId="0" borderId="0" xfId="0" applyFont="1" applyProtection="1">
      <protection hidden="1"/>
    </xf>
    <xf numFmtId="0" fontId="111" fillId="0" borderId="0" xfId="0" applyFont="1" applyAlignment="1" applyProtection="1">
      <alignment horizontal="justify" vertical="center"/>
      <protection hidden="1"/>
    </xf>
    <xf numFmtId="0" fontId="30" fillId="0" borderId="0" xfId="0" applyFont="1" applyAlignment="1" applyProtection="1">
      <alignment horizontal="left" indent="2"/>
      <protection hidden="1"/>
    </xf>
    <xf numFmtId="0" fontId="112" fillId="0" borderId="0" xfId="0" applyFont="1" applyAlignment="1" applyProtection="1">
      <alignment horizontal="justify" vertical="center"/>
      <protection hidden="1"/>
    </xf>
    <xf numFmtId="0" fontId="30" fillId="0" borderId="0" xfId="0" applyFont="1" applyAlignment="1" applyProtection="1">
      <alignment horizontal="right"/>
      <protection locked="0" hidden="1"/>
    </xf>
    <xf numFmtId="0" fontId="65" fillId="0" borderId="0" xfId="0" applyFont="1" applyProtection="1">
      <protection hidden="1"/>
    </xf>
    <xf numFmtId="0" fontId="27" fillId="0" borderId="0" xfId="0" applyFont="1" applyAlignment="1">
      <alignment vertical="center"/>
    </xf>
    <xf numFmtId="0" fontId="60" fillId="24" borderId="33" xfId="0" applyFont="1" applyFill="1" applyBorder="1" applyAlignment="1">
      <alignment horizontal="left" vertical="top" wrapText="1"/>
    </xf>
    <xf numFmtId="0" fontId="61" fillId="24" borderId="36" xfId="0" applyFont="1" applyFill="1" applyBorder="1" applyAlignment="1">
      <alignment vertical="top" wrapText="1"/>
    </xf>
    <xf numFmtId="0" fontId="29" fillId="8" borderId="29" xfId="0" applyFont="1" applyFill="1" applyBorder="1" applyAlignment="1">
      <alignment horizontal="center" vertical="top"/>
    </xf>
    <xf numFmtId="49" fontId="29" fillId="8" borderId="30" xfId="0" applyNumberFormat="1" applyFont="1" applyFill="1" applyBorder="1" applyAlignment="1" applyProtection="1">
      <alignment horizontal="left" vertical="top" wrapText="1"/>
      <protection locked="0"/>
    </xf>
    <xf numFmtId="9" fontId="39" fillId="8" borderId="30" xfId="0" applyNumberFormat="1" applyFont="1" applyFill="1" applyBorder="1" applyAlignment="1" applyProtection="1">
      <alignment horizontal="center" vertical="center"/>
      <protection locked="0"/>
    </xf>
    <xf numFmtId="1" fontId="62" fillId="8" borderId="30" xfId="0" applyNumberFormat="1" applyFont="1" applyFill="1" applyBorder="1" applyAlignment="1" applyProtection="1">
      <alignment horizontal="center" vertical="center" wrapText="1"/>
      <protection locked="0"/>
    </xf>
    <xf numFmtId="49" fontId="29" fillId="12" borderId="30" xfId="0" quotePrefix="1" applyNumberFormat="1" applyFont="1" applyFill="1" applyBorder="1" applyAlignment="1" applyProtection="1">
      <alignment horizontal="left" vertical="top" wrapText="1"/>
      <protection locked="0"/>
    </xf>
    <xf numFmtId="49" fontId="29" fillId="12" borderId="30" xfId="0" applyNumberFormat="1" applyFont="1" applyFill="1" applyBorder="1" applyAlignment="1" applyProtection="1">
      <alignment horizontal="left" vertical="top" wrapText="1"/>
      <protection locked="0"/>
    </xf>
    <xf numFmtId="0" fontId="39" fillId="8" borderId="32" xfId="0" applyFont="1" applyFill="1" applyBorder="1" applyAlignment="1" applyProtection="1">
      <alignment horizontal="center" vertical="center" wrapText="1"/>
      <protection locked="0"/>
    </xf>
    <xf numFmtId="0" fontId="29" fillId="12" borderId="29" xfId="0" applyFont="1" applyFill="1" applyBorder="1" applyAlignment="1">
      <alignment horizontal="center" vertical="top"/>
    </xf>
    <xf numFmtId="9" fontId="39" fillId="12" borderId="30" xfId="0" applyNumberFormat="1" applyFont="1" applyFill="1" applyBorder="1" applyAlignment="1" applyProtection="1">
      <alignment horizontal="center" vertical="center"/>
      <protection locked="0"/>
    </xf>
    <xf numFmtId="1" fontId="62" fillId="12" borderId="30" xfId="0" applyNumberFormat="1" applyFont="1" applyFill="1" applyBorder="1" applyAlignment="1" applyProtection="1">
      <alignment horizontal="center" vertical="center" wrapText="1"/>
      <protection locked="0"/>
    </xf>
    <xf numFmtId="49" fontId="29" fillId="7" borderId="30" xfId="0" applyNumberFormat="1" applyFont="1" applyFill="1" applyBorder="1" applyAlignment="1" applyProtection="1">
      <alignment horizontal="left" vertical="top" wrapText="1"/>
      <protection locked="0"/>
    </xf>
    <xf numFmtId="0" fontId="39" fillId="12" borderId="32" xfId="0" applyFont="1" applyFill="1" applyBorder="1" applyAlignment="1" applyProtection="1">
      <alignment horizontal="center" vertical="center" wrapText="1"/>
      <protection locked="0"/>
    </xf>
    <xf numFmtId="0" fontId="29" fillId="7" borderId="29" xfId="0" applyFont="1" applyFill="1" applyBorder="1" applyAlignment="1">
      <alignment horizontal="center" vertical="top"/>
    </xf>
    <xf numFmtId="9" fontId="39" fillId="7" borderId="30" xfId="0" applyNumberFormat="1" applyFont="1" applyFill="1" applyBorder="1" applyAlignment="1" applyProtection="1">
      <alignment horizontal="center" vertical="center"/>
      <protection locked="0"/>
    </xf>
    <xf numFmtId="1" fontId="62" fillId="7" borderId="30" xfId="0" applyNumberFormat="1" applyFont="1" applyFill="1" applyBorder="1" applyAlignment="1" applyProtection="1">
      <alignment horizontal="center" vertical="center" wrapText="1"/>
      <protection locked="0"/>
    </xf>
    <xf numFmtId="0" fontId="39" fillId="7" borderId="32" xfId="0" applyFont="1" applyFill="1" applyBorder="1" applyAlignment="1" applyProtection="1">
      <alignment horizontal="center" vertical="center" wrapText="1"/>
      <protection locked="0"/>
    </xf>
    <xf numFmtId="0" fontId="29" fillId="12" borderId="37" xfId="0" applyFont="1" applyFill="1" applyBorder="1" applyAlignment="1">
      <alignment horizontal="center" vertical="top"/>
    </xf>
    <xf numFmtId="49" fontId="29" fillId="12" borderId="31" xfId="0" applyNumberFormat="1" applyFont="1" applyFill="1" applyBorder="1" applyAlignment="1" applyProtection="1">
      <alignment horizontal="left" vertical="top" wrapText="1"/>
      <protection locked="0"/>
    </xf>
    <xf numFmtId="9" fontId="39" fillId="7" borderId="31" xfId="0" applyNumberFormat="1" applyFont="1" applyFill="1" applyBorder="1" applyAlignment="1" applyProtection="1">
      <alignment horizontal="center" vertical="center"/>
      <protection locked="0"/>
    </xf>
    <xf numFmtId="1" fontId="62" fillId="7" borderId="31" xfId="0" applyNumberFormat="1" applyFont="1" applyFill="1" applyBorder="1" applyAlignment="1" applyProtection="1">
      <alignment horizontal="center" vertical="center" wrapText="1"/>
      <protection locked="0"/>
    </xf>
    <xf numFmtId="49" fontId="29" fillId="12" borderId="31" xfId="0" quotePrefix="1" applyNumberFormat="1" applyFont="1" applyFill="1" applyBorder="1" applyAlignment="1" applyProtection="1">
      <alignment horizontal="left" vertical="top" wrapText="1"/>
      <protection locked="0"/>
    </xf>
    <xf numFmtId="0" fontId="39" fillId="12" borderId="34" xfId="0" applyFont="1" applyFill="1" applyBorder="1" applyAlignment="1" applyProtection="1">
      <alignment horizontal="center" vertical="center" wrapText="1"/>
      <protection locked="0"/>
    </xf>
    <xf numFmtId="0" fontId="29" fillId="7" borderId="6" xfId="0" applyFont="1" applyFill="1" applyBorder="1" applyAlignment="1" applyProtection="1">
      <alignment horizontal="center" vertical="top"/>
      <protection hidden="1"/>
    </xf>
    <xf numFmtId="49" fontId="29" fillId="7" borderId="41" xfId="0" applyNumberFormat="1" applyFont="1" applyFill="1" applyBorder="1" applyAlignment="1" applyProtection="1">
      <alignment horizontal="right" vertical="center" wrapText="1"/>
      <protection hidden="1"/>
    </xf>
    <xf numFmtId="9" fontId="70" fillId="7" borderId="41" xfId="0" applyNumberFormat="1" applyFont="1" applyFill="1" applyBorder="1" applyAlignment="1" applyProtection="1">
      <alignment horizontal="center" vertical="center"/>
      <protection hidden="1"/>
    </xf>
    <xf numFmtId="1" fontId="39" fillId="7" borderId="41" xfId="0" applyNumberFormat="1" applyFont="1" applyFill="1" applyBorder="1" applyAlignment="1" applyProtection="1">
      <alignment horizontal="center" vertical="center" wrapText="1"/>
      <protection hidden="1"/>
    </xf>
    <xf numFmtId="49" fontId="29" fillId="7" borderId="41" xfId="0" applyNumberFormat="1" applyFont="1" applyFill="1" applyBorder="1" applyAlignment="1" applyProtection="1">
      <alignment horizontal="left" vertical="top" wrapText="1"/>
      <protection hidden="1"/>
    </xf>
    <xf numFmtId="0" fontId="39" fillId="7" borderId="5" xfId="0" applyFont="1" applyFill="1" applyBorder="1" applyAlignment="1" applyProtection="1">
      <alignment horizontal="center" vertical="center" wrapText="1"/>
      <protection hidden="1"/>
    </xf>
    <xf numFmtId="0" fontId="26" fillId="0" borderId="1" xfId="0" applyFont="1" applyBorder="1" applyAlignment="1" applyProtection="1">
      <alignment vertical="center" wrapText="1"/>
      <protection hidden="1"/>
    </xf>
    <xf numFmtId="0" fontId="27" fillId="0" borderId="1" xfId="0" applyFont="1" applyBorder="1" applyAlignment="1" applyProtection="1">
      <alignment vertical="center" wrapText="1"/>
      <protection hidden="1"/>
    </xf>
    <xf numFmtId="0" fontId="56" fillId="0" borderId="0" xfId="0" applyFont="1" applyAlignment="1" applyProtection="1">
      <alignment vertical="center" wrapText="1"/>
      <protection hidden="1"/>
    </xf>
    <xf numFmtId="0" fontId="29" fillId="0" borderId="0" xfId="0" applyFont="1" applyAlignment="1" applyProtection="1">
      <alignment wrapText="1"/>
      <protection hidden="1"/>
    </xf>
    <xf numFmtId="0" fontId="26" fillId="0" borderId="0" xfId="0" applyFont="1" applyAlignment="1" applyProtection="1">
      <alignment vertical="center" wrapText="1"/>
      <protection hidden="1"/>
    </xf>
    <xf numFmtId="0" fontId="27" fillId="0" borderId="0" xfId="0" applyFont="1" applyAlignment="1" applyProtection="1">
      <alignment vertical="center" wrapText="1"/>
      <protection hidden="1"/>
    </xf>
    <xf numFmtId="0" fontId="28" fillId="0" borderId="0" xfId="0" applyFont="1" applyAlignment="1" applyProtection="1">
      <alignment horizontal="left" vertical="top"/>
      <protection hidden="1"/>
    </xf>
    <xf numFmtId="0" fontId="87" fillId="0" borderId="0" xfId="0" applyFont="1" applyAlignment="1" applyProtection="1">
      <alignment vertical="center" wrapText="1"/>
      <protection hidden="1"/>
    </xf>
    <xf numFmtId="0" fontId="28" fillId="0" borderId="0" xfId="0" applyFont="1" applyAlignment="1" applyProtection="1">
      <alignment horizontal="left" vertical="top" wrapText="1"/>
      <protection hidden="1"/>
    </xf>
    <xf numFmtId="0" fontId="38" fillId="0" borderId="0" xfId="0" applyFont="1" applyAlignment="1" applyProtection="1">
      <alignment wrapText="1"/>
      <protection hidden="1"/>
    </xf>
    <xf numFmtId="0" fontId="68" fillId="0" borderId="0" xfId="0" applyFont="1" applyAlignment="1" applyProtection="1">
      <alignment vertical="top" wrapText="1"/>
      <protection hidden="1"/>
    </xf>
    <xf numFmtId="0" fontId="30" fillId="0" borderId="0" xfId="0" applyFont="1" applyAlignment="1" applyProtection="1">
      <alignment vertical="center" wrapText="1"/>
      <protection hidden="1"/>
    </xf>
    <xf numFmtId="0" fontId="91" fillId="24" borderId="35" xfId="0" applyFont="1" applyFill="1" applyBorder="1" applyAlignment="1" applyProtection="1">
      <alignment vertical="center" wrapText="1"/>
      <protection hidden="1"/>
    </xf>
    <xf numFmtId="0" fontId="91" fillId="24" borderId="36" xfId="0" applyFont="1" applyFill="1" applyBorder="1" applyAlignment="1" applyProtection="1">
      <alignment vertical="center" wrapText="1"/>
      <protection hidden="1"/>
    </xf>
    <xf numFmtId="0" fontId="39" fillId="0" borderId="0" xfId="0" applyFont="1" applyAlignment="1" applyProtection="1">
      <alignment vertical="center" wrapText="1"/>
      <protection hidden="1"/>
    </xf>
    <xf numFmtId="0" fontId="68" fillId="0" borderId="29" xfId="0" applyFont="1" applyBorder="1" applyAlignment="1" applyProtection="1">
      <alignment horizontal="center" vertical="top" wrapText="1"/>
      <protection hidden="1"/>
    </xf>
    <xf numFmtId="0" fontId="30" fillId="0" borderId="32" xfId="0" applyFont="1" applyBorder="1" applyAlignment="1" applyProtection="1">
      <alignment wrapText="1"/>
      <protection hidden="1"/>
    </xf>
    <xf numFmtId="0" fontId="113" fillId="0" borderId="0" xfId="0" applyFont="1" applyAlignment="1" applyProtection="1">
      <alignment vertical="center" wrapText="1"/>
      <protection hidden="1"/>
    </xf>
    <xf numFmtId="0" fontId="39" fillId="0" borderId="0" xfId="0" applyFont="1" applyAlignment="1" applyProtection="1">
      <alignment wrapText="1"/>
      <protection hidden="1"/>
    </xf>
    <xf numFmtId="0" fontId="76" fillId="0" borderId="29" xfId="0" applyFont="1" applyBorder="1" applyAlignment="1" applyProtection="1">
      <alignment horizontal="left" vertical="center" wrapText="1"/>
      <protection hidden="1"/>
    </xf>
    <xf numFmtId="49" fontId="30" fillId="0" borderId="32" xfId="0" applyNumberFormat="1" applyFont="1" applyBorder="1" applyAlignment="1" applyProtection="1">
      <alignment vertical="center" wrapText="1"/>
      <protection locked="0"/>
    </xf>
    <xf numFmtId="0" fontId="30" fillId="0" borderId="0" xfId="0" applyFont="1" applyAlignment="1" applyProtection="1">
      <alignment horizontal="left" vertical="center" wrapText="1"/>
      <protection hidden="1"/>
    </xf>
    <xf numFmtId="0" fontId="76" fillId="0" borderId="37" xfId="0" applyFont="1" applyBorder="1" applyAlignment="1" applyProtection="1">
      <alignment horizontal="left" vertical="center" wrapText="1"/>
      <protection hidden="1"/>
    </xf>
    <xf numFmtId="49" fontId="30" fillId="0" borderId="34" xfId="0" applyNumberFormat="1" applyFont="1" applyBorder="1" applyAlignment="1" applyProtection="1">
      <alignment vertical="center" wrapText="1"/>
      <protection locked="0"/>
    </xf>
    <xf numFmtId="0" fontId="76" fillId="0" borderId="0" xfId="0" applyFont="1" applyAlignment="1" applyProtection="1">
      <alignment horizontal="left" vertical="center" wrapText="1"/>
      <protection hidden="1"/>
    </xf>
    <xf numFmtId="49" fontId="30" fillId="0" borderId="0" xfId="0" applyNumberFormat="1" applyFont="1" applyAlignment="1" applyProtection="1">
      <alignment vertical="center" wrapText="1"/>
      <protection hidden="1"/>
    </xf>
    <xf numFmtId="0" fontId="32" fillId="0" borderId="0" xfId="0" applyFont="1" applyAlignment="1" applyProtection="1">
      <alignment horizontal="left" vertical="center" wrapText="1"/>
      <protection hidden="1"/>
    </xf>
    <xf numFmtId="0" fontId="91" fillId="24" borderId="36" xfId="0" applyFont="1" applyFill="1" applyBorder="1" applyAlignment="1" applyProtection="1">
      <alignment vertical="center" wrapText="1"/>
      <protection locked="0"/>
    </xf>
    <xf numFmtId="0" fontId="65" fillId="0" borderId="0" xfId="0" applyFont="1" applyAlignment="1" applyProtection="1">
      <alignment wrapText="1"/>
      <protection hidden="1"/>
    </xf>
    <xf numFmtId="0" fontId="30" fillId="8" borderId="0" xfId="0" applyFont="1" applyFill="1" applyAlignment="1">
      <alignment horizontal="left" indent="13"/>
    </xf>
    <xf numFmtId="0" fontId="81" fillId="0" borderId="0" xfId="0" applyFont="1" applyProtection="1">
      <protection hidden="1"/>
    </xf>
    <xf numFmtId="0" fontId="56" fillId="0" borderId="0" xfId="0" applyFont="1" applyAlignment="1" applyProtection="1">
      <alignment vertical="center"/>
      <protection locked="0" hidden="1"/>
    </xf>
    <xf numFmtId="0" fontId="81" fillId="0" borderId="0" xfId="0" applyFont="1" applyProtection="1">
      <protection locked="0" hidden="1"/>
    </xf>
    <xf numFmtId="0" fontId="30" fillId="0" borderId="0" xfId="0" applyFont="1" applyAlignment="1">
      <alignment horizontal="center"/>
    </xf>
    <xf numFmtId="0" fontId="30" fillId="0" borderId="0" xfId="0" applyFont="1" applyAlignment="1">
      <alignment horizontal="left"/>
    </xf>
    <xf numFmtId="49" fontId="30" fillId="0" borderId="0" xfId="0" applyNumberFormat="1" applyFont="1" applyAlignment="1">
      <alignment horizontal="left"/>
    </xf>
    <xf numFmtId="0" fontId="114" fillId="18" borderId="35" xfId="0" applyFont="1" applyFill="1" applyBorder="1"/>
    <xf numFmtId="0" fontId="68" fillId="18" borderId="33" xfId="0" applyFont="1" applyFill="1" applyBorder="1" applyAlignment="1">
      <alignment vertical="top"/>
    </xf>
    <xf numFmtId="0" fontId="35" fillId="18" borderId="33" xfId="0" applyFont="1" applyFill="1" applyBorder="1" applyAlignment="1">
      <alignment horizontal="center" vertical="center" textRotation="90"/>
    </xf>
    <xf numFmtId="0" fontId="39" fillId="18" borderId="29" xfId="0" applyFont="1" applyFill="1" applyBorder="1" applyAlignment="1">
      <alignment vertical="top" wrapText="1"/>
    </xf>
    <xf numFmtId="0" fontId="39" fillId="29" borderId="30" xfId="0" applyFont="1" applyFill="1" applyBorder="1" applyAlignment="1">
      <alignment vertical="top" wrapText="1"/>
    </xf>
    <xf numFmtId="0" fontId="84" fillId="29" borderId="30" xfId="0" applyFont="1" applyFill="1" applyBorder="1" applyAlignment="1">
      <alignment horizontal="center" vertical="top" wrapText="1"/>
    </xf>
    <xf numFmtId="0" fontId="84" fillId="29" borderId="32" xfId="0" applyFont="1" applyFill="1" applyBorder="1" applyAlignment="1">
      <alignment horizontal="center" vertical="top" wrapText="1"/>
    </xf>
    <xf numFmtId="0" fontId="81" fillId="0" borderId="0" xfId="0" applyFont="1" applyAlignment="1">
      <alignment vertical="top"/>
    </xf>
    <xf numFmtId="0" fontId="30" fillId="9" borderId="37" xfId="0" applyFont="1" applyFill="1" applyBorder="1" applyAlignment="1" applyProtection="1">
      <alignment horizontal="center" vertical="center" wrapText="1"/>
      <protection hidden="1"/>
    </xf>
    <xf numFmtId="0" fontId="30" fillId="0" borderId="30" xfId="0" applyFont="1" applyBorder="1" applyAlignment="1" applyProtection="1">
      <alignment horizontal="left" vertical="center" wrapText="1"/>
      <protection locked="0"/>
    </xf>
    <xf numFmtId="0" fontId="115" fillId="0" borderId="30" xfId="0" applyFont="1" applyBorder="1" applyAlignment="1" applyProtection="1">
      <alignment horizontal="center" vertical="center" wrapText="1"/>
      <protection locked="0"/>
    </xf>
    <xf numFmtId="1" fontId="41" fillId="0" borderId="30" xfId="0" applyNumberFormat="1" applyFont="1" applyBorder="1" applyAlignment="1" applyProtection="1">
      <alignment horizontal="center" vertical="center" wrapText="1"/>
      <protection locked="0"/>
    </xf>
    <xf numFmtId="0" fontId="68" fillId="0" borderId="30" xfId="0" applyFont="1" applyBorder="1" applyAlignment="1">
      <alignment horizontal="center" vertical="center" wrapText="1"/>
    </xf>
    <xf numFmtId="0" fontId="68" fillId="0" borderId="32" xfId="0" applyFont="1" applyBorder="1" applyAlignment="1">
      <alignment horizontal="center" vertical="center" wrapText="1"/>
    </xf>
    <xf numFmtId="0" fontId="30" fillId="18" borderId="29" xfId="0" applyFont="1" applyFill="1" applyBorder="1" applyAlignment="1" applyProtection="1">
      <alignment horizontal="center" vertical="center" wrapText="1"/>
      <protection hidden="1"/>
    </xf>
    <xf numFmtId="0" fontId="30" fillId="29" borderId="29" xfId="0" applyFont="1" applyFill="1" applyBorder="1" applyAlignment="1" applyProtection="1">
      <alignment horizontal="center" vertical="center" wrapText="1"/>
      <protection hidden="1"/>
    </xf>
    <xf numFmtId="0" fontId="32" fillId="34" borderId="29" xfId="0" applyFont="1" applyFill="1" applyBorder="1" applyAlignment="1" applyProtection="1">
      <alignment horizontal="center" vertical="center" wrapText="1"/>
      <protection hidden="1"/>
    </xf>
    <xf numFmtId="0" fontId="32" fillId="35" borderId="29" xfId="0" applyFont="1" applyFill="1" applyBorder="1" applyAlignment="1" applyProtection="1">
      <alignment horizontal="center" vertical="center" wrapText="1"/>
      <protection hidden="1"/>
    </xf>
    <xf numFmtId="0" fontId="38" fillId="36" borderId="29" xfId="0" applyFont="1" applyFill="1" applyBorder="1" applyAlignment="1" applyProtection="1">
      <alignment horizontal="center" vertical="center" wrapText="1"/>
      <protection hidden="1"/>
    </xf>
    <xf numFmtId="0" fontId="38" fillId="37" borderId="29" xfId="0" applyFont="1" applyFill="1" applyBorder="1" applyAlignment="1" applyProtection="1">
      <alignment horizontal="center" vertical="center" wrapText="1"/>
      <protection hidden="1"/>
    </xf>
    <xf numFmtId="0" fontId="38" fillId="38" borderId="29" xfId="0" applyFont="1" applyFill="1" applyBorder="1" applyAlignment="1" applyProtection="1">
      <alignment horizontal="center" vertical="center" wrapText="1"/>
      <protection hidden="1"/>
    </xf>
    <xf numFmtId="0" fontId="115" fillId="0" borderId="31" xfId="0" applyFont="1" applyBorder="1" applyAlignment="1" applyProtection="1">
      <alignment horizontal="center" vertical="center" wrapText="1"/>
      <protection locked="0"/>
    </xf>
    <xf numFmtId="1" fontId="41" fillId="0" borderId="31" xfId="0" applyNumberFormat="1" applyFont="1" applyBorder="1" applyAlignment="1" applyProtection="1">
      <alignment horizontal="center" vertical="center" wrapText="1"/>
      <protection locked="0"/>
    </xf>
    <xf numFmtId="0" fontId="68" fillId="0" borderId="31" xfId="0" applyFont="1" applyBorder="1" applyAlignment="1">
      <alignment horizontal="center" vertical="center" wrapText="1"/>
    </xf>
    <xf numFmtId="0" fontId="68" fillId="0" borderId="34" xfId="0" applyFont="1" applyBorder="1" applyAlignment="1">
      <alignment horizontal="center" vertical="center" wrapText="1"/>
    </xf>
    <xf numFmtId="0" fontId="29" fillId="29" borderId="0" xfId="0" applyFont="1" applyFill="1" applyAlignment="1" applyProtection="1">
      <alignment horizontal="center" vertical="top"/>
      <protection hidden="1"/>
    </xf>
    <xf numFmtId="0" fontId="116" fillId="29" borderId="0" xfId="0" applyFont="1" applyFill="1" applyAlignment="1" applyProtection="1">
      <alignment horizontal="right" vertical="center" wrapText="1"/>
      <protection hidden="1"/>
    </xf>
    <xf numFmtId="9" fontId="117" fillId="29" borderId="0" xfId="0" applyNumberFormat="1" applyFont="1" applyFill="1" applyAlignment="1" applyProtection="1">
      <alignment horizontal="center" vertical="center"/>
      <protection hidden="1"/>
    </xf>
    <xf numFmtId="1" fontId="118" fillId="29" borderId="0" xfId="0" applyNumberFormat="1" applyFont="1" applyFill="1" applyAlignment="1" applyProtection="1">
      <alignment horizontal="center" vertical="center" wrapText="1"/>
      <protection hidden="1"/>
    </xf>
    <xf numFmtId="0" fontId="87" fillId="0" borderId="0" xfId="0" applyFont="1" applyAlignment="1" applyProtection="1">
      <alignment vertical="center"/>
      <protection hidden="1"/>
    </xf>
    <xf numFmtId="0" fontId="91" fillId="24" borderId="35" xfId="0" applyFont="1" applyFill="1" applyBorder="1" applyAlignment="1">
      <alignment vertical="top" wrapText="1"/>
    </xf>
    <xf numFmtId="0" fontId="91" fillId="24" borderId="33" xfId="0" applyFont="1" applyFill="1" applyBorder="1" applyAlignment="1">
      <alignment vertical="top" wrapText="1"/>
    </xf>
    <xf numFmtId="0" fontId="39" fillId="0" borderId="33" xfId="0" applyFont="1" applyBorder="1" applyProtection="1">
      <protection hidden="1"/>
    </xf>
    <xf numFmtId="0" fontId="91" fillId="24" borderId="36" xfId="0" applyFont="1" applyFill="1" applyBorder="1" applyAlignment="1">
      <alignment vertical="top" wrapText="1"/>
    </xf>
    <xf numFmtId="0" fontId="68" fillId="0" borderId="29" xfId="0" applyFont="1" applyBorder="1" applyAlignment="1" applyProtection="1">
      <alignment horizontal="center" vertical="top"/>
      <protection hidden="1"/>
    </xf>
    <xf numFmtId="0" fontId="30" fillId="0" borderId="30" xfId="0" applyFont="1" applyBorder="1" applyProtection="1">
      <protection hidden="1"/>
    </xf>
    <xf numFmtId="0" fontId="68" fillId="0" borderId="30" xfId="0" applyFont="1" applyBorder="1" applyAlignment="1" applyProtection="1">
      <alignment horizontal="center" vertical="top"/>
      <protection hidden="1"/>
    </xf>
    <xf numFmtId="0" fontId="30" fillId="0" borderId="32" xfId="0" applyFont="1" applyBorder="1" applyProtection="1">
      <protection hidden="1"/>
    </xf>
    <xf numFmtId="0" fontId="32" fillId="0" borderId="29" xfId="0" applyFont="1" applyBorder="1" applyAlignment="1" applyProtection="1">
      <alignment horizontal="left" vertical="center" wrapText="1"/>
      <protection hidden="1"/>
    </xf>
    <xf numFmtId="0" fontId="29" fillId="0" borderId="30" xfId="0" applyFont="1" applyBorder="1" applyAlignment="1" applyProtection="1">
      <alignment vertical="center" wrapText="1"/>
      <protection hidden="1"/>
    </xf>
    <xf numFmtId="0" fontId="32" fillId="0" borderId="30" xfId="0" applyFont="1" applyBorder="1" applyAlignment="1" applyProtection="1">
      <alignment horizontal="left" vertical="center" wrapText="1"/>
      <protection locked="0"/>
    </xf>
    <xf numFmtId="49" fontId="30" fillId="0" borderId="30" xfId="0" applyNumberFormat="1" applyFont="1" applyBorder="1" applyAlignment="1" applyProtection="1">
      <alignment vertical="center" wrapText="1"/>
      <protection locked="0"/>
    </xf>
    <xf numFmtId="0" fontId="32" fillId="0" borderId="37" xfId="0" applyFont="1" applyBorder="1" applyAlignment="1" applyProtection="1">
      <alignment horizontal="left" vertical="center" wrapText="1"/>
      <protection hidden="1"/>
    </xf>
    <xf numFmtId="0" fontId="29" fillId="0" borderId="31" xfId="0" applyFont="1" applyBorder="1" applyAlignment="1" applyProtection="1">
      <alignment vertical="center" wrapText="1"/>
      <protection hidden="1"/>
    </xf>
    <xf numFmtId="0" fontId="30" fillId="0" borderId="31" xfId="0" applyFont="1" applyBorder="1" applyProtection="1">
      <protection hidden="1"/>
    </xf>
    <xf numFmtId="0" fontId="32" fillId="0" borderId="31" xfId="0" applyFont="1" applyBorder="1" applyAlignment="1" applyProtection="1">
      <alignment horizontal="left" vertical="center" wrapText="1"/>
      <protection locked="0"/>
    </xf>
    <xf numFmtId="0" fontId="66" fillId="0" borderId="0" xfId="0" applyFont="1" applyAlignment="1" applyProtection="1">
      <alignment horizontal="right"/>
      <protection hidden="1"/>
    </xf>
    <xf numFmtId="0" fontId="119" fillId="6" borderId="0" xfId="0" applyFont="1" applyFill="1" applyAlignment="1" applyProtection="1">
      <alignment horizontal="left" vertical="center"/>
      <protection locked="0"/>
    </xf>
    <xf numFmtId="0" fontId="119" fillId="11" borderId="0" xfId="0" applyFont="1" applyFill="1" applyAlignment="1" applyProtection="1">
      <alignment horizontal="left" vertical="center"/>
      <protection hidden="1"/>
    </xf>
    <xf numFmtId="0" fontId="120" fillId="6" borderId="5" xfId="0" applyFont="1" applyFill="1" applyBorder="1" applyAlignment="1" applyProtection="1">
      <alignment horizontal="left" vertical="center" wrapText="1"/>
      <protection locked="0"/>
    </xf>
    <xf numFmtId="0" fontId="30" fillId="11" borderId="6" xfId="0" applyFont="1" applyFill="1" applyBorder="1" applyProtection="1">
      <protection hidden="1"/>
    </xf>
    <xf numFmtId="0" fontId="120" fillId="6" borderId="7" xfId="0" applyFont="1" applyFill="1" applyBorder="1" applyAlignment="1" applyProtection="1">
      <alignment horizontal="left" vertical="center" wrapText="1"/>
      <protection locked="0"/>
    </xf>
    <xf numFmtId="0" fontId="30" fillId="11" borderId="8" xfId="0" applyFont="1" applyFill="1" applyBorder="1" applyProtection="1">
      <protection hidden="1"/>
    </xf>
    <xf numFmtId="0" fontId="30" fillId="11" borderId="10" xfId="0" applyFont="1" applyFill="1" applyBorder="1" applyProtection="1">
      <protection hidden="1"/>
    </xf>
    <xf numFmtId="0" fontId="120" fillId="6" borderId="9" xfId="0" applyFont="1" applyFill="1" applyBorder="1" applyAlignment="1" applyProtection="1">
      <alignment horizontal="left" vertical="center" wrapText="1"/>
      <protection locked="0"/>
    </xf>
    <xf numFmtId="0" fontId="66" fillId="11" borderId="10" xfId="0" applyFont="1" applyFill="1" applyBorder="1" applyAlignment="1" applyProtection="1">
      <alignment horizontal="right"/>
      <protection hidden="1"/>
    </xf>
    <xf numFmtId="0" fontId="30" fillId="0" borderId="32" xfId="0" applyFont="1" applyBorder="1" applyAlignment="1" applyProtection="1">
      <alignment vertical="center" wrapText="1"/>
      <protection hidden="1"/>
    </xf>
    <xf numFmtId="0" fontId="32" fillId="0" borderId="29" xfId="0" applyFont="1" applyBorder="1" applyAlignment="1" applyProtection="1">
      <alignment horizontal="left" vertical="center" wrapText="1"/>
      <protection locked="0"/>
    </xf>
    <xf numFmtId="0" fontId="30" fillId="0" borderId="34" xfId="0" applyFont="1" applyBorder="1" applyAlignment="1" applyProtection="1">
      <alignment vertical="center" wrapText="1"/>
      <protection hidden="1"/>
    </xf>
    <xf numFmtId="0" fontId="32" fillId="0" borderId="37" xfId="0" applyFont="1" applyBorder="1" applyAlignment="1" applyProtection="1">
      <alignment horizontal="left" vertical="center" wrapText="1"/>
      <protection locked="0"/>
    </xf>
    <xf numFmtId="0" fontId="121" fillId="0" borderId="1" xfId="0" applyFont="1" applyBorder="1" applyAlignment="1" applyProtection="1">
      <alignment horizontal="right" vertical="center"/>
      <protection locked="0"/>
    </xf>
    <xf numFmtId="0" fontId="27" fillId="0" borderId="1" xfId="0" applyFont="1" applyBorder="1" applyAlignment="1" applyProtection="1">
      <alignment horizontal="center" vertical="center"/>
      <protection hidden="1"/>
    </xf>
    <xf numFmtId="0" fontId="82" fillId="0" borderId="0" xfId="0" applyFont="1" applyProtection="1">
      <protection hidden="1"/>
    </xf>
    <xf numFmtId="0" fontId="27" fillId="0" borderId="0" xfId="0" applyFont="1" applyAlignment="1" applyProtection="1">
      <alignment horizontal="center" vertical="center"/>
      <protection hidden="1"/>
    </xf>
    <xf numFmtId="0" fontId="122" fillId="0" borderId="0" xfId="0" applyFont="1"/>
    <xf numFmtId="0" fontId="47" fillId="0" borderId="0" xfId="0" applyFont="1"/>
    <xf numFmtId="0" fontId="47" fillId="8" borderId="0" xfId="0" applyFont="1" applyFill="1" applyAlignment="1">
      <alignment horizontal="left"/>
    </xf>
    <xf numFmtId="0" fontId="86" fillId="39" borderId="26" xfId="0" applyFont="1" applyFill="1" applyBorder="1" applyAlignment="1">
      <alignment horizontal="left" vertical="center"/>
    </xf>
    <xf numFmtId="0" fontId="86" fillId="39" borderId="26" xfId="0" applyFont="1" applyFill="1" applyBorder="1" applyAlignment="1">
      <alignment horizontal="center" vertical="center"/>
    </xf>
    <xf numFmtId="0" fontId="86" fillId="39" borderId="27" xfId="0" applyFont="1" applyFill="1" applyBorder="1" applyAlignment="1">
      <alignment horizontal="center" vertical="center"/>
    </xf>
    <xf numFmtId="0" fontId="82" fillId="39" borderId="28" xfId="0" applyFont="1" applyFill="1" applyBorder="1" applyAlignment="1">
      <alignment vertical="center"/>
    </xf>
    <xf numFmtId="0" fontId="87" fillId="24" borderId="0" xfId="0" applyFont="1" applyFill="1" applyAlignment="1">
      <alignment horizontal="left" vertical="center"/>
    </xf>
    <xf numFmtId="0" fontId="86" fillId="24" borderId="26" xfId="0" applyFont="1" applyFill="1" applyBorder="1" applyAlignment="1">
      <alignment horizontal="left" vertical="center"/>
    </xf>
    <xf numFmtId="0" fontId="86" fillId="24" borderId="26" xfId="0" applyFont="1" applyFill="1" applyBorder="1" applyAlignment="1">
      <alignment horizontal="center" vertical="center"/>
    </xf>
    <xf numFmtId="0" fontId="82" fillId="24" borderId="27" xfId="0" applyFont="1" applyFill="1" applyBorder="1" applyAlignment="1">
      <alignment horizontal="center" vertical="center"/>
    </xf>
    <xf numFmtId="0" fontId="82" fillId="24" borderId="26" xfId="0" applyFont="1" applyFill="1" applyBorder="1" applyAlignment="1">
      <alignment horizontal="center" vertical="center"/>
    </xf>
    <xf numFmtId="0" fontId="82" fillId="24" borderId="0" xfId="0" applyFont="1" applyFill="1" applyAlignment="1">
      <alignment horizontal="center" vertical="center"/>
    </xf>
    <xf numFmtId="0" fontId="86" fillId="0" borderId="0" xfId="0" applyFont="1" applyAlignment="1">
      <alignment horizontal="left" vertical="center"/>
    </xf>
    <xf numFmtId="0" fontId="82" fillId="0" borderId="0" xfId="0" applyFont="1" applyAlignment="1" applyProtection="1">
      <alignment vertical="top"/>
      <protection hidden="1"/>
    </xf>
    <xf numFmtId="0" fontId="29" fillId="8" borderId="0" xfId="0" applyFont="1" applyFill="1" applyAlignment="1" applyProtection="1">
      <alignment horizontal="center" vertical="top"/>
      <protection hidden="1"/>
    </xf>
    <xf numFmtId="0" fontId="30" fillId="11" borderId="31" xfId="0" applyFont="1" applyFill="1" applyBorder="1" applyAlignment="1" applyProtection="1">
      <alignment horizontal="center" vertical="top" wrapText="1"/>
      <protection locked="0" hidden="1"/>
    </xf>
    <xf numFmtId="0" fontId="29" fillId="18" borderId="30" xfId="0" applyFont="1" applyFill="1" applyBorder="1" applyAlignment="1" applyProtection="1">
      <alignment horizontal="left" vertical="top" wrapText="1"/>
      <protection locked="0"/>
    </xf>
    <xf numFmtId="9" fontId="29" fillId="18" borderId="30" xfId="17" applyFont="1" applyFill="1" applyBorder="1" applyAlignment="1" applyProtection="1">
      <alignment horizontal="center" vertical="top" wrapText="1"/>
      <protection locked="0"/>
    </xf>
    <xf numFmtId="9" fontId="29" fillId="18" borderId="30" xfId="0" applyNumberFormat="1" applyFont="1" applyFill="1" applyBorder="1" applyAlignment="1">
      <alignment horizontal="center" vertical="top" wrapText="1"/>
    </xf>
    <xf numFmtId="9" fontId="29" fillId="20" borderId="30" xfId="0" applyNumberFormat="1" applyFont="1" applyFill="1" applyBorder="1" applyAlignment="1" applyProtection="1">
      <alignment horizontal="center" vertical="center" wrapText="1"/>
      <protection locked="0"/>
    </xf>
    <xf numFmtId="9" fontId="29" fillId="10" borderId="30" xfId="0" applyNumberFormat="1" applyFont="1" applyFill="1" applyBorder="1" applyAlignment="1" applyProtection="1">
      <alignment horizontal="center" vertical="center" wrapText="1"/>
      <protection locked="0"/>
    </xf>
    <xf numFmtId="0" fontId="39" fillId="18" borderId="30" xfId="0" applyFont="1" applyFill="1" applyBorder="1" applyAlignment="1" applyProtection="1">
      <alignment horizontal="center" vertical="top" wrapText="1"/>
      <protection hidden="1"/>
    </xf>
    <xf numFmtId="0" fontId="82" fillId="8" borderId="0" xfId="0" applyFont="1" applyFill="1" applyAlignment="1" applyProtection="1">
      <alignment horizontal="center" vertical="top"/>
      <protection hidden="1"/>
    </xf>
    <xf numFmtId="0" fontId="45" fillId="11" borderId="33" xfId="0" applyFont="1" applyFill="1" applyBorder="1" applyAlignment="1" applyProtection="1">
      <alignment horizontal="left" vertical="top" wrapText="1"/>
      <protection hidden="1"/>
    </xf>
    <xf numFmtId="0" fontId="29" fillId="18" borderId="30" xfId="0" applyFont="1" applyFill="1" applyBorder="1" applyAlignment="1" applyProtection="1">
      <alignment horizontal="center" vertical="top" wrapText="1"/>
      <protection locked="0"/>
    </xf>
    <xf numFmtId="0" fontId="45" fillId="11" borderId="26" xfId="0" applyFont="1" applyFill="1" applyBorder="1" applyAlignment="1" applyProtection="1">
      <alignment horizontal="left" vertical="top" wrapText="1"/>
      <protection hidden="1"/>
    </xf>
    <xf numFmtId="49" fontId="47" fillId="12" borderId="34" xfId="0" applyNumberFormat="1" applyFont="1" applyFill="1" applyBorder="1" applyAlignment="1">
      <alignment horizontal="center" vertical="top"/>
    </xf>
    <xf numFmtId="0" fontId="30" fillId="6" borderId="31" xfId="0" applyFont="1" applyFill="1" applyBorder="1" applyAlignment="1" applyProtection="1">
      <alignment horizontal="center" vertical="top" wrapText="1"/>
      <protection locked="0" hidden="1"/>
    </xf>
    <xf numFmtId="0" fontId="29" fillId="9" borderId="30" xfId="0" applyFont="1" applyFill="1" applyBorder="1" applyAlignment="1" applyProtection="1">
      <alignment horizontal="left" vertical="top" wrapText="1"/>
      <protection locked="0"/>
    </xf>
    <xf numFmtId="49" fontId="47" fillId="7" borderId="0" xfId="0" applyNumberFormat="1" applyFont="1" applyFill="1" applyAlignment="1">
      <alignment horizontal="center" vertical="top"/>
    </xf>
    <xf numFmtId="0" fontId="29" fillId="9" borderId="30" xfId="0" applyFont="1" applyFill="1" applyBorder="1" applyAlignment="1" applyProtection="1">
      <alignment horizontal="center" vertical="top" wrapText="1"/>
      <protection locked="0"/>
    </xf>
    <xf numFmtId="9" fontId="29" fillId="9" borderId="30" xfId="0" applyNumberFormat="1" applyFont="1" applyFill="1" applyBorder="1" applyAlignment="1">
      <alignment horizontal="center" vertical="top" wrapText="1"/>
    </xf>
    <xf numFmtId="9" fontId="29" fillId="4" borderId="30" xfId="0" applyNumberFormat="1" applyFont="1" applyFill="1" applyBorder="1" applyAlignment="1" applyProtection="1">
      <alignment horizontal="center" vertical="center" wrapText="1"/>
      <protection locked="0"/>
    </xf>
    <xf numFmtId="9" fontId="29" fillId="2" borderId="30" xfId="0" applyNumberFormat="1" applyFont="1" applyFill="1" applyBorder="1" applyAlignment="1" applyProtection="1">
      <alignment horizontal="center" vertical="center" wrapText="1"/>
      <protection locked="0"/>
    </xf>
    <xf numFmtId="0" fontId="39" fillId="9" borderId="30" xfId="0" applyFont="1" applyFill="1" applyBorder="1" applyAlignment="1" applyProtection="1">
      <alignment horizontal="center" vertical="top" wrapText="1"/>
      <protection hidden="1"/>
    </xf>
    <xf numFmtId="0" fontId="45" fillId="6" borderId="33" xfId="0" applyFont="1" applyFill="1" applyBorder="1" applyAlignment="1" applyProtection="1">
      <alignment horizontal="left" vertical="top" wrapText="1"/>
      <protection hidden="1"/>
    </xf>
    <xf numFmtId="0" fontId="45" fillId="6" borderId="26" xfId="0" applyFont="1" applyFill="1" applyBorder="1" applyAlignment="1" applyProtection="1">
      <alignment horizontal="left" vertical="top" wrapText="1"/>
      <protection hidden="1"/>
    </xf>
    <xf numFmtId="49" fontId="47" fillId="12" borderId="0" xfId="0" applyNumberFormat="1" applyFont="1" applyFill="1" applyAlignment="1">
      <alignment horizontal="center" vertical="top"/>
    </xf>
    <xf numFmtId="49" fontId="47" fillId="12" borderId="0" xfId="0" applyNumberFormat="1" applyFont="1" applyFill="1" applyAlignment="1">
      <alignment horizontal="center" vertical="center"/>
    </xf>
    <xf numFmtId="0" fontId="29" fillId="18" borderId="30" xfId="0" applyFont="1" applyFill="1" applyBorder="1" applyAlignment="1" applyProtection="1">
      <alignment horizontal="center" vertical="center" wrapText="1"/>
      <protection locked="0"/>
    </xf>
    <xf numFmtId="9" fontId="29" fillId="18" borderId="30" xfId="0" applyNumberFormat="1" applyFont="1" applyFill="1" applyBorder="1" applyAlignment="1">
      <alignment horizontal="center" vertical="center" wrapText="1"/>
    </xf>
    <xf numFmtId="0" fontId="39" fillId="18" borderId="30" xfId="0" applyFont="1" applyFill="1" applyBorder="1" applyAlignment="1" applyProtection="1">
      <alignment horizontal="center" vertical="center" wrapText="1"/>
      <protection hidden="1"/>
    </xf>
    <xf numFmtId="49" fontId="47" fillId="7" borderId="0" xfId="0" applyNumberFormat="1" applyFont="1" applyFill="1" applyAlignment="1">
      <alignment horizontal="center" vertical="center"/>
    </xf>
    <xf numFmtId="0" fontId="29" fillId="9" borderId="30" xfId="0" applyFont="1" applyFill="1" applyBorder="1" applyAlignment="1" applyProtection="1">
      <alignment horizontal="center" vertical="center" wrapText="1"/>
      <protection locked="0"/>
    </xf>
    <xf numFmtId="9" fontId="29" fillId="9" borderId="30" xfId="0" applyNumberFormat="1" applyFont="1" applyFill="1" applyBorder="1" applyAlignment="1">
      <alignment horizontal="center" vertical="center" wrapText="1"/>
    </xf>
    <xf numFmtId="9" fontId="29" fillId="9" borderId="30" xfId="0" applyNumberFormat="1" applyFont="1" applyFill="1" applyBorder="1" applyAlignment="1" applyProtection="1">
      <alignment horizontal="center" vertical="center" wrapText="1"/>
      <protection locked="0"/>
    </xf>
    <xf numFmtId="0" fontId="39" fillId="9" borderId="30" xfId="0" applyFont="1" applyFill="1" applyBorder="1" applyAlignment="1" applyProtection="1">
      <alignment horizontal="center" vertical="center" wrapText="1"/>
      <protection hidden="1"/>
    </xf>
    <xf numFmtId="0" fontId="47" fillId="8" borderId="0" xfId="0" applyFont="1" applyFill="1" applyAlignment="1">
      <alignment horizontal="center" vertical="center"/>
    </xf>
    <xf numFmtId="0" fontId="29" fillId="8" borderId="0" xfId="18" applyFont="1" applyFill="1" applyAlignment="1">
      <alignment horizontal="left" vertical="center" wrapText="1"/>
    </xf>
    <xf numFmtId="0" fontId="123" fillId="0" borderId="30" xfId="0" applyFont="1" applyBorder="1" applyAlignment="1" applyProtection="1">
      <alignment horizontal="center" vertical="center" wrapText="1"/>
      <protection locked="0"/>
    </xf>
    <xf numFmtId="1" fontId="114" fillId="0" borderId="30" xfId="0" applyNumberFormat="1" applyFont="1" applyBorder="1" applyAlignment="1" applyProtection="1">
      <alignment horizontal="center" vertical="center" wrapText="1"/>
      <protection locked="0"/>
    </xf>
    <xf numFmtId="0" fontId="124" fillId="0" borderId="30" xfId="0" applyFont="1" applyBorder="1" applyAlignment="1">
      <alignment horizontal="center" vertical="center" wrapText="1"/>
    </xf>
    <xf numFmtId="0" fontId="124" fillId="0" borderId="32" xfId="0" applyFont="1" applyBorder="1" applyAlignment="1">
      <alignment horizontal="center" vertical="center" wrapText="1"/>
    </xf>
    <xf numFmtId="0" fontId="30" fillId="0" borderId="31" xfId="0" applyFont="1" applyBorder="1" applyAlignment="1" applyProtection="1">
      <alignment horizontal="left" vertical="center" wrapText="1"/>
      <protection locked="0"/>
    </xf>
    <xf numFmtId="0" fontId="123" fillId="0" borderId="31" xfId="0" applyFont="1" applyBorder="1" applyAlignment="1" applyProtection="1">
      <alignment horizontal="center" vertical="center" wrapText="1"/>
      <protection locked="0"/>
    </xf>
    <xf numFmtId="1" fontId="114" fillId="0" borderId="31" xfId="0" applyNumberFormat="1" applyFont="1" applyBorder="1" applyAlignment="1" applyProtection="1">
      <alignment horizontal="center" vertical="center" wrapText="1"/>
      <protection locked="0"/>
    </xf>
    <xf numFmtId="0" fontId="124" fillId="0" borderId="31" xfId="0" applyFont="1" applyBorder="1" applyAlignment="1">
      <alignment horizontal="center" vertical="center" wrapText="1"/>
    </xf>
    <xf numFmtId="0" fontId="124" fillId="0" borderId="34" xfId="0" applyFont="1" applyBorder="1" applyAlignment="1">
      <alignment horizontal="center" vertical="center" wrapText="1"/>
    </xf>
    <xf numFmtId="172" fontId="56" fillId="0" borderId="0" xfId="10" applyNumberFormat="1" applyFont="1" applyAlignment="1" applyProtection="1">
      <alignment vertical="center"/>
      <protection hidden="1"/>
    </xf>
    <xf numFmtId="172" fontId="30" fillId="0" borderId="0" xfId="10" applyNumberFormat="1" applyFont="1" applyProtection="1">
      <protection hidden="1"/>
    </xf>
    <xf numFmtId="0" fontId="87" fillId="24" borderId="0" xfId="0" applyFont="1" applyFill="1" applyAlignment="1">
      <alignment vertical="top"/>
    </xf>
    <xf numFmtId="0" fontId="84" fillId="18" borderId="35" xfId="0" applyFont="1" applyFill="1" applyBorder="1" applyAlignment="1">
      <alignment vertical="top" wrapText="1"/>
    </xf>
    <xf numFmtId="0" fontId="84" fillId="18" borderId="33" xfId="0" applyFont="1" applyFill="1" applyBorder="1" applyAlignment="1">
      <alignment vertical="top" wrapText="1"/>
    </xf>
    <xf numFmtId="0" fontId="70" fillId="18" borderId="36" xfId="0" applyFont="1" applyFill="1" applyBorder="1" applyAlignment="1">
      <alignment vertical="top" wrapText="1"/>
    </xf>
    <xf numFmtId="172" fontId="29" fillId="0" borderId="0" xfId="10" applyNumberFormat="1" applyFont="1" applyAlignment="1" applyProtection="1">
      <alignment vertical="top"/>
      <protection hidden="1"/>
    </xf>
    <xf numFmtId="0" fontId="29" fillId="0" borderId="30" xfId="0" applyFont="1" applyBorder="1" applyAlignment="1" applyProtection="1">
      <alignment horizontal="left" vertical="top" wrapText="1"/>
      <protection locked="0"/>
    </xf>
    <xf numFmtId="9" fontId="29" fillId="0" borderId="30" xfId="0" applyNumberFormat="1" applyFont="1" applyBorder="1" applyAlignment="1" applyProtection="1">
      <alignment horizontal="left" vertical="top" wrapText="1"/>
      <protection locked="0"/>
    </xf>
    <xf numFmtId="0" fontId="39" fillId="0" borderId="32" xfId="0" applyFont="1" applyBorder="1" applyAlignment="1" applyProtection="1">
      <alignment horizontal="center" vertical="center" wrapText="1"/>
      <protection locked="0"/>
    </xf>
    <xf numFmtId="172" fontId="29" fillId="0" borderId="0" xfId="10" applyNumberFormat="1" applyFont="1" applyProtection="1">
      <protection hidden="1"/>
    </xf>
    <xf numFmtId="0" fontId="29" fillId="21" borderId="37" xfId="0" applyFont="1" applyFill="1" applyBorder="1" applyAlignment="1" applyProtection="1">
      <alignment horizontal="center" vertical="top"/>
      <protection hidden="1"/>
    </xf>
    <xf numFmtId="49" fontId="29" fillId="21" borderId="31" xfId="0" applyNumberFormat="1" applyFont="1" applyFill="1" applyBorder="1" applyAlignment="1" applyProtection="1">
      <alignment horizontal="right" vertical="center" wrapText="1"/>
      <protection hidden="1"/>
    </xf>
    <xf numFmtId="9" fontId="70" fillId="21" borderId="31" xfId="0" applyNumberFormat="1" applyFont="1" applyFill="1" applyBorder="1" applyAlignment="1" applyProtection="1">
      <alignment horizontal="center" vertical="center"/>
      <protection hidden="1"/>
    </xf>
    <xf numFmtId="1" fontId="39" fillId="21" borderId="31" xfId="0" applyNumberFormat="1" applyFont="1" applyFill="1" applyBorder="1" applyAlignment="1" applyProtection="1">
      <alignment horizontal="center" vertical="center" wrapText="1"/>
      <protection hidden="1"/>
    </xf>
    <xf numFmtId="1" fontId="39" fillId="21" borderId="34" xfId="0" applyNumberFormat="1" applyFont="1" applyFill="1" applyBorder="1" applyAlignment="1" applyProtection="1">
      <alignment horizontal="center" vertical="center" wrapText="1"/>
      <protection hidden="1"/>
    </xf>
    <xf numFmtId="0" fontId="29" fillId="9" borderId="37" xfId="0" applyFont="1" applyFill="1" applyBorder="1" applyAlignment="1" applyProtection="1">
      <alignment horizontal="center" vertical="top"/>
      <protection hidden="1"/>
    </xf>
    <xf numFmtId="49" fontId="29" fillId="9" borderId="31" xfId="0" applyNumberFormat="1" applyFont="1" applyFill="1" applyBorder="1" applyAlignment="1" applyProtection="1">
      <alignment horizontal="right" vertical="center" wrapText="1"/>
      <protection hidden="1"/>
    </xf>
    <xf numFmtId="9" fontId="70" fillId="9" borderId="31" xfId="0" applyNumberFormat="1" applyFont="1" applyFill="1" applyBorder="1" applyAlignment="1" applyProtection="1">
      <alignment horizontal="center" vertical="center"/>
      <protection hidden="1"/>
    </xf>
    <xf numFmtId="1" fontId="39" fillId="9" borderId="31" xfId="0" applyNumberFormat="1" applyFont="1" applyFill="1" applyBorder="1" applyAlignment="1" applyProtection="1">
      <alignment horizontal="center" vertical="center" wrapText="1"/>
      <protection hidden="1"/>
    </xf>
    <xf numFmtId="1" fontId="39" fillId="9" borderId="34" xfId="0" applyNumberFormat="1" applyFont="1" applyFill="1" applyBorder="1" applyAlignment="1" applyProtection="1">
      <alignment horizontal="center" vertical="center" wrapText="1"/>
      <protection hidden="1"/>
    </xf>
    <xf numFmtId="0" fontId="26" fillId="0" borderId="0" xfId="0" applyFont="1" applyAlignment="1">
      <alignment vertical="center"/>
    </xf>
    <xf numFmtId="0" fontId="91" fillId="28" borderId="35" xfId="0" applyFont="1" applyFill="1" applyBorder="1" applyAlignment="1">
      <alignment horizontal="left" vertical="center" wrapText="1"/>
    </xf>
    <xf numFmtId="0" fontId="91" fillId="28" borderId="33" xfId="0" applyFont="1" applyFill="1" applyBorder="1" applyAlignment="1">
      <alignment horizontal="left" vertical="center" wrapText="1"/>
    </xf>
    <xf numFmtId="0" fontId="60" fillId="28" borderId="36" xfId="0" applyFont="1" applyFill="1" applyBorder="1" applyAlignment="1">
      <alignment horizontal="left" vertical="center" wrapText="1"/>
    </xf>
    <xf numFmtId="0" fontId="46" fillId="0" borderId="0" xfId="0" applyFont="1" applyAlignment="1">
      <alignment horizontal="left" vertical="center"/>
    </xf>
    <xf numFmtId="0" fontId="91" fillId="28" borderId="38" xfId="0" applyFont="1" applyFill="1" applyBorder="1" applyAlignment="1" applyProtection="1">
      <alignment horizontal="left" vertical="center" wrapText="1"/>
      <protection hidden="1"/>
    </xf>
    <xf numFmtId="0" fontId="30" fillId="15" borderId="29" xfId="0" applyFont="1" applyFill="1" applyBorder="1" applyAlignment="1" applyProtection="1">
      <alignment horizontal="center" vertical="center"/>
      <protection hidden="1"/>
    </xf>
    <xf numFmtId="0" fontId="30" fillId="15" borderId="30" xfId="0" applyFont="1" applyFill="1" applyBorder="1" applyAlignment="1" applyProtection="1">
      <alignment horizontal="left" vertical="center" wrapText="1"/>
      <protection hidden="1"/>
    </xf>
    <xf numFmtId="1" fontId="62" fillId="4" borderId="30" xfId="0" applyNumberFormat="1" applyFont="1" applyFill="1" applyBorder="1" applyAlignment="1" applyProtection="1">
      <alignment horizontal="center" vertical="center" wrapText="1"/>
      <protection locked="0"/>
    </xf>
    <xf numFmtId="1" fontId="62" fillId="0" borderId="32" xfId="0" applyNumberFormat="1" applyFont="1" applyBorder="1" applyAlignment="1" applyProtection="1">
      <alignment horizontal="center" vertical="center" wrapText="1"/>
      <protection locked="0"/>
    </xf>
    <xf numFmtId="165" fontId="30" fillId="0" borderId="0" xfId="0" applyNumberFormat="1" applyFont="1" applyAlignment="1" applyProtection="1">
      <alignment horizontal="center"/>
      <protection locked="0"/>
    </xf>
    <xf numFmtId="1" fontId="81" fillId="0" borderId="39" xfId="0" applyNumberFormat="1" applyFont="1" applyBorder="1" applyAlignment="1" applyProtection="1">
      <alignment horizontal="left" vertical="top" wrapText="1"/>
      <protection locked="0"/>
    </xf>
    <xf numFmtId="0" fontId="30" fillId="21" borderId="29" xfId="0" applyFont="1" applyFill="1" applyBorder="1" applyAlignment="1" applyProtection="1">
      <alignment horizontal="center" vertical="center"/>
      <protection hidden="1"/>
    </xf>
    <xf numFmtId="0" fontId="30" fillId="21" borderId="30" xfId="0" applyFont="1" applyFill="1" applyBorder="1" applyAlignment="1" applyProtection="1">
      <alignment horizontal="left" vertical="center" wrapText="1"/>
      <protection hidden="1"/>
    </xf>
    <xf numFmtId="0" fontId="39" fillId="8" borderId="0" xfId="0" applyFont="1" applyFill="1" applyProtection="1">
      <protection hidden="1"/>
    </xf>
    <xf numFmtId="0" fontId="30" fillId="10" borderId="29" xfId="0" applyFont="1" applyFill="1" applyBorder="1" applyAlignment="1" applyProtection="1">
      <alignment horizontal="center" vertical="center"/>
      <protection hidden="1"/>
    </xf>
    <xf numFmtId="0" fontId="30" fillId="10" borderId="30" xfId="0" applyFont="1" applyFill="1" applyBorder="1" applyAlignment="1" applyProtection="1">
      <alignment horizontal="left" vertical="center" wrapText="1"/>
      <protection hidden="1"/>
    </xf>
    <xf numFmtId="0" fontId="30" fillId="20" borderId="29" xfId="0" applyFont="1" applyFill="1" applyBorder="1" applyAlignment="1" applyProtection="1">
      <alignment horizontal="center" vertical="center"/>
      <protection hidden="1"/>
    </xf>
    <xf numFmtId="0" fontId="30" fillId="20" borderId="30" xfId="0" applyFont="1" applyFill="1" applyBorder="1" applyAlignment="1" applyProtection="1">
      <alignment horizontal="left" vertical="center" wrapText="1"/>
      <protection hidden="1"/>
    </xf>
    <xf numFmtId="0" fontId="30" fillId="17" borderId="29" xfId="0" applyFont="1" applyFill="1" applyBorder="1" applyAlignment="1" applyProtection="1">
      <alignment horizontal="center" vertical="center"/>
      <protection hidden="1"/>
    </xf>
    <xf numFmtId="0" fontId="30" fillId="17" borderId="30" xfId="0" applyFont="1" applyFill="1" applyBorder="1" applyAlignment="1" applyProtection="1">
      <alignment horizontal="left" vertical="center" wrapText="1"/>
      <protection hidden="1"/>
    </xf>
    <xf numFmtId="0" fontId="30" fillId="11" borderId="29" xfId="0" applyFont="1" applyFill="1" applyBorder="1" applyAlignment="1" applyProtection="1">
      <alignment horizontal="center" vertical="center"/>
      <protection hidden="1"/>
    </xf>
    <xf numFmtId="0" fontId="30" fillId="11" borderId="30" xfId="0" applyFont="1" applyFill="1" applyBorder="1" applyAlignment="1" applyProtection="1">
      <alignment horizontal="left" vertical="center" wrapText="1"/>
      <protection hidden="1"/>
    </xf>
    <xf numFmtId="0" fontId="30" fillId="12" borderId="29" xfId="0" applyFont="1" applyFill="1" applyBorder="1" applyAlignment="1" applyProtection="1">
      <alignment horizontal="center" vertical="center"/>
      <protection hidden="1"/>
    </xf>
    <xf numFmtId="0" fontId="30" fillId="12" borderId="30" xfId="0" applyFont="1" applyFill="1" applyBorder="1" applyAlignment="1" applyProtection="1">
      <alignment horizontal="left" vertical="center" wrapText="1"/>
      <protection hidden="1"/>
    </xf>
    <xf numFmtId="0" fontId="32" fillId="27" borderId="29" xfId="0" applyFont="1" applyFill="1" applyBorder="1" applyAlignment="1" applyProtection="1">
      <alignment horizontal="center" vertical="center"/>
      <protection hidden="1"/>
    </xf>
    <xf numFmtId="0" fontId="32" fillId="27" borderId="30" xfId="0" applyFont="1" applyFill="1" applyBorder="1" applyAlignment="1" applyProtection="1">
      <alignment horizontal="left" vertical="center" wrapText="1"/>
      <protection hidden="1"/>
    </xf>
    <xf numFmtId="0" fontId="30" fillId="25" borderId="29" xfId="0" applyFont="1" applyFill="1" applyBorder="1" applyAlignment="1" applyProtection="1">
      <alignment horizontal="center" vertical="center"/>
      <protection hidden="1"/>
    </xf>
    <xf numFmtId="0" fontId="30" fillId="25" borderId="30" xfId="0" applyFont="1" applyFill="1" applyBorder="1" applyAlignment="1" applyProtection="1">
      <alignment horizontal="left" vertical="center" wrapText="1"/>
      <protection hidden="1"/>
    </xf>
    <xf numFmtId="0" fontId="30" fillId="22" borderId="37" xfId="0" applyFont="1" applyFill="1" applyBorder="1" applyAlignment="1" applyProtection="1">
      <alignment horizontal="center" vertical="center"/>
      <protection hidden="1"/>
    </xf>
    <xf numFmtId="0" fontId="30" fillId="22" borderId="31" xfId="0" applyFont="1" applyFill="1" applyBorder="1" applyAlignment="1" applyProtection="1">
      <alignment horizontal="left" vertical="center" wrapText="1"/>
      <protection hidden="1"/>
    </xf>
    <xf numFmtId="1" fontId="62" fillId="4" borderId="31" xfId="0" applyNumberFormat="1" applyFont="1" applyFill="1" applyBorder="1" applyAlignment="1" applyProtection="1">
      <alignment horizontal="center" vertical="center" wrapText="1"/>
      <protection locked="0"/>
    </xf>
    <xf numFmtId="1" fontId="62" fillId="0" borderId="34" xfId="0" applyNumberFormat="1" applyFont="1" applyBorder="1" applyAlignment="1" applyProtection="1">
      <alignment horizontal="center" vertical="center" wrapText="1"/>
      <protection locked="0"/>
    </xf>
    <xf numFmtId="1" fontId="81" fillId="0" borderId="40" xfId="0" applyNumberFormat="1" applyFont="1" applyBorder="1" applyAlignment="1" applyProtection="1">
      <alignment horizontal="left" vertical="top" wrapText="1"/>
      <protection locked="0"/>
    </xf>
    <xf numFmtId="0" fontId="68" fillId="0" borderId="0" xfId="0" applyFont="1" applyAlignment="1">
      <alignment vertical="center" textRotation="90" shrinkToFit="1"/>
    </xf>
    <xf numFmtId="0" fontId="91" fillId="28" borderId="36" xfId="0" applyFont="1" applyFill="1" applyBorder="1" applyAlignment="1">
      <alignment horizontal="left" vertical="center" wrapText="1"/>
    </xf>
    <xf numFmtId="0" fontId="95" fillId="0" borderId="1" xfId="0" applyFont="1" applyBorder="1" applyAlignment="1" applyProtection="1">
      <alignment vertical="center"/>
      <protection hidden="1"/>
    </xf>
    <xf numFmtId="0" fontId="28" fillId="0" borderId="1" xfId="0" applyFont="1" applyBorder="1" applyAlignment="1">
      <alignment horizontal="left" vertical="center"/>
    </xf>
    <xf numFmtId="0" fontId="95" fillId="0" borderId="0" xfId="0" applyFont="1" applyAlignment="1" applyProtection="1">
      <alignment vertical="center"/>
      <protection hidden="1"/>
    </xf>
    <xf numFmtId="0" fontId="125" fillId="0" borderId="0" xfId="0" applyFont="1" applyAlignment="1">
      <alignment textRotation="90"/>
    </xf>
    <xf numFmtId="0" fontId="127" fillId="0" borderId="0" xfId="0" applyFont="1" applyAlignment="1">
      <alignment textRotation="90"/>
    </xf>
    <xf numFmtId="0" fontId="128" fillId="0" borderId="0" xfId="0" applyFont="1" applyAlignment="1">
      <alignment textRotation="90"/>
    </xf>
    <xf numFmtId="0" fontId="127" fillId="0" borderId="0" xfId="0" applyFont="1"/>
    <xf numFmtId="0" fontId="130" fillId="8" borderId="0" xfId="0" applyFont="1" applyFill="1"/>
    <xf numFmtId="0" fontId="29" fillId="0" borderId="35" xfId="3" applyFont="1" applyFill="1" applyBorder="1" applyAlignment="1">
      <alignment horizontal="left" vertical="top" wrapText="1"/>
    </xf>
    <xf numFmtId="0" fontId="29" fillId="0" borderId="33" xfId="3" applyFont="1" applyFill="1" applyBorder="1" applyAlignment="1" applyProtection="1">
      <alignment horizontal="left" vertical="top" wrapText="1"/>
      <protection locked="0"/>
    </xf>
    <xf numFmtId="1" fontId="131" fillId="0" borderId="36" xfId="3" applyNumberFormat="1" applyFont="1" applyFill="1" applyBorder="1" applyAlignment="1" applyProtection="1">
      <alignment horizontal="center" vertical="center" wrapText="1"/>
      <protection locked="0"/>
    </xf>
    <xf numFmtId="0" fontId="29" fillId="0" borderId="0" xfId="2" applyFont="1" applyFill="1" applyAlignment="1">
      <alignment horizontal="center" vertical="center" wrapText="1"/>
    </xf>
    <xf numFmtId="1" fontId="132" fillId="0" borderId="36" xfId="3" applyNumberFormat="1" applyFont="1" applyFill="1" applyBorder="1" applyAlignment="1" applyProtection="1">
      <alignment horizontal="center" vertical="center" wrapText="1"/>
      <protection locked="0"/>
    </xf>
    <xf numFmtId="1" fontId="30" fillId="0" borderId="0" xfId="0" applyNumberFormat="1" applyFont="1"/>
    <xf numFmtId="0" fontId="29" fillId="0" borderId="30" xfId="3" applyFont="1" applyFill="1" applyBorder="1" applyAlignment="1" applyProtection="1">
      <alignment horizontal="left" vertical="top" wrapText="1"/>
      <protection locked="0"/>
    </xf>
    <xf numFmtId="1" fontId="131" fillId="0" borderId="32" xfId="3" applyNumberFormat="1" applyFont="1" applyFill="1" applyBorder="1" applyAlignment="1" applyProtection="1">
      <alignment horizontal="center" vertical="center" wrapText="1"/>
      <protection locked="0"/>
    </xf>
    <xf numFmtId="1" fontId="132" fillId="0" borderId="32" xfId="3" applyNumberFormat="1" applyFont="1" applyFill="1" applyBorder="1" applyAlignment="1" applyProtection="1">
      <alignment horizontal="center" vertical="center" wrapText="1"/>
      <protection locked="0"/>
    </xf>
    <xf numFmtId="0" fontId="29" fillId="0" borderId="31" xfId="3" applyFont="1" applyFill="1" applyBorder="1" applyAlignment="1" applyProtection="1">
      <alignment horizontal="left" vertical="top" wrapText="1"/>
      <protection locked="0"/>
    </xf>
    <xf numFmtId="1" fontId="132" fillId="0" borderId="34" xfId="3" applyNumberFormat="1" applyFont="1" applyFill="1" applyBorder="1" applyAlignment="1" applyProtection="1">
      <alignment horizontal="center" vertical="center" wrapText="1"/>
      <protection locked="0"/>
    </xf>
    <xf numFmtId="0" fontId="58" fillId="0" borderId="0" xfId="0" applyFont="1" applyAlignment="1">
      <alignment vertical="center"/>
    </xf>
    <xf numFmtId="1" fontId="30" fillId="8" borderId="0" xfId="0" applyNumberFormat="1" applyFont="1" applyFill="1"/>
    <xf numFmtId="1" fontId="71" fillId="0" borderId="30" xfId="0" applyNumberFormat="1" applyFont="1" applyBorder="1" applyAlignment="1" applyProtection="1">
      <alignment horizontal="center" vertical="center" wrapText="1"/>
      <protection locked="0"/>
    </xf>
    <xf numFmtId="1" fontId="71" fillId="0" borderId="31" xfId="0" applyNumberFormat="1" applyFont="1" applyBorder="1" applyAlignment="1" applyProtection="1">
      <alignment horizontal="center" vertical="center" wrapText="1"/>
      <protection locked="0"/>
    </xf>
    <xf numFmtId="0" fontId="39" fillId="0" borderId="34" xfId="0" applyFont="1" applyBorder="1" applyAlignment="1" applyProtection="1">
      <alignment horizontal="center" vertical="center" wrapText="1"/>
      <protection locked="0"/>
    </xf>
    <xf numFmtId="0" fontId="133" fillId="8" borderId="0" xfId="0" applyFont="1" applyFill="1"/>
    <xf numFmtId="0" fontId="73" fillId="0" borderId="0" xfId="0" applyFont="1" applyAlignment="1">
      <alignment vertical="center"/>
    </xf>
    <xf numFmtId="0" fontId="32" fillId="8" borderId="0" xfId="0" applyFont="1" applyFill="1"/>
    <xf numFmtId="0" fontId="29" fillId="8" borderId="29" xfId="0" applyFont="1" applyFill="1" applyBorder="1" applyAlignment="1">
      <alignment horizontal="center" vertical="center"/>
    </xf>
    <xf numFmtId="49" fontId="29" fillId="8" borderId="30" xfId="0" applyNumberFormat="1" applyFont="1" applyFill="1" applyBorder="1" applyAlignment="1" applyProtection="1">
      <alignment horizontal="left" vertical="center" wrapText="1"/>
      <protection locked="0"/>
    </xf>
    <xf numFmtId="0" fontId="62" fillId="8" borderId="30" xfId="0" applyFont="1" applyFill="1" applyBorder="1" applyAlignment="1" applyProtection="1">
      <alignment horizontal="center" vertical="center"/>
      <protection locked="0"/>
    </xf>
    <xf numFmtId="9" fontId="29" fillId="8" borderId="30" xfId="19" applyNumberFormat="1" applyFont="1" applyFill="1" applyBorder="1" applyAlignment="1" applyProtection="1">
      <alignment horizontal="left" vertical="center" wrapText="1"/>
      <protection locked="0"/>
    </xf>
    <xf numFmtId="9" fontId="38" fillId="0" borderId="0" xfId="0" applyNumberFormat="1" applyFont="1" applyProtection="1">
      <protection hidden="1"/>
    </xf>
    <xf numFmtId="0" fontId="29" fillId="12" borderId="29" xfId="0" applyFont="1" applyFill="1" applyBorder="1" applyAlignment="1">
      <alignment horizontal="center" vertical="center"/>
    </xf>
    <xf numFmtId="0" fontId="29" fillId="7" borderId="29" xfId="0" applyFont="1" applyFill="1" applyBorder="1" applyAlignment="1">
      <alignment horizontal="center" vertical="center"/>
    </xf>
    <xf numFmtId="49" fontId="29" fillId="12" borderId="30" xfId="0" applyNumberFormat="1" applyFont="1" applyFill="1" applyBorder="1" applyAlignment="1" applyProtection="1">
      <alignment horizontal="left" vertical="center" wrapText="1"/>
      <protection locked="0"/>
    </xf>
    <xf numFmtId="0" fontId="62" fillId="7" borderId="30" xfId="0" applyFont="1" applyFill="1" applyBorder="1" applyAlignment="1" applyProtection="1">
      <alignment horizontal="center" vertical="center"/>
      <protection locked="0"/>
    </xf>
    <xf numFmtId="9" fontId="29" fillId="12" borderId="30" xfId="0" applyNumberFormat="1" applyFont="1" applyFill="1" applyBorder="1" applyAlignment="1" applyProtection="1">
      <alignment horizontal="left" vertical="center" wrapText="1"/>
      <protection locked="0"/>
    </xf>
    <xf numFmtId="49" fontId="29" fillId="7" borderId="30" xfId="0" applyNumberFormat="1" applyFont="1" applyFill="1" applyBorder="1" applyAlignment="1" applyProtection="1">
      <alignment horizontal="left" vertical="center" wrapText="1"/>
      <protection locked="0"/>
    </xf>
    <xf numFmtId="9" fontId="29" fillId="7" borderId="30" xfId="0" applyNumberFormat="1" applyFont="1" applyFill="1" applyBorder="1" applyAlignment="1" applyProtection="1">
      <alignment horizontal="left" vertical="center" wrapText="1"/>
      <protection locked="0"/>
    </xf>
    <xf numFmtId="0" fontId="29" fillId="12" borderId="37" xfId="0" applyFont="1" applyFill="1" applyBorder="1" applyAlignment="1">
      <alignment horizontal="center" vertical="center"/>
    </xf>
    <xf numFmtId="49" fontId="29" fillId="7" borderId="31" xfId="0" applyNumberFormat="1" applyFont="1" applyFill="1" applyBorder="1" applyAlignment="1" applyProtection="1">
      <alignment horizontal="left" vertical="center" wrapText="1"/>
      <protection locked="0"/>
    </xf>
    <xf numFmtId="0" fontId="62" fillId="7" borderId="31" xfId="0" applyFont="1" applyFill="1" applyBorder="1" applyAlignment="1" applyProtection="1">
      <alignment horizontal="center" vertical="center"/>
      <protection locked="0"/>
    </xf>
    <xf numFmtId="1" fontId="62" fillId="12" borderId="31" xfId="0" applyNumberFormat="1" applyFont="1" applyFill="1" applyBorder="1" applyAlignment="1" applyProtection="1">
      <alignment horizontal="center" vertical="center" wrapText="1"/>
      <protection locked="0"/>
    </xf>
    <xf numFmtId="9" fontId="29" fillId="7" borderId="31" xfId="0" applyNumberFormat="1" applyFont="1" applyFill="1" applyBorder="1" applyAlignment="1" applyProtection="1">
      <alignment horizontal="left" vertical="center" wrapText="1"/>
      <protection locked="0"/>
    </xf>
    <xf numFmtId="9" fontId="30" fillId="8" borderId="0" xfId="0" applyNumberFormat="1" applyFont="1" applyFill="1"/>
    <xf numFmtId="0" fontId="32" fillId="47" borderId="0" xfId="0" applyFont="1" applyFill="1" applyAlignment="1">
      <alignment horizontal="right"/>
    </xf>
    <xf numFmtId="9" fontId="32" fillId="47" borderId="0" xfId="0" applyNumberFormat="1" applyFont="1" applyFill="1"/>
    <xf numFmtId="0" fontId="134" fillId="8" borderId="0" xfId="0" applyFont="1" applyFill="1" applyAlignment="1">
      <alignment horizontal="left" indent="6"/>
    </xf>
    <xf numFmtId="0" fontId="135" fillId="8" borderId="0" xfId="0" applyFont="1" applyFill="1" applyAlignment="1">
      <alignment horizontal="left" indent="6"/>
    </xf>
    <xf numFmtId="0" fontId="136" fillId="0" borderId="0" xfId="0" applyFont="1" applyProtection="1">
      <protection hidden="1"/>
    </xf>
    <xf numFmtId="0" fontId="34" fillId="0" borderId="0" xfId="0" applyFont="1" applyProtection="1">
      <protection hidden="1"/>
    </xf>
    <xf numFmtId="0" fontId="34" fillId="8" borderId="0" xfId="0" applyFont="1" applyFill="1" applyProtection="1">
      <protection hidden="1"/>
    </xf>
    <xf numFmtId="170" fontId="29" fillId="8" borderId="30" xfId="19" applyNumberFormat="1" applyFont="1" applyFill="1" applyBorder="1" applyAlignment="1" applyProtection="1">
      <alignment horizontal="left" vertical="top" wrapText="1"/>
      <protection locked="0"/>
    </xf>
    <xf numFmtId="170" fontId="29" fillId="12" borderId="30" xfId="0" applyNumberFormat="1" applyFont="1" applyFill="1" applyBorder="1" applyAlignment="1" applyProtection="1">
      <alignment horizontal="left" vertical="top" wrapText="1"/>
      <protection locked="0"/>
    </xf>
    <xf numFmtId="170" fontId="29" fillId="7" borderId="30" xfId="0" applyNumberFormat="1" applyFont="1" applyFill="1" applyBorder="1" applyAlignment="1" applyProtection="1">
      <alignment horizontal="left" vertical="top" wrapText="1"/>
      <protection locked="0"/>
    </xf>
    <xf numFmtId="170" fontId="29" fillId="12" borderId="31" xfId="0" applyNumberFormat="1" applyFont="1" applyFill="1" applyBorder="1" applyAlignment="1" applyProtection="1">
      <alignment horizontal="left" vertical="top" wrapText="1"/>
      <protection locked="0"/>
    </xf>
    <xf numFmtId="0" fontId="30" fillId="47" borderId="0" xfId="0" applyFont="1" applyFill="1" applyAlignment="1">
      <alignment horizontal="right"/>
    </xf>
    <xf numFmtId="170" fontId="30" fillId="47" borderId="0" xfId="0" applyNumberFormat="1" applyFont="1" applyFill="1"/>
    <xf numFmtId="0" fontId="134" fillId="8" borderId="0" xfId="0" applyFont="1" applyFill="1" applyAlignment="1">
      <alignment horizontal="left" indent="8"/>
    </xf>
    <xf numFmtId="0" fontId="134" fillId="8" borderId="0" xfId="0" applyFont="1" applyFill="1" applyAlignment="1">
      <alignment horizontal="left" indent="11"/>
    </xf>
    <xf numFmtId="0" fontId="28" fillId="0" borderId="1" xfId="0" applyFont="1" applyBorder="1" applyAlignment="1" applyProtection="1">
      <alignment horizontal="left" vertical="center"/>
      <protection hidden="1"/>
    </xf>
    <xf numFmtId="0" fontId="91" fillId="24" borderId="0" xfId="0" applyFont="1" applyFill="1" applyAlignment="1" applyProtection="1">
      <alignment textRotation="90"/>
      <protection hidden="1"/>
    </xf>
    <xf numFmtId="0" fontId="137" fillId="24" borderId="0" xfId="0" applyFont="1" applyFill="1" applyAlignment="1" applyProtection="1">
      <alignment horizontal="center" vertical="top"/>
      <protection hidden="1"/>
    </xf>
    <xf numFmtId="0" fontId="38" fillId="24" borderId="0" xfId="0" applyFont="1" applyFill="1" applyProtection="1">
      <protection hidden="1"/>
    </xf>
    <xf numFmtId="0" fontId="91" fillId="48" borderId="0" xfId="0" applyFont="1" applyFill="1" applyAlignment="1" applyProtection="1">
      <alignment textRotation="90"/>
      <protection hidden="1"/>
    </xf>
    <xf numFmtId="0" fontId="137" fillId="48" borderId="0" xfId="0" applyFont="1" applyFill="1" applyAlignment="1" applyProtection="1">
      <alignment horizontal="center" vertical="top"/>
      <protection hidden="1"/>
    </xf>
    <xf numFmtId="0" fontId="38" fillId="48" borderId="0" xfId="0" applyFont="1" applyFill="1" applyAlignment="1" applyProtection="1">
      <alignment textRotation="90"/>
      <protection hidden="1"/>
    </xf>
    <xf numFmtId="0" fontId="130" fillId="8" borderId="0" xfId="0" applyFont="1" applyFill="1" applyProtection="1">
      <protection hidden="1"/>
    </xf>
    <xf numFmtId="0" fontId="45" fillId="0" borderId="35" xfId="3" applyFont="1" applyFill="1" applyBorder="1" applyAlignment="1" applyProtection="1">
      <alignment horizontal="left" vertical="top" wrapText="1"/>
      <protection hidden="1"/>
    </xf>
    <xf numFmtId="0" fontId="47" fillId="0" borderId="33" xfId="3" applyFont="1" applyFill="1" applyBorder="1" applyAlignment="1" applyProtection="1">
      <alignment horizontal="left" vertical="top" wrapText="1"/>
      <protection hidden="1"/>
    </xf>
    <xf numFmtId="1" fontId="131" fillId="0" borderId="32" xfId="3" applyNumberFormat="1" applyFont="1" applyFill="1" applyBorder="1" applyAlignment="1" applyProtection="1">
      <alignment horizontal="center" vertical="center" wrapText="1"/>
      <protection hidden="1"/>
    </xf>
    <xf numFmtId="0" fontId="29" fillId="0" borderId="0" xfId="2" applyFont="1" applyFill="1" applyAlignment="1" applyProtection="1">
      <alignment horizontal="center" vertical="center" wrapText="1"/>
      <protection hidden="1"/>
    </xf>
    <xf numFmtId="1" fontId="132" fillId="0" borderId="32" xfId="3" applyNumberFormat="1" applyFont="1" applyFill="1" applyBorder="1" applyAlignment="1" applyProtection="1">
      <alignment horizontal="center" vertical="center" wrapText="1"/>
      <protection hidden="1"/>
    </xf>
    <xf numFmtId="1" fontId="30" fillId="0" borderId="0" xfId="0" applyNumberFormat="1" applyFont="1" applyProtection="1">
      <protection hidden="1"/>
    </xf>
    <xf numFmtId="0" fontId="45" fillId="0" borderId="29" xfId="3" applyFont="1" applyFill="1" applyBorder="1" applyAlignment="1" applyProtection="1">
      <alignment horizontal="left" vertical="top" wrapText="1"/>
      <protection hidden="1"/>
    </xf>
    <xf numFmtId="0" fontId="48" fillId="0" borderId="0" xfId="0" applyFont="1" applyAlignment="1" applyProtection="1">
      <alignment horizontal="center" vertical="center"/>
      <protection hidden="1"/>
    </xf>
    <xf numFmtId="0" fontId="45" fillId="0" borderId="37" xfId="3" applyFont="1" applyFill="1" applyBorder="1" applyAlignment="1" applyProtection="1">
      <alignment horizontal="left" vertical="top" wrapText="1"/>
      <protection hidden="1"/>
    </xf>
    <xf numFmtId="0" fontId="138" fillId="0" borderId="0" xfId="0" applyFont="1" applyAlignment="1" applyProtection="1">
      <alignment horizontal="center"/>
      <protection hidden="1"/>
    </xf>
    <xf numFmtId="0" fontId="65" fillId="0" borderId="0" xfId="0" applyFont="1" applyAlignment="1" applyProtection="1">
      <alignment vertical="top"/>
      <protection hidden="1"/>
    </xf>
    <xf numFmtId="0" fontId="38" fillId="48" borderId="0" xfId="0" applyFont="1" applyFill="1" applyProtection="1">
      <protection hidden="1"/>
    </xf>
    <xf numFmtId="0" fontId="137" fillId="48" borderId="0" xfId="0" applyFont="1" applyFill="1" applyAlignment="1" applyProtection="1">
      <alignment horizontal="center"/>
      <protection hidden="1"/>
    </xf>
    <xf numFmtId="0" fontId="139" fillId="49" borderId="0" xfId="0" applyFont="1" applyFill="1" applyAlignment="1" applyProtection="1">
      <alignment horizontal="center" textRotation="90"/>
      <protection hidden="1"/>
    </xf>
    <xf numFmtId="0" fontId="89" fillId="49" borderId="0" xfId="0" applyFont="1" applyFill="1" applyAlignment="1" applyProtection="1">
      <alignment horizontal="center" vertical="center"/>
      <protection hidden="1"/>
    </xf>
    <xf numFmtId="0" fontId="127" fillId="49" borderId="0" xfId="0" applyFont="1" applyFill="1" applyAlignment="1" applyProtection="1">
      <alignment horizontal="center" textRotation="90"/>
      <protection hidden="1"/>
    </xf>
    <xf numFmtId="0" fontId="38" fillId="39" borderId="0" xfId="0" applyFont="1" applyFill="1" applyProtection="1">
      <protection hidden="1"/>
    </xf>
    <xf numFmtId="0" fontId="137" fillId="39" borderId="0" xfId="0" applyFont="1" applyFill="1" applyAlignment="1" applyProtection="1">
      <alignment horizontal="center"/>
      <protection hidden="1"/>
    </xf>
    <xf numFmtId="1" fontId="140" fillId="0" borderId="32" xfId="3" applyNumberFormat="1" applyFont="1" applyFill="1" applyBorder="1" applyAlignment="1" applyProtection="1">
      <alignment horizontal="center" vertical="center" wrapText="1"/>
      <protection hidden="1"/>
    </xf>
    <xf numFmtId="0" fontId="141" fillId="0" borderId="0" xfId="0" applyFont="1" applyAlignment="1" applyProtection="1">
      <alignment vertical="center"/>
      <protection hidden="1"/>
    </xf>
    <xf numFmtId="0" fontId="58" fillId="0" borderId="0" xfId="0" applyFont="1" applyAlignment="1" applyProtection="1">
      <alignment horizontal="center" vertical="center"/>
      <protection hidden="1"/>
    </xf>
    <xf numFmtId="0" fontId="29" fillId="0" borderId="0" xfId="0" applyFont="1" applyAlignment="1" applyProtection="1">
      <alignment vertical="top"/>
      <protection hidden="1"/>
    </xf>
    <xf numFmtId="0" fontId="27" fillId="8" borderId="0" xfId="0" applyFont="1" applyFill="1" applyAlignment="1" applyProtection="1">
      <alignment vertical="center"/>
      <protection hidden="1"/>
    </xf>
    <xf numFmtId="0" fontId="30" fillId="7" borderId="0" xfId="0" applyFont="1" applyFill="1" applyAlignment="1" applyProtection="1">
      <alignment horizontal="left" vertical="top"/>
      <protection hidden="1"/>
    </xf>
    <xf numFmtId="0" fontId="30" fillId="7" borderId="0" xfId="0" applyFont="1" applyFill="1" applyProtection="1">
      <protection hidden="1"/>
    </xf>
    <xf numFmtId="0" fontId="46" fillId="7" borderId="0" xfId="0" applyFont="1" applyFill="1" applyProtection="1">
      <protection hidden="1"/>
    </xf>
    <xf numFmtId="169" fontId="142" fillId="7" borderId="0" xfId="16" applyNumberFormat="1" applyFont="1" applyFill="1" applyAlignment="1" applyProtection="1">
      <alignment horizontal="left" vertical="center"/>
      <protection hidden="1"/>
    </xf>
    <xf numFmtId="0" fontId="81" fillId="12" borderId="0" xfId="0" applyFont="1" applyFill="1" applyAlignment="1" applyProtection="1">
      <alignment horizontal="right" textRotation="90"/>
      <protection hidden="1"/>
    </xf>
    <xf numFmtId="0" fontId="29" fillId="0" borderId="0" xfId="0" applyFont="1" applyAlignment="1" applyProtection="1">
      <alignment horizontal="center" textRotation="90"/>
      <protection hidden="1"/>
    </xf>
    <xf numFmtId="0" fontId="29" fillId="7" borderId="0" xfId="0" applyFont="1" applyFill="1" applyAlignment="1" applyProtection="1">
      <alignment horizontal="center" textRotation="90"/>
      <protection hidden="1"/>
    </xf>
    <xf numFmtId="168" fontId="82" fillId="0" borderId="0" xfId="0" applyNumberFormat="1" applyFont="1" applyAlignment="1" applyProtection="1">
      <alignment horizontal="left" vertical="center"/>
      <protection hidden="1"/>
    </xf>
    <xf numFmtId="0" fontId="60" fillId="0" borderId="0" xfId="0" applyFont="1" applyAlignment="1" applyProtection="1">
      <alignment horizontal="center" textRotation="90"/>
      <protection hidden="1"/>
    </xf>
    <xf numFmtId="0" fontId="85" fillId="0" borderId="0" xfId="0" applyFont="1" applyAlignment="1" applyProtection="1">
      <alignment horizontal="center" textRotation="90"/>
      <protection hidden="1"/>
    </xf>
    <xf numFmtId="0" fontId="30" fillId="8" borderId="0" xfId="0" applyFont="1" applyFill="1" applyAlignment="1" applyProtection="1">
      <alignment vertical="top"/>
      <protection hidden="1"/>
    </xf>
    <xf numFmtId="0" fontId="30" fillId="7" borderId="0" xfId="0" applyFont="1" applyFill="1"/>
    <xf numFmtId="168" fontId="38" fillId="0" borderId="0" xfId="0" applyNumberFormat="1" applyFont="1" applyAlignment="1" applyProtection="1">
      <alignment horizontal="left"/>
      <protection hidden="1"/>
    </xf>
    <xf numFmtId="0" fontId="47" fillId="0" borderId="0" xfId="0" applyFont="1" applyAlignment="1" applyProtection="1">
      <alignment horizontal="center"/>
      <protection hidden="1"/>
    </xf>
    <xf numFmtId="9" fontId="30" fillId="7" borderId="0" xfId="0" applyNumberFormat="1" applyFont="1" applyFill="1" applyAlignment="1" applyProtection="1">
      <alignment horizontal="left"/>
      <protection hidden="1"/>
    </xf>
    <xf numFmtId="169" fontId="46" fillId="7" borderId="0" xfId="16" applyNumberFormat="1" applyFont="1" applyFill="1" applyAlignment="1" applyProtection="1">
      <alignment horizontal="left" vertical="center"/>
      <protection hidden="1"/>
    </xf>
    <xf numFmtId="0" fontId="30" fillId="7" borderId="0" xfId="0" applyFont="1" applyFill="1" applyAlignment="1" applyProtection="1">
      <alignment horizontal="left" vertical="center"/>
      <protection hidden="1"/>
    </xf>
    <xf numFmtId="169" fontId="45" fillId="7" borderId="0" xfId="16" applyNumberFormat="1" applyFont="1" applyFill="1" applyAlignment="1" applyProtection="1">
      <alignment horizontal="right" vertical="top"/>
      <protection hidden="1"/>
    </xf>
    <xf numFmtId="0" fontId="29" fillId="7" borderId="0" xfId="0" applyFont="1" applyFill="1" applyAlignment="1" applyProtection="1">
      <alignment horizontal="center"/>
      <protection hidden="1"/>
    </xf>
    <xf numFmtId="168" fontId="60" fillId="0" borderId="0" xfId="0" applyNumberFormat="1" applyFont="1" applyAlignment="1" applyProtection="1">
      <alignment horizontal="left"/>
      <protection hidden="1"/>
    </xf>
    <xf numFmtId="0" fontId="60" fillId="0" borderId="0" xfId="0" applyFont="1" applyAlignment="1" applyProtection="1">
      <alignment horizontal="center"/>
      <protection hidden="1"/>
    </xf>
    <xf numFmtId="0" fontId="32" fillId="0" borderId="0" xfId="0" applyFont="1" applyAlignment="1" applyProtection="1">
      <alignment horizontal="center"/>
      <protection hidden="1"/>
    </xf>
    <xf numFmtId="0" fontId="144" fillId="0" borderId="0" xfId="0" applyFont="1" applyProtection="1">
      <protection hidden="1"/>
    </xf>
    <xf numFmtId="9" fontId="81" fillId="0" borderId="0" xfId="17" applyFont="1" applyAlignment="1" applyProtection="1">
      <alignment horizontal="center"/>
      <protection hidden="1"/>
    </xf>
    <xf numFmtId="0" fontId="81" fillId="0" borderId="0" xfId="0" applyFont="1" applyAlignment="1" applyProtection="1">
      <alignment horizontal="center"/>
      <protection hidden="1"/>
    </xf>
    <xf numFmtId="0" fontId="30" fillId="8" borderId="0" xfId="0" applyFont="1" applyFill="1" applyProtection="1">
      <protection locked="0" hidden="1"/>
    </xf>
    <xf numFmtId="0" fontId="144" fillId="8" borderId="0" xfId="0" applyFont="1" applyFill="1" applyProtection="1">
      <protection hidden="1"/>
    </xf>
    <xf numFmtId="0" fontId="81" fillId="8" borderId="0" xfId="0" applyFont="1" applyFill="1" applyAlignment="1" applyProtection="1">
      <alignment horizontal="left" textRotation="90"/>
      <protection hidden="1"/>
    </xf>
    <xf numFmtId="0" fontId="29" fillId="8" borderId="0" xfId="0" applyFont="1" applyFill="1" applyProtection="1">
      <protection hidden="1"/>
    </xf>
    <xf numFmtId="0" fontId="38" fillId="0" borderId="0" xfId="0" applyFont="1" applyAlignment="1" applyProtection="1">
      <alignment horizontal="center"/>
      <protection hidden="1"/>
    </xf>
    <xf numFmtId="0" fontId="38" fillId="24" borderId="0" xfId="0" applyFont="1" applyFill="1" applyAlignment="1" applyProtection="1">
      <alignment horizontal="center" vertical="center"/>
      <protection hidden="1"/>
    </xf>
    <xf numFmtId="0" fontId="145" fillId="0" borderId="0" xfId="0" applyFont="1" applyAlignment="1" applyProtection="1">
      <alignment horizontal="right" vertical="top" wrapText="1"/>
      <protection hidden="1"/>
    </xf>
    <xf numFmtId="0" fontId="86" fillId="24" borderId="0" xfId="0" applyFont="1" applyFill="1" applyAlignment="1" applyProtection="1">
      <alignment horizontal="right"/>
      <protection hidden="1"/>
    </xf>
    <xf numFmtId="0" fontId="44" fillId="24" borderId="0" xfId="0" applyFont="1" applyFill="1" applyAlignment="1" applyProtection="1">
      <alignment horizontal="left"/>
      <protection hidden="1"/>
    </xf>
    <xf numFmtId="0" fontId="86" fillId="24" borderId="0" xfId="0" applyFont="1" applyFill="1" applyAlignment="1" applyProtection="1">
      <alignment horizontal="right" vertical="center" wrapText="1"/>
      <protection hidden="1"/>
    </xf>
    <xf numFmtId="0" fontId="86" fillId="24" borderId="0" xfId="0" applyFont="1" applyFill="1" applyAlignment="1" applyProtection="1">
      <alignment horizontal="center" vertical="center" wrapText="1"/>
      <protection hidden="1"/>
    </xf>
    <xf numFmtId="0" fontId="86" fillId="24" borderId="0" xfId="0" applyFont="1" applyFill="1" applyAlignment="1" applyProtection="1">
      <alignment vertical="center" wrapText="1"/>
      <protection hidden="1"/>
    </xf>
    <xf numFmtId="0" fontId="86" fillId="24" borderId="0" xfId="0" applyFont="1" applyFill="1" applyAlignment="1" applyProtection="1">
      <alignment horizontal="left" vertical="center" wrapText="1"/>
      <protection hidden="1"/>
    </xf>
    <xf numFmtId="0" fontId="44" fillId="8" borderId="0" xfId="0" applyFont="1" applyFill="1" applyAlignment="1" applyProtection="1">
      <alignment horizontal="left"/>
      <protection hidden="1"/>
    </xf>
    <xf numFmtId="0" fontId="86" fillId="0" borderId="0" xfId="0" applyFont="1" applyAlignment="1" applyProtection="1">
      <alignment vertical="center" wrapText="1"/>
      <protection hidden="1"/>
    </xf>
    <xf numFmtId="0" fontId="82" fillId="7" borderId="0" xfId="0" applyFont="1" applyFill="1" applyAlignment="1" applyProtection="1">
      <alignment horizontal="center" vertical="center"/>
      <protection hidden="1"/>
    </xf>
    <xf numFmtId="168" fontId="30" fillId="8" borderId="0" xfId="0" applyNumberFormat="1" applyFont="1" applyFill="1" applyAlignment="1" applyProtection="1">
      <alignment vertical="top"/>
      <protection hidden="1"/>
    </xf>
    <xf numFmtId="0" fontId="146" fillId="12" borderId="0" xfId="0" applyFont="1" applyFill="1" applyAlignment="1" applyProtection="1">
      <alignment horizontal="right" vertical="top" wrapText="1"/>
      <protection hidden="1"/>
    </xf>
    <xf numFmtId="0" fontId="30" fillId="12" borderId="0" xfId="0" applyFont="1" applyFill="1" applyAlignment="1" applyProtection="1">
      <alignment horizontal="left" vertical="top" wrapText="1"/>
      <protection hidden="1"/>
    </xf>
    <xf numFmtId="0" fontId="44" fillId="12" borderId="0" xfId="0" applyFont="1" applyFill="1" applyAlignment="1" applyProtection="1">
      <alignment horizontal="left"/>
      <protection hidden="1"/>
    </xf>
    <xf numFmtId="0" fontId="28" fillId="12" borderId="20" xfId="0" applyFont="1" applyFill="1" applyBorder="1" applyAlignment="1" applyProtection="1">
      <alignment horizontal="right" vertical="top"/>
      <protection locked="0"/>
    </xf>
    <xf numFmtId="0" fontId="81" fillId="0" borderId="0" xfId="0" applyFont="1" applyAlignment="1" applyProtection="1">
      <alignment horizontal="center" vertical="top"/>
      <protection hidden="1"/>
    </xf>
    <xf numFmtId="0" fontId="81" fillId="7" borderId="0" xfId="0" applyFont="1" applyFill="1" applyAlignment="1" applyProtection="1">
      <alignment horizontal="center" vertical="top"/>
      <protection hidden="1"/>
    </xf>
    <xf numFmtId="14" fontId="30" fillId="8" borderId="0" xfId="0" applyNumberFormat="1" applyFont="1" applyFill="1" applyProtection="1">
      <protection hidden="1"/>
    </xf>
    <xf numFmtId="0" fontId="124" fillId="0" borderId="0" xfId="0" applyFont="1" applyAlignment="1" applyProtection="1">
      <alignment horizontal="right" vertical="top" wrapText="1"/>
      <protection hidden="1"/>
    </xf>
    <xf numFmtId="0" fontId="82" fillId="0" borderId="0" xfId="0" applyFont="1" applyAlignment="1" applyProtection="1">
      <alignment horizontal="center" vertical="center"/>
      <protection hidden="1"/>
    </xf>
    <xf numFmtId="0" fontId="146" fillId="7" borderId="0" xfId="0" applyFont="1" applyFill="1" applyAlignment="1" applyProtection="1">
      <alignment horizontal="right" vertical="top" wrapText="1"/>
      <protection hidden="1"/>
    </xf>
    <xf numFmtId="0" fontId="44" fillId="7" borderId="0" xfId="0" applyFont="1" applyFill="1" applyAlignment="1" applyProtection="1">
      <alignment horizontal="left"/>
      <protection hidden="1"/>
    </xf>
    <xf numFmtId="0" fontId="28" fillId="7" borderId="20" xfId="0" applyFont="1" applyFill="1" applyBorder="1" applyAlignment="1" applyProtection="1">
      <alignment horizontal="right" vertical="top"/>
      <protection locked="0"/>
    </xf>
    <xf numFmtId="0" fontId="124" fillId="12" borderId="0" xfId="0" applyFont="1" applyFill="1" applyAlignment="1" applyProtection="1">
      <alignment horizontal="left" vertical="top" wrapText="1"/>
      <protection hidden="1"/>
    </xf>
    <xf numFmtId="0" fontId="124" fillId="8" borderId="0" xfId="0" applyFont="1" applyFill="1" applyAlignment="1" applyProtection="1">
      <alignment horizontal="left" vertical="top" wrapText="1"/>
      <protection hidden="1"/>
    </xf>
    <xf numFmtId="0" fontId="30" fillId="8" borderId="0" xfId="0" applyFont="1" applyFill="1" applyAlignment="1" applyProtection="1">
      <alignment horizontal="left" vertical="top" wrapText="1"/>
      <protection hidden="1"/>
    </xf>
    <xf numFmtId="0" fontId="35" fillId="8" borderId="0" xfId="0" applyFont="1" applyFill="1" applyAlignment="1" applyProtection="1">
      <alignment horizontal="right" vertical="top"/>
      <protection hidden="1"/>
    </xf>
    <xf numFmtId="0" fontId="38" fillId="0" borderId="0" xfId="0" applyFont="1" applyAlignment="1" applyProtection="1">
      <alignment horizontal="left" vertical="top" wrapText="1"/>
      <protection hidden="1"/>
    </xf>
    <xf numFmtId="0" fontId="81" fillId="0" borderId="0" xfId="0" applyFont="1" applyAlignment="1" applyProtection="1">
      <alignment horizontal="center" vertical="top"/>
      <protection locked="0" hidden="1"/>
    </xf>
    <xf numFmtId="49" fontId="147" fillId="0" borderId="0" xfId="0" applyNumberFormat="1" applyFont="1" applyAlignment="1" applyProtection="1">
      <alignment horizontal="left" vertical="center" wrapText="1"/>
      <protection hidden="1"/>
    </xf>
    <xf numFmtId="1" fontId="48" fillId="8" borderId="0" xfId="0" applyNumberFormat="1" applyFont="1" applyFill="1" applyAlignment="1" applyProtection="1">
      <alignment horizontal="center" vertical="center" wrapText="1"/>
      <protection hidden="1"/>
    </xf>
    <xf numFmtId="1" fontId="89" fillId="0" borderId="0" xfId="0" applyNumberFormat="1" applyFont="1" applyAlignment="1" applyProtection="1">
      <alignment horizontal="center" vertical="center" wrapText="1"/>
      <protection hidden="1"/>
    </xf>
    <xf numFmtId="0" fontId="38" fillId="0" borderId="0" xfId="0" applyFont="1" applyAlignment="1" applyProtection="1">
      <alignment horizontal="center" vertical="center"/>
      <protection hidden="1"/>
    </xf>
    <xf numFmtId="0" fontId="38" fillId="8" borderId="0" xfId="0" applyFont="1" applyFill="1" applyAlignment="1" applyProtection="1">
      <alignment horizontal="right" vertical="top"/>
      <protection hidden="1"/>
    </xf>
    <xf numFmtId="0" fontId="148" fillId="0" borderId="0" xfId="0" applyFont="1" applyProtection="1">
      <protection hidden="1"/>
    </xf>
    <xf numFmtId="0" fontId="148" fillId="8" borderId="0" xfId="0" applyFont="1" applyFill="1" applyAlignment="1" applyProtection="1">
      <alignment vertical="top"/>
      <protection hidden="1"/>
    </xf>
    <xf numFmtId="0" fontId="149" fillId="0" borderId="11" xfId="0" applyFont="1" applyBorder="1" applyAlignment="1" applyProtection="1">
      <alignment horizontal="center" vertical="top"/>
      <protection locked="0" hidden="1"/>
    </xf>
    <xf numFmtId="0" fontId="149" fillId="0" borderId="12" xfId="0" applyFont="1" applyBorder="1" applyAlignment="1" applyProtection="1">
      <alignment horizontal="center" vertical="top"/>
      <protection locked="0" hidden="1"/>
    </xf>
    <xf numFmtId="0" fontId="148" fillId="8" borderId="12" xfId="0" applyFont="1" applyFill="1" applyBorder="1" applyProtection="1">
      <protection hidden="1"/>
    </xf>
    <xf numFmtId="0" fontId="148" fillId="0" borderId="12" xfId="0" applyFont="1" applyBorder="1" applyProtection="1">
      <protection hidden="1"/>
    </xf>
    <xf numFmtId="0" fontId="148" fillId="8" borderId="13" xfId="0" applyFont="1" applyFill="1" applyBorder="1" applyProtection="1">
      <protection hidden="1"/>
    </xf>
    <xf numFmtId="0" fontId="149" fillId="0" borderId="14" xfId="0" applyFont="1" applyBorder="1" applyAlignment="1" applyProtection="1">
      <alignment horizontal="center" vertical="top"/>
      <protection locked="0" hidden="1"/>
    </xf>
    <xf numFmtId="0" fontId="149" fillId="0" borderId="0" xfId="0" applyFont="1" applyAlignment="1" applyProtection="1">
      <alignment horizontal="center" vertical="top"/>
      <protection locked="0" hidden="1"/>
    </xf>
    <xf numFmtId="0" fontId="148" fillId="8" borderId="0" xfId="0" applyFont="1" applyFill="1" applyProtection="1">
      <protection hidden="1"/>
    </xf>
    <xf numFmtId="0" fontId="148" fillId="8" borderId="15" xfId="0" applyFont="1" applyFill="1" applyBorder="1" applyProtection="1">
      <protection hidden="1"/>
    </xf>
    <xf numFmtId="0" fontId="148" fillId="0" borderId="14" xfId="0" applyFont="1" applyBorder="1" applyAlignment="1" applyProtection="1">
      <alignment horizontal="center"/>
      <protection hidden="1"/>
    </xf>
    <xf numFmtId="0" fontId="148" fillId="0" borderId="0" xfId="0" applyFont="1" applyAlignment="1" applyProtection="1">
      <alignment horizontal="center"/>
      <protection hidden="1"/>
    </xf>
    <xf numFmtId="0" fontId="149" fillId="0" borderId="16" xfId="0" applyFont="1" applyBorder="1" applyAlignment="1" applyProtection="1">
      <alignment horizontal="center" vertical="top"/>
      <protection locked="0" hidden="1"/>
    </xf>
    <xf numFmtId="0" fontId="149" fillId="0" borderId="17" xfId="0" applyFont="1" applyBorder="1" applyAlignment="1" applyProtection="1">
      <alignment horizontal="center" vertical="top"/>
      <protection locked="0" hidden="1"/>
    </xf>
    <xf numFmtId="0" fontId="148" fillId="8" borderId="17" xfId="0" applyFont="1" applyFill="1" applyBorder="1" applyProtection="1">
      <protection hidden="1"/>
    </xf>
    <xf numFmtId="0" fontId="148" fillId="0" borderId="17" xfId="0" applyFont="1" applyBorder="1" applyProtection="1">
      <protection hidden="1"/>
    </xf>
    <xf numFmtId="0" fontId="148" fillId="8" borderId="18" xfId="0" applyFont="1" applyFill="1" applyBorder="1" applyProtection="1">
      <protection hidden="1"/>
    </xf>
    <xf numFmtId="169" fontId="142" fillId="7" borderId="0" xfId="16" applyNumberFormat="1" applyFont="1" applyFill="1" applyAlignment="1" applyProtection="1">
      <alignment horizontal="left"/>
      <protection hidden="1"/>
    </xf>
    <xf numFmtId="169" fontId="30" fillId="7" borderId="0" xfId="16" applyNumberFormat="1" applyFont="1" applyFill="1" applyAlignment="1" applyProtection="1">
      <alignment horizontal="left"/>
      <protection hidden="1"/>
    </xf>
    <xf numFmtId="0" fontId="32" fillId="8" borderId="0" xfId="0" applyFont="1" applyFill="1" applyAlignment="1" applyProtection="1">
      <alignment vertical="top"/>
      <protection hidden="1"/>
    </xf>
    <xf numFmtId="0" fontId="28" fillId="8" borderId="20" xfId="0" applyFont="1" applyFill="1" applyBorder="1" applyAlignment="1" applyProtection="1">
      <alignment horizontal="right" vertical="top"/>
      <protection locked="0"/>
    </xf>
    <xf numFmtId="0" fontId="81" fillId="0" borderId="4" xfId="0" applyFont="1" applyBorder="1" applyAlignment="1" applyProtection="1">
      <alignment horizontal="center" vertical="top"/>
      <protection hidden="1"/>
    </xf>
    <xf numFmtId="0" fontId="30" fillId="8" borderId="0" xfId="0" applyFont="1" applyFill="1" applyAlignment="1" applyProtection="1">
      <alignment horizontal="left" vertical="top"/>
      <protection hidden="1"/>
    </xf>
    <xf numFmtId="0" fontId="146" fillId="12" borderId="0" xfId="0" applyFont="1" applyFill="1" applyAlignment="1" applyProtection="1">
      <alignment horizontal="right" vertical="center" wrapText="1"/>
      <protection hidden="1"/>
    </xf>
    <xf numFmtId="0" fontId="149" fillId="0" borderId="11" xfId="0" applyFont="1" applyBorder="1" applyAlignment="1" applyProtection="1">
      <alignment horizontal="center" vertical="top"/>
      <protection hidden="1"/>
    </xf>
    <xf numFmtId="0" fontId="149" fillId="0" borderId="12" xfId="0" applyFont="1" applyBorder="1" applyAlignment="1" applyProtection="1">
      <alignment horizontal="center" vertical="top"/>
      <protection hidden="1"/>
    </xf>
    <xf numFmtId="0" fontId="148" fillId="8" borderId="12" xfId="0" applyFont="1" applyFill="1" applyBorder="1" applyAlignment="1" applyProtection="1">
      <alignment vertical="top"/>
      <protection hidden="1"/>
    </xf>
    <xf numFmtId="14" fontId="148" fillId="8" borderId="12" xfId="0" applyNumberFormat="1" applyFont="1" applyFill="1" applyBorder="1" applyProtection="1">
      <protection hidden="1"/>
    </xf>
    <xf numFmtId="0" fontId="149" fillId="0" borderId="14" xfId="0" applyFont="1" applyBorder="1" applyAlignment="1" applyProtection="1">
      <alignment horizontal="center" vertical="top"/>
      <protection hidden="1"/>
    </xf>
    <xf numFmtId="0" fontId="149" fillId="0" borderId="0" xfId="0" applyFont="1" applyAlignment="1" applyProtection="1">
      <alignment horizontal="center" vertical="top"/>
      <protection hidden="1"/>
    </xf>
    <xf numFmtId="0" fontId="148" fillId="8" borderId="0" xfId="0" applyFont="1" applyFill="1" applyAlignment="1" applyProtection="1">
      <alignment horizontal="left" vertical="top"/>
      <protection locked="0" hidden="1"/>
    </xf>
    <xf numFmtId="169" fontId="148" fillId="8" borderId="0" xfId="16" applyNumberFormat="1" applyFont="1" applyFill="1" applyAlignment="1" applyProtection="1">
      <alignment horizontal="left" vertical="top"/>
      <protection hidden="1"/>
    </xf>
    <xf numFmtId="0" fontId="148" fillId="8" borderId="15" xfId="0" applyFont="1" applyFill="1" applyBorder="1" applyProtection="1">
      <protection locked="0" hidden="1"/>
    </xf>
    <xf numFmtId="9" fontId="148" fillId="8" borderId="0" xfId="17" applyFont="1" applyFill="1" applyProtection="1">
      <protection hidden="1"/>
    </xf>
    <xf numFmtId="9" fontId="150" fillId="8" borderId="15" xfId="17" applyFont="1" applyFill="1" applyBorder="1" applyProtection="1">
      <protection locked="0" hidden="1"/>
    </xf>
    <xf numFmtId="0" fontId="148" fillId="8" borderId="0" xfId="0" applyFont="1" applyFill="1" applyProtection="1">
      <protection locked="0" hidden="1"/>
    </xf>
    <xf numFmtId="0" fontId="149" fillId="0" borderId="14" xfId="0" applyFont="1" applyBorder="1" applyAlignment="1" applyProtection="1">
      <alignment horizontal="center" vertical="center"/>
      <protection locked="0" hidden="1"/>
    </xf>
    <xf numFmtId="0" fontId="149" fillId="0" borderId="0" xfId="0" applyFont="1" applyAlignment="1" applyProtection="1">
      <alignment horizontal="center" vertical="center"/>
      <protection locked="0" hidden="1"/>
    </xf>
    <xf numFmtId="0" fontId="149" fillId="0" borderId="0" xfId="0" applyFont="1" applyAlignment="1" applyProtection="1">
      <alignment horizontal="center" vertical="center"/>
      <protection hidden="1"/>
    </xf>
    <xf numFmtId="0" fontId="149" fillId="0" borderId="17" xfId="0" applyFont="1" applyBorder="1" applyAlignment="1" applyProtection="1">
      <alignment horizontal="center" vertical="top"/>
      <protection hidden="1"/>
    </xf>
    <xf numFmtId="0" fontId="148" fillId="8" borderId="17" xfId="0" applyFont="1" applyFill="1" applyBorder="1" applyProtection="1">
      <protection locked="0" hidden="1"/>
    </xf>
    <xf numFmtId="0" fontId="148" fillId="8" borderId="18" xfId="0" applyFont="1" applyFill="1" applyBorder="1" applyProtection="1">
      <protection locked="0" hidden="1"/>
    </xf>
    <xf numFmtId="0" fontId="151" fillId="0" borderId="1" xfId="0" applyFont="1" applyBorder="1" applyAlignment="1" applyProtection="1">
      <alignment horizontal="left" vertical="center"/>
      <protection hidden="1"/>
    </xf>
    <xf numFmtId="0" fontId="152" fillId="0" borderId="1" xfId="0" applyFont="1" applyBorder="1" applyAlignment="1" applyProtection="1">
      <alignment horizontal="left" vertical="center"/>
      <protection hidden="1"/>
    </xf>
    <xf numFmtId="0" fontId="151" fillId="0" borderId="0" xfId="0" applyFont="1" applyAlignment="1" applyProtection="1">
      <alignment horizontal="left" vertical="center"/>
      <protection hidden="1"/>
    </xf>
    <xf numFmtId="0" fontId="152" fillId="0" borderId="0" xfId="0" applyFont="1" applyAlignment="1" applyProtection="1">
      <alignment horizontal="left" vertical="center"/>
      <protection hidden="1"/>
    </xf>
    <xf numFmtId="0" fontId="153" fillId="0" borderId="0" xfId="0" applyFont="1" applyAlignment="1" applyProtection="1">
      <alignment horizontal="left" vertical="center"/>
      <protection hidden="1"/>
    </xf>
    <xf numFmtId="0" fontId="154" fillId="0" borderId="0" xfId="0" applyFont="1" applyAlignment="1" applyProtection="1">
      <alignment horizontal="left"/>
      <protection hidden="1"/>
    </xf>
    <xf numFmtId="0" fontId="155" fillId="0" borderId="0" xfId="0" applyFont="1" applyAlignment="1">
      <alignment horizontal="center" vertical="center"/>
    </xf>
    <xf numFmtId="0" fontId="156" fillId="0" borderId="0" xfId="0" applyFont="1" applyAlignment="1" applyProtection="1">
      <alignment horizontal="center"/>
      <protection hidden="1"/>
    </xf>
    <xf numFmtId="0" fontId="157" fillId="0" borderId="0" xfId="0" applyFont="1" applyAlignment="1" applyProtection="1">
      <alignment horizontal="left"/>
      <protection hidden="1"/>
    </xf>
    <xf numFmtId="0" fontId="152" fillId="0" borderId="0" xfId="0" applyFont="1" applyAlignment="1">
      <alignment horizontal="center" vertical="center"/>
    </xf>
    <xf numFmtId="0" fontId="125" fillId="0" borderId="0" xfId="0" applyFont="1" applyAlignment="1">
      <alignment horizontal="center" textRotation="90"/>
    </xf>
    <xf numFmtId="0" fontId="158" fillId="0" borderId="0" xfId="0" applyFont="1" applyAlignment="1">
      <alignment horizontal="center" vertical="center"/>
    </xf>
    <xf numFmtId="0" fontId="127" fillId="0" borderId="0" xfId="0" applyFont="1" applyAlignment="1">
      <alignment horizontal="center"/>
    </xf>
    <xf numFmtId="0" fontId="157" fillId="0" borderId="0" xfId="0" applyFont="1" applyAlignment="1" applyProtection="1">
      <alignment horizontal="center"/>
      <protection hidden="1"/>
    </xf>
    <xf numFmtId="0" fontId="128" fillId="0" borderId="0" xfId="0" applyFont="1" applyAlignment="1">
      <alignment horizontal="center" textRotation="90"/>
    </xf>
    <xf numFmtId="0" fontId="159" fillId="0" borderId="0" xfId="0" applyFont="1" applyAlignment="1">
      <alignment horizontal="center" vertical="center"/>
    </xf>
    <xf numFmtId="0" fontId="127" fillId="0" borderId="0" xfId="0" applyFont="1" applyAlignment="1">
      <alignment horizontal="center" textRotation="90"/>
    </xf>
    <xf numFmtId="0" fontId="130" fillId="8" borderId="0" xfId="0" applyFont="1" applyFill="1" applyAlignment="1">
      <alignment horizontal="center"/>
    </xf>
    <xf numFmtId="0" fontId="30" fillId="0" borderId="33" xfId="3" applyFont="1" applyFill="1" applyBorder="1" applyAlignment="1" applyProtection="1">
      <alignment horizontal="left" vertical="top" wrapText="1"/>
      <protection locked="0"/>
    </xf>
    <xf numFmtId="0" fontId="156" fillId="0" borderId="54" xfId="2" applyFont="1" applyFill="1" applyBorder="1" applyAlignment="1" applyProtection="1">
      <alignment horizontal="left" vertical="center" wrapText="1"/>
      <protection hidden="1"/>
    </xf>
    <xf numFmtId="0" fontId="156" fillId="0" borderId="55" xfId="2" applyFont="1" applyFill="1" applyBorder="1" applyAlignment="1" applyProtection="1">
      <alignment horizontal="left" vertical="center" wrapText="1"/>
      <protection hidden="1"/>
    </xf>
    <xf numFmtId="0" fontId="157" fillId="0" borderId="15" xfId="2" applyFont="1" applyFill="1" applyBorder="1" applyAlignment="1" applyProtection="1">
      <alignment horizontal="left" vertical="center" wrapText="1"/>
      <protection hidden="1"/>
    </xf>
    <xf numFmtId="0" fontId="157" fillId="0" borderId="54" xfId="2" applyFont="1" applyFill="1" applyBorder="1" applyAlignment="1" applyProtection="1">
      <alignment horizontal="left" vertical="center" wrapText="1"/>
      <protection hidden="1"/>
    </xf>
    <xf numFmtId="0" fontId="29" fillId="0" borderId="29" xfId="3" applyFont="1" applyFill="1" applyBorder="1" applyAlignment="1">
      <alignment horizontal="left" vertical="top" wrapText="1"/>
    </xf>
    <xf numFmtId="0" fontId="30" fillId="0" borderId="30" xfId="3" applyFont="1" applyFill="1" applyBorder="1" applyAlignment="1" applyProtection="1">
      <alignment horizontal="left" vertical="top" wrapText="1"/>
      <protection locked="0"/>
    </xf>
    <xf numFmtId="0" fontId="139" fillId="0" borderId="0" xfId="0" applyFont="1" applyAlignment="1">
      <alignment horizontal="center" textRotation="90"/>
    </xf>
    <xf numFmtId="0" fontId="160" fillId="0" borderId="0" xfId="0" applyFont="1" applyAlignment="1">
      <alignment horizontal="center"/>
    </xf>
    <xf numFmtId="0" fontId="161" fillId="0" borderId="0" xfId="0" applyFont="1" applyAlignment="1" applyProtection="1">
      <alignment horizontal="center"/>
      <protection hidden="1"/>
    </xf>
    <xf numFmtId="0" fontId="162" fillId="0" borderId="0" xfId="0" applyFont="1" applyAlignment="1" applyProtection="1">
      <alignment horizontal="left"/>
      <protection hidden="1"/>
    </xf>
    <xf numFmtId="0" fontId="163" fillId="0" borderId="0" xfId="0" applyFont="1" applyAlignment="1">
      <alignment horizontal="center" textRotation="90"/>
    </xf>
    <xf numFmtId="0" fontId="164" fillId="0" borderId="0" xfId="0" applyFont="1" applyAlignment="1">
      <alignment horizontal="center"/>
    </xf>
    <xf numFmtId="0" fontId="161" fillId="0" borderId="54" xfId="2" applyFont="1" applyFill="1" applyBorder="1" applyAlignment="1" applyProtection="1">
      <alignment horizontal="left" vertical="center" wrapText="1"/>
      <protection hidden="1"/>
    </xf>
    <xf numFmtId="0" fontId="161" fillId="0" borderId="55" xfId="2" applyFont="1" applyFill="1" applyBorder="1" applyAlignment="1" applyProtection="1">
      <alignment horizontal="left" vertical="center" wrapText="1"/>
      <protection hidden="1"/>
    </xf>
    <xf numFmtId="0" fontId="162" fillId="0" borderId="15" xfId="2" applyFont="1" applyFill="1" applyBorder="1" applyAlignment="1" applyProtection="1">
      <alignment horizontal="left" vertical="center" wrapText="1"/>
      <protection hidden="1"/>
    </xf>
    <xf numFmtId="0" fontId="162" fillId="0" borderId="54" xfId="2" applyFont="1" applyFill="1" applyBorder="1" applyAlignment="1" applyProtection="1">
      <alignment horizontal="left" vertical="center" wrapText="1"/>
      <protection hidden="1"/>
    </xf>
    <xf numFmtId="1" fontId="140" fillId="0" borderId="32" xfId="3" applyNumberFormat="1" applyFont="1" applyFill="1" applyBorder="1" applyAlignment="1" applyProtection="1">
      <alignment horizontal="center" vertical="center" wrapText="1"/>
      <protection locked="0"/>
    </xf>
    <xf numFmtId="0" fontId="68" fillId="0" borderId="0" xfId="0" applyFont="1" applyAlignment="1" applyProtection="1">
      <alignment vertical="center" textRotation="90" shrinkToFit="1"/>
      <protection hidden="1"/>
    </xf>
    <xf numFmtId="0" fontId="30" fillId="0" borderId="0" xfId="0" applyFont="1" applyAlignment="1" applyProtection="1">
      <alignment horizontal="left" vertical="center"/>
      <protection hidden="1"/>
    </xf>
    <xf numFmtId="0" fontId="38" fillId="24" borderId="0" xfId="0" applyFont="1" applyFill="1" applyAlignment="1" applyProtection="1">
      <alignment horizontal="left" vertical="center"/>
      <protection hidden="1"/>
    </xf>
    <xf numFmtId="0" fontId="69" fillId="24" borderId="0" xfId="0" applyFont="1" applyFill="1" applyAlignment="1" applyProtection="1">
      <alignment horizontal="left" vertical="center"/>
      <protection hidden="1"/>
    </xf>
    <xf numFmtId="0" fontId="60" fillId="24" borderId="0" xfId="0" applyFont="1" applyFill="1" applyAlignment="1" applyProtection="1">
      <alignment horizontal="left" vertical="center"/>
      <protection hidden="1"/>
    </xf>
    <xf numFmtId="0" fontId="69" fillId="24" borderId="0" xfId="0" applyFont="1" applyFill="1" applyProtection="1">
      <protection hidden="1"/>
    </xf>
    <xf numFmtId="0" fontId="30" fillId="7" borderId="35" xfId="0" applyFont="1" applyFill="1" applyBorder="1" applyAlignment="1" applyProtection="1">
      <alignment vertical="center"/>
      <protection hidden="1"/>
    </xf>
    <xf numFmtId="49" fontId="30" fillId="7" borderId="33" xfId="0" applyNumberFormat="1" applyFont="1" applyFill="1" applyBorder="1" applyAlignment="1" applyProtection="1">
      <alignment horizontal="left" vertical="center"/>
      <protection locked="0"/>
    </xf>
    <xf numFmtId="0" fontId="41" fillId="7" borderId="36" xfId="0" applyFont="1" applyFill="1" applyBorder="1" applyAlignment="1" applyProtection="1">
      <alignment vertical="center"/>
      <protection locked="0"/>
    </xf>
    <xf numFmtId="0" fontId="48" fillId="7" borderId="38" xfId="0" applyFont="1" applyFill="1" applyBorder="1" applyProtection="1">
      <protection hidden="1"/>
    </xf>
    <xf numFmtId="0" fontId="30" fillId="7" borderId="38" xfId="0" applyFont="1" applyFill="1" applyBorder="1" applyProtection="1">
      <protection hidden="1"/>
    </xf>
    <xf numFmtId="49" fontId="30" fillId="7" borderId="38" xfId="0" applyNumberFormat="1" applyFont="1" applyFill="1" applyBorder="1" applyAlignment="1" applyProtection="1">
      <alignment horizontal="left" vertical="top" wrapText="1"/>
      <protection locked="0"/>
    </xf>
    <xf numFmtId="0" fontId="30" fillId="12" borderId="29" xfId="0" applyFont="1" applyFill="1" applyBorder="1" applyAlignment="1" applyProtection="1">
      <alignment vertical="center"/>
      <protection hidden="1"/>
    </xf>
    <xf numFmtId="49" fontId="30" fillId="12" borderId="30" xfId="0" applyNumberFormat="1" applyFont="1" applyFill="1" applyBorder="1" applyAlignment="1" applyProtection="1">
      <alignment horizontal="left" vertical="center"/>
      <protection locked="0"/>
    </xf>
    <xf numFmtId="0" fontId="41" fillId="12" borderId="32" xfId="0" applyFont="1" applyFill="1" applyBorder="1" applyAlignment="1" applyProtection="1">
      <alignment vertical="center"/>
      <protection locked="0"/>
    </xf>
    <xf numFmtId="0" fontId="48" fillId="12" borderId="39" xfId="0" applyFont="1" applyFill="1" applyBorder="1" applyProtection="1">
      <protection hidden="1"/>
    </xf>
    <xf numFmtId="0" fontId="30" fillId="12" borderId="39" xfId="0" applyFont="1" applyFill="1" applyBorder="1" applyProtection="1">
      <protection hidden="1"/>
    </xf>
    <xf numFmtId="49" fontId="30" fillId="12" borderId="39" xfId="0" applyNumberFormat="1" applyFont="1" applyFill="1" applyBorder="1" applyAlignment="1" applyProtection="1">
      <alignment horizontal="left" vertical="top" wrapText="1"/>
      <protection locked="0"/>
    </xf>
    <xf numFmtId="0" fontId="30" fillId="7" borderId="29" xfId="0" applyFont="1" applyFill="1" applyBorder="1" applyAlignment="1" applyProtection="1">
      <alignment vertical="center"/>
      <protection hidden="1"/>
    </xf>
    <xf numFmtId="49" fontId="30" fillId="7" borderId="30" xfId="0" applyNumberFormat="1" applyFont="1" applyFill="1" applyBorder="1" applyAlignment="1" applyProtection="1">
      <alignment horizontal="left" vertical="center"/>
      <protection locked="0"/>
    </xf>
    <xf numFmtId="0" fontId="41" fillId="7" borderId="32" xfId="0" applyFont="1" applyFill="1" applyBorder="1" applyAlignment="1" applyProtection="1">
      <alignment vertical="center"/>
      <protection locked="0"/>
    </xf>
    <xf numFmtId="0" fontId="48" fillId="7" borderId="39" xfId="0" applyFont="1" applyFill="1" applyBorder="1" applyProtection="1">
      <protection hidden="1"/>
    </xf>
    <xf numFmtId="0" fontId="30" fillId="7" borderId="39" xfId="0" applyFont="1" applyFill="1" applyBorder="1" applyProtection="1">
      <protection hidden="1"/>
    </xf>
    <xf numFmtId="49" fontId="30" fillId="7" borderId="39" xfId="0" applyNumberFormat="1" applyFont="1" applyFill="1" applyBorder="1" applyAlignment="1" applyProtection="1">
      <alignment horizontal="left" vertical="top" wrapText="1"/>
      <protection locked="0"/>
    </xf>
    <xf numFmtId="0" fontId="30" fillId="12" borderId="37" xfId="0" applyFont="1" applyFill="1" applyBorder="1" applyAlignment="1" applyProtection="1">
      <alignment vertical="center"/>
      <protection hidden="1"/>
    </xf>
    <xf numFmtId="49" fontId="30" fillId="12" borderId="31" xfId="0" applyNumberFormat="1" applyFont="1" applyFill="1" applyBorder="1" applyAlignment="1" applyProtection="1">
      <alignment horizontal="left" vertical="center"/>
      <protection locked="0"/>
    </xf>
    <xf numFmtId="0" fontId="41" fillId="12" borderId="34" xfId="0" applyFont="1" applyFill="1" applyBorder="1" applyAlignment="1" applyProtection="1">
      <alignment vertical="center"/>
      <protection locked="0"/>
    </xf>
    <xf numFmtId="0" fontId="48" fillId="12" borderId="40" xfId="0" applyFont="1" applyFill="1" applyBorder="1" applyProtection="1">
      <protection hidden="1"/>
    </xf>
    <xf numFmtId="0" fontId="30" fillId="12" borderId="40" xfId="0" applyFont="1" applyFill="1" applyBorder="1" applyProtection="1">
      <protection hidden="1"/>
    </xf>
    <xf numFmtId="49" fontId="30" fillId="12" borderId="40" xfId="0" applyNumberFormat="1" applyFont="1" applyFill="1" applyBorder="1" applyAlignment="1" applyProtection="1">
      <alignment horizontal="left" vertical="top" wrapText="1"/>
      <protection locked="0"/>
    </xf>
    <xf numFmtId="0" fontId="61" fillId="24" borderId="33" xfId="0" applyFont="1" applyFill="1" applyBorder="1" applyAlignment="1">
      <alignment vertical="top" wrapText="1"/>
    </xf>
    <xf numFmtId="1" fontId="62" fillId="7" borderId="30" xfId="0" applyNumberFormat="1" applyFont="1" applyFill="1" applyBorder="1" applyAlignment="1" applyProtection="1">
      <alignment horizontal="center" vertical="top" wrapText="1"/>
      <protection locked="0"/>
    </xf>
    <xf numFmtId="0" fontId="29" fillId="7" borderId="30" xfId="0" quotePrefix="1" applyFont="1" applyFill="1" applyBorder="1" applyAlignment="1" applyProtection="1">
      <alignment horizontal="left" vertical="top" wrapText="1"/>
      <protection locked="0"/>
    </xf>
    <xf numFmtId="0" fontId="39" fillId="7" borderId="32" xfId="0" applyFont="1" applyFill="1" applyBorder="1" applyAlignment="1" applyProtection="1">
      <alignment horizontal="center" vertical="top" wrapText="1"/>
      <protection locked="0"/>
    </xf>
    <xf numFmtId="1" fontId="62" fillId="12" borderId="30" xfId="0" applyNumberFormat="1" applyFont="1" applyFill="1" applyBorder="1" applyAlignment="1" applyProtection="1">
      <alignment horizontal="center" vertical="top" wrapText="1"/>
      <protection locked="0"/>
    </xf>
    <xf numFmtId="0" fontId="29" fillId="12" borderId="30" xfId="0" quotePrefix="1" applyFont="1" applyFill="1" applyBorder="1" applyAlignment="1" applyProtection="1">
      <alignment horizontal="left" vertical="top" wrapText="1"/>
      <protection locked="0"/>
    </xf>
    <xf numFmtId="0" fontId="39" fillId="12" borderId="32" xfId="0" applyFont="1" applyFill="1" applyBorder="1" applyAlignment="1" applyProtection="1">
      <alignment horizontal="center" vertical="top" wrapText="1"/>
      <protection locked="0"/>
    </xf>
    <xf numFmtId="0" fontId="29" fillId="12" borderId="31" xfId="0" applyFont="1" applyFill="1" applyBorder="1" applyAlignment="1" applyProtection="1">
      <alignment horizontal="left" vertical="top" wrapText="1"/>
      <protection locked="0"/>
    </xf>
    <xf numFmtId="1" fontId="62" fillId="7" borderId="31" xfId="0" applyNumberFormat="1" applyFont="1" applyFill="1" applyBorder="1" applyAlignment="1" applyProtection="1">
      <alignment horizontal="center" vertical="top" wrapText="1"/>
      <protection locked="0"/>
    </xf>
    <xf numFmtId="0" fontId="39" fillId="12" borderId="34" xfId="0" applyFont="1" applyFill="1" applyBorder="1" applyAlignment="1" applyProtection="1">
      <alignment horizontal="center" vertical="top" wrapText="1"/>
      <protection locked="0"/>
    </xf>
    <xf numFmtId="0" fontId="68" fillId="0" borderId="19" xfId="0" applyFont="1" applyBorder="1" applyAlignment="1">
      <alignment vertical="top" textRotation="90" shrinkToFit="1"/>
    </xf>
    <xf numFmtId="0" fontId="30" fillId="0" borderId="19" xfId="0" applyFont="1" applyBorder="1"/>
    <xf numFmtId="0" fontId="70" fillId="18" borderId="33" xfId="0" applyFont="1" applyFill="1" applyBorder="1" applyAlignment="1">
      <alignment vertical="top" wrapText="1"/>
    </xf>
    <xf numFmtId="0" fontId="29" fillId="0" borderId="31" xfId="0" applyFont="1" applyBorder="1" applyAlignment="1" applyProtection="1">
      <alignment horizontal="left" vertical="top" wrapText="1"/>
      <protection locked="0"/>
    </xf>
    <xf numFmtId="9" fontId="29" fillId="0" borderId="31" xfId="0" applyNumberFormat="1" applyFont="1" applyBorder="1" applyAlignment="1" applyProtection="1">
      <alignment horizontal="left" vertical="top" wrapText="1"/>
      <protection locked="0"/>
    </xf>
    <xf numFmtId="0" fontId="29" fillId="30" borderId="0" xfId="0" applyFont="1" applyFill="1" applyAlignment="1">
      <alignment horizontal="center" vertical="top"/>
    </xf>
    <xf numFmtId="49" fontId="29" fillId="30" borderId="0" xfId="0" applyNumberFormat="1" applyFont="1" applyFill="1" applyAlignment="1" applyProtection="1">
      <alignment horizontal="right" vertical="center" wrapText="1"/>
      <protection locked="0"/>
    </xf>
    <xf numFmtId="9" fontId="70" fillId="30" borderId="0" xfId="0" applyNumberFormat="1" applyFont="1" applyFill="1" applyAlignment="1" applyProtection="1">
      <alignment horizontal="center" vertical="center"/>
      <protection locked="0"/>
    </xf>
    <xf numFmtId="1" fontId="39" fillId="30" borderId="0" xfId="0" applyNumberFormat="1" applyFont="1" applyFill="1" applyAlignment="1" applyProtection="1">
      <alignment horizontal="center" vertical="center" wrapText="1"/>
      <protection locked="0"/>
    </xf>
    <xf numFmtId="0" fontId="104" fillId="24" borderId="26" xfId="0" applyFont="1" applyFill="1" applyBorder="1" applyAlignment="1">
      <alignment vertical="top" wrapText="1"/>
    </xf>
    <xf numFmtId="0" fontId="166" fillId="8" borderId="0" xfId="0" applyFont="1" applyFill="1" applyAlignment="1" applyProtection="1">
      <alignment horizontal="right" vertical="center"/>
      <protection hidden="1"/>
    </xf>
    <xf numFmtId="0" fontId="167" fillId="8" borderId="0" xfId="0" applyFont="1" applyFill="1" applyAlignment="1" applyProtection="1">
      <alignment horizontal="right" vertical="center"/>
      <protection hidden="1"/>
    </xf>
    <xf numFmtId="0" fontId="168" fillId="8" borderId="0" xfId="0" applyFont="1" applyFill="1" applyAlignment="1" applyProtection="1">
      <alignment horizontal="right" vertical="center"/>
      <protection hidden="1"/>
    </xf>
    <xf numFmtId="172" fontId="11" fillId="0" borderId="3" xfId="10" applyNumberFormat="1" applyFont="1" applyBorder="1" applyAlignment="1" applyProtection="1">
      <alignment horizontal="left" vertical="center" wrapText="1"/>
      <protection hidden="1"/>
    </xf>
    <xf numFmtId="0" fontId="1" fillId="0" borderId="0" xfId="10" applyAlignment="1" applyProtection="1">
      <alignment horizontal="left" vertical="center" wrapText="1"/>
      <protection hidden="1"/>
    </xf>
    <xf numFmtId="172" fontId="11" fillId="0" borderId="0" xfId="10" applyNumberFormat="1" applyFont="1" applyAlignment="1" applyProtection="1">
      <alignment horizontal="left" vertical="center" wrapText="1"/>
      <protection hidden="1"/>
    </xf>
    <xf numFmtId="0" fontId="38" fillId="52" borderId="0" xfId="0" applyFont="1" applyFill="1"/>
    <xf numFmtId="0" fontId="30" fillId="47" borderId="0" xfId="0" applyFont="1" applyFill="1" applyProtection="1">
      <protection locked="0"/>
    </xf>
    <xf numFmtId="0" fontId="30" fillId="47" borderId="0" xfId="0" applyFont="1" applyFill="1"/>
    <xf numFmtId="43" fontId="29" fillId="8" borderId="30" xfId="16" applyFont="1" applyFill="1" applyBorder="1" applyAlignment="1" applyProtection="1">
      <alignment horizontal="left" vertical="center" wrapText="1"/>
      <protection locked="0"/>
    </xf>
    <xf numFmtId="43" fontId="29" fillId="8" borderId="31" xfId="16" applyFont="1" applyFill="1" applyBorder="1" applyAlignment="1" applyProtection="1">
      <alignment horizontal="left" vertical="center" wrapText="1"/>
      <protection locked="0"/>
    </xf>
    <xf numFmtId="43" fontId="32" fillId="47" borderId="0" xfId="16" applyFont="1" applyFill="1"/>
    <xf numFmtId="43" fontId="29" fillId="8" borderId="32" xfId="16" applyFont="1" applyFill="1" applyBorder="1" applyAlignment="1">
      <alignment horizontal="left" vertical="center" wrapText="1"/>
    </xf>
    <xf numFmtId="43" fontId="29" fillId="8" borderId="34" xfId="16" applyFont="1" applyFill="1" applyBorder="1" applyAlignment="1">
      <alignment horizontal="left" vertical="center" wrapText="1"/>
    </xf>
    <xf numFmtId="0" fontId="55" fillId="0" borderId="1" xfId="0" applyFont="1" applyBorder="1" applyAlignment="1" applyProtection="1">
      <alignment horizontal="right" vertical="center"/>
      <protection locked="0"/>
    </xf>
    <xf numFmtId="0" fontId="87" fillId="28" borderId="0" xfId="0" applyFont="1" applyFill="1" applyAlignment="1">
      <alignment horizontal="left" vertical="top" shrinkToFit="1"/>
    </xf>
    <xf numFmtId="0" fontId="82" fillId="24" borderId="36" xfId="0" applyFont="1" applyFill="1" applyBorder="1" applyAlignment="1">
      <alignment horizontal="center"/>
    </xf>
    <xf numFmtId="0" fontId="82" fillId="24" borderId="38" xfId="0" applyFont="1" applyFill="1" applyBorder="1" applyAlignment="1">
      <alignment horizontal="center"/>
    </xf>
    <xf numFmtId="0" fontId="29" fillId="9" borderId="0" xfId="0" applyFont="1" applyFill="1" applyAlignment="1" applyProtection="1">
      <alignment horizontal="center" vertical="center" textRotation="90"/>
      <protection locked="0"/>
    </xf>
    <xf numFmtId="0" fontId="165" fillId="24" borderId="0" xfId="0" applyFont="1" applyFill="1" applyAlignment="1">
      <alignment horizontal="center"/>
    </xf>
    <xf numFmtId="0" fontId="39" fillId="18" borderId="0" xfId="0" applyFont="1" applyFill="1" applyAlignment="1" applyProtection="1">
      <alignment horizontal="center" vertical="center" textRotation="90"/>
      <protection locked="0"/>
    </xf>
    <xf numFmtId="0" fontId="39" fillId="9" borderId="0" xfId="0" applyFont="1" applyFill="1" applyAlignment="1" applyProtection="1">
      <alignment horizontal="center" vertical="center" textRotation="90"/>
      <protection locked="0"/>
    </xf>
    <xf numFmtId="0" fontId="29" fillId="18" borderId="0" xfId="0" applyFont="1" applyFill="1" applyAlignment="1" applyProtection="1">
      <alignment horizontal="center" vertical="center" textRotation="90"/>
      <protection locked="0"/>
    </xf>
    <xf numFmtId="0" fontId="30" fillId="12" borderId="0" xfId="0" applyFont="1" applyFill="1" applyAlignment="1" applyProtection="1">
      <alignment horizontal="left" vertical="top" wrapText="1"/>
      <protection hidden="1"/>
    </xf>
    <xf numFmtId="0" fontId="32" fillId="12" borderId="0" xfId="0" applyFont="1" applyFill="1" applyAlignment="1" applyProtection="1">
      <alignment horizontal="center" textRotation="90"/>
      <protection hidden="1"/>
    </xf>
    <xf numFmtId="0" fontId="81" fillId="12" borderId="0" xfId="0" applyFont="1" applyFill="1" applyAlignment="1" applyProtection="1">
      <alignment horizontal="center" textRotation="90" wrapText="1"/>
      <protection hidden="1"/>
    </xf>
    <xf numFmtId="0" fontId="70" fillId="12" borderId="0" xfId="0" applyFont="1" applyFill="1" applyAlignment="1" applyProtection="1">
      <alignment horizontal="center" textRotation="90" wrapText="1"/>
      <protection hidden="1"/>
    </xf>
    <xf numFmtId="0" fontId="60" fillId="0" borderId="0" xfId="0" applyFont="1" applyAlignment="1" applyProtection="1">
      <alignment horizontal="center" textRotation="90"/>
      <protection hidden="1"/>
    </xf>
    <xf numFmtId="0" fontId="91" fillId="24" borderId="0" xfId="0" applyFont="1" applyFill="1" applyAlignment="1" applyProtection="1">
      <alignment horizontal="left" vertical="top" wrapText="1"/>
      <protection hidden="1"/>
    </xf>
    <xf numFmtId="0" fontId="86" fillId="24" borderId="0" xfId="0" applyFont="1" applyFill="1" applyAlignment="1" applyProtection="1">
      <alignment horizontal="right" vertical="center" wrapText="1"/>
      <protection hidden="1"/>
    </xf>
    <xf numFmtId="0" fontId="30" fillId="7" borderId="0" xfId="0" applyFont="1" applyFill="1" applyAlignment="1" applyProtection="1">
      <alignment horizontal="left" vertical="top" wrapText="1"/>
      <protection hidden="1"/>
    </xf>
    <xf numFmtId="0" fontId="112" fillId="0" borderId="0" xfId="0" applyFont="1" applyAlignment="1" applyProtection="1">
      <alignment horizontal="left" vertical="top" wrapText="1"/>
      <protection hidden="1"/>
    </xf>
    <xf numFmtId="0" fontId="143" fillId="12" borderId="0" xfId="0" applyFont="1" applyFill="1" applyAlignment="1" applyProtection="1">
      <alignment horizontal="center" textRotation="90" wrapText="1"/>
      <protection hidden="1"/>
    </xf>
    <xf numFmtId="0" fontId="38" fillId="0" borderId="0" xfId="0" applyFont="1" applyAlignment="1" applyProtection="1">
      <alignment horizontal="left" vertical="top" wrapText="1"/>
      <protection hidden="1"/>
    </xf>
    <xf numFmtId="0" fontId="30" fillId="0" borderId="34" xfId="3" applyFont="1" applyFill="1" applyBorder="1" applyAlignment="1" applyProtection="1">
      <alignment horizontal="left" vertical="top" wrapText="1"/>
      <protection locked="0"/>
    </xf>
    <xf numFmtId="0" fontId="30" fillId="0" borderId="40" xfId="3" applyFont="1" applyFill="1" applyBorder="1" applyAlignment="1" applyProtection="1">
      <alignment horizontal="left" vertical="top" wrapText="1"/>
      <protection locked="0"/>
    </xf>
    <xf numFmtId="0" fontId="30" fillId="0" borderId="27" xfId="3" applyFont="1" applyFill="1" applyBorder="1" applyAlignment="1" applyProtection="1">
      <alignment horizontal="left" vertical="top" wrapText="1"/>
      <protection locked="0"/>
    </xf>
    <xf numFmtId="0" fontId="30" fillId="0" borderId="0" xfId="3" applyFont="1" applyFill="1" applyAlignment="1" applyProtection="1">
      <alignment horizontal="left" vertical="top" wrapText="1"/>
      <protection locked="0"/>
    </xf>
    <xf numFmtId="0" fontId="30" fillId="0" borderId="36" xfId="3" applyFont="1" applyFill="1" applyBorder="1" applyAlignment="1" applyProtection="1">
      <alignment horizontal="left" vertical="top" wrapText="1"/>
      <protection locked="0"/>
    </xf>
    <xf numFmtId="0" fontId="30" fillId="0" borderId="38" xfId="3" applyFont="1" applyFill="1" applyBorder="1" applyAlignment="1" applyProtection="1">
      <alignment horizontal="left" vertical="top" wrapText="1"/>
      <protection locked="0"/>
    </xf>
    <xf numFmtId="0" fontId="45" fillId="0" borderId="37" xfId="3" applyFont="1" applyFill="1" applyBorder="1" applyAlignment="1" applyProtection="1">
      <alignment horizontal="left" vertical="top" wrapText="1"/>
      <protection locked="0"/>
    </xf>
    <xf numFmtId="0" fontId="45" fillId="0" borderId="28" xfId="3" applyFont="1" applyFill="1" applyBorder="1" applyAlignment="1" applyProtection="1">
      <alignment horizontal="left" vertical="top" wrapText="1"/>
      <protection locked="0"/>
    </xf>
    <xf numFmtId="0" fontId="45" fillId="0" borderId="35" xfId="3" applyFont="1" applyFill="1" applyBorder="1" applyAlignment="1" applyProtection="1">
      <alignment horizontal="left" vertical="top" wrapText="1"/>
      <protection locked="0"/>
    </xf>
    <xf numFmtId="0" fontId="107" fillId="0" borderId="0" xfId="0" applyFont="1" applyAlignment="1" applyProtection="1">
      <alignment horizontal="center" vertical="center" textRotation="90"/>
      <protection hidden="1"/>
    </xf>
    <xf numFmtId="0" fontId="126" fillId="0" borderId="0" xfId="0" applyFont="1" applyAlignment="1">
      <alignment horizontal="center" vertical="center"/>
    </xf>
    <xf numFmtId="0" fontId="129" fillId="0" borderId="0" xfId="0" applyFont="1" applyAlignment="1">
      <alignment horizontal="center" vertical="center"/>
    </xf>
    <xf numFmtId="0" fontId="68" fillId="18" borderId="33" xfId="0" applyFont="1" applyFill="1" applyBorder="1" applyAlignment="1" applyProtection="1">
      <alignment horizontal="center" vertical="center" wrapText="1"/>
      <protection locked="0"/>
    </xf>
    <xf numFmtId="0" fontId="68" fillId="18" borderId="36" xfId="0" applyFont="1" applyFill="1" applyBorder="1" applyAlignment="1" applyProtection="1">
      <alignment horizontal="center" vertical="center" wrapText="1"/>
      <protection locked="0"/>
    </xf>
    <xf numFmtId="0" fontId="29" fillId="11" borderId="30" xfId="0" applyFont="1" applyFill="1" applyBorder="1" applyAlignment="1" applyProtection="1">
      <alignment horizontal="center" vertical="top" wrapText="1"/>
      <protection locked="0"/>
    </xf>
    <xf numFmtId="9" fontId="29" fillId="11" borderId="30" xfId="0" applyNumberFormat="1" applyFont="1" applyFill="1" applyBorder="1" applyAlignment="1">
      <alignment horizontal="center" vertical="top" wrapText="1"/>
    </xf>
    <xf numFmtId="9" fontId="29" fillId="20" borderId="30" xfId="0" applyNumberFormat="1" applyFont="1" applyFill="1" applyBorder="1" applyAlignment="1" applyProtection="1">
      <alignment horizontal="center" vertical="top" wrapText="1"/>
      <protection locked="0"/>
    </xf>
    <xf numFmtId="0" fontId="29" fillId="20" borderId="30" xfId="0" applyFont="1" applyFill="1" applyBorder="1" applyAlignment="1" applyProtection="1">
      <alignment horizontal="center" vertical="top" wrapText="1"/>
      <protection locked="0"/>
    </xf>
    <xf numFmtId="9" fontId="29" fillId="10" borderId="30" xfId="0" applyNumberFormat="1" applyFont="1" applyFill="1" applyBorder="1" applyAlignment="1" applyProtection="1">
      <alignment horizontal="center" vertical="top" wrapText="1"/>
      <protection locked="0"/>
    </xf>
    <xf numFmtId="0" fontId="29" fillId="10" borderId="30" xfId="0" applyFont="1" applyFill="1" applyBorder="1" applyAlignment="1" applyProtection="1">
      <alignment horizontal="center" vertical="top" wrapText="1"/>
      <protection locked="0"/>
    </xf>
    <xf numFmtId="0" fontId="47" fillId="12" borderId="30" xfId="0" applyFont="1" applyFill="1" applyBorder="1" applyAlignment="1">
      <alignment horizontal="center" vertical="top"/>
    </xf>
    <xf numFmtId="0" fontId="45" fillId="11" borderId="31" xfId="0" applyFont="1" applyFill="1" applyBorder="1" applyAlignment="1" applyProtection="1">
      <alignment horizontal="left" vertical="top" wrapText="1"/>
      <protection locked="0"/>
    </xf>
    <xf numFmtId="0" fontId="45" fillId="11" borderId="33" xfId="0" applyFont="1" applyFill="1" applyBorder="1" applyAlignment="1" applyProtection="1">
      <alignment horizontal="left" vertical="top" wrapText="1"/>
      <protection locked="0"/>
    </xf>
    <xf numFmtId="0" fontId="29" fillId="11" borderId="29" xfId="0" applyFont="1" applyFill="1" applyBorder="1" applyAlignment="1" applyProtection="1">
      <alignment horizontal="center" vertical="top" wrapText="1"/>
      <protection locked="0"/>
    </xf>
    <xf numFmtId="0" fontId="29" fillId="11" borderId="29" xfId="0" applyFont="1" applyFill="1" applyBorder="1" applyAlignment="1" applyProtection="1">
      <alignment vertical="top"/>
      <protection locked="0"/>
    </xf>
    <xf numFmtId="0" fontId="39" fillId="11" borderId="30" xfId="0" applyFont="1" applyFill="1" applyBorder="1" applyAlignment="1">
      <alignment horizontal="center" vertical="top" wrapText="1"/>
    </xf>
    <xf numFmtId="0" fontId="29" fillId="11" borderId="30" xfId="0" applyFont="1" applyFill="1" applyBorder="1" applyAlignment="1">
      <alignment horizontal="center" vertical="top" wrapText="1"/>
    </xf>
    <xf numFmtId="0" fontId="29" fillId="6" borderId="29" xfId="0" applyFont="1" applyFill="1" applyBorder="1" applyAlignment="1" applyProtection="1">
      <alignment horizontal="left" vertical="top" wrapText="1"/>
      <protection locked="0"/>
    </xf>
    <xf numFmtId="0" fontId="47" fillId="7" borderId="31" xfId="0" applyFont="1" applyFill="1" applyBorder="1" applyAlignment="1">
      <alignment horizontal="center" vertical="top"/>
    </xf>
    <xf numFmtId="0" fontId="47" fillId="7" borderId="33" xfId="0" applyFont="1" applyFill="1" applyBorder="1" applyAlignment="1">
      <alignment horizontal="center" vertical="top"/>
    </xf>
    <xf numFmtId="0" fontId="45" fillId="11" borderId="30" xfId="0" applyFont="1" applyFill="1" applyBorder="1" applyAlignment="1" applyProtection="1">
      <alignment horizontal="left" vertical="top" wrapText="1"/>
      <protection locked="0"/>
    </xf>
    <xf numFmtId="0" fontId="29" fillId="6" borderId="29" xfId="0" applyFont="1" applyFill="1" applyBorder="1" applyAlignment="1" applyProtection="1">
      <alignment horizontal="center" vertical="top" wrapText="1"/>
      <protection locked="0"/>
    </xf>
    <xf numFmtId="0" fontId="29" fillId="6" borderId="29" xfId="0" applyFont="1" applyFill="1" applyBorder="1" applyAlignment="1" applyProtection="1">
      <alignment vertical="top"/>
      <protection locked="0"/>
    </xf>
    <xf numFmtId="0" fontId="29" fillId="6" borderId="30" xfId="0" applyFont="1" applyFill="1" applyBorder="1" applyAlignment="1" applyProtection="1">
      <alignment horizontal="center" vertical="top" wrapText="1"/>
      <protection locked="0"/>
    </xf>
    <xf numFmtId="9" fontId="29" fillId="6" borderId="30" xfId="0" applyNumberFormat="1" applyFont="1" applyFill="1" applyBorder="1" applyAlignment="1">
      <alignment horizontal="center" vertical="top" wrapText="1"/>
    </xf>
    <xf numFmtId="0" fontId="29" fillId="11" borderId="29" xfId="0" applyFont="1" applyFill="1" applyBorder="1" applyAlignment="1" applyProtection="1">
      <alignment horizontal="left" vertical="top" wrapText="1"/>
      <protection locked="0"/>
    </xf>
    <xf numFmtId="0" fontId="47" fillId="12" borderId="31" xfId="0" applyFont="1" applyFill="1" applyBorder="1" applyAlignment="1">
      <alignment horizontal="center" vertical="top"/>
    </xf>
    <xf numFmtId="0" fontId="47" fillId="12" borderId="33" xfId="0" applyFont="1" applyFill="1" applyBorder="1" applyAlignment="1">
      <alignment horizontal="center" vertical="top"/>
    </xf>
    <xf numFmtId="0" fontId="45" fillId="6" borderId="30" xfId="0" quotePrefix="1" applyFont="1" applyFill="1" applyBorder="1" applyAlignment="1" applyProtection="1">
      <alignment horizontal="left" vertical="top" wrapText="1"/>
      <protection locked="0"/>
    </xf>
    <xf numFmtId="0" fontId="45" fillId="6" borderId="30" xfId="0" applyFont="1" applyFill="1" applyBorder="1" applyAlignment="1" applyProtection="1">
      <alignment horizontal="left" vertical="top" wrapText="1"/>
      <protection locked="0"/>
    </xf>
    <xf numFmtId="0" fontId="45" fillId="11" borderId="30" xfId="0" quotePrefix="1" applyFont="1" applyFill="1" applyBorder="1" applyAlignment="1" applyProtection="1">
      <alignment horizontal="left" vertical="top" wrapText="1"/>
      <protection locked="0"/>
    </xf>
    <xf numFmtId="9" fontId="29" fillId="4" borderId="30" xfId="0" applyNumberFormat="1" applyFont="1" applyFill="1" applyBorder="1" applyAlignment="1" applyProtection="1">
      <alignment horizontal="center" vertical="top" wrapText="1"/>
      <protection locked="0"/>
    </xf>
    <xf numFmtId="0" fontId="29" fillId="4" borderId="30" xfId="0" applyFont="1" applyFill="1" applyBorder="1" applyAlignment="1" applyProtection="1">
      <alignment horizontal="center" vertical="top" wrapText="1"/>
      <protection locked="0"/>
    </xf>
    <xf numFmtId="9" fontId="29" fillId="2" borderId="30" xfId="0" applyNumberFormat="1" applyFont="1" applyFill="1" applyBorder="1" applyAlignment="1" applyProtection="1">
      <alignment horizontal="center" vertical="top" wrapText="1"/>
      <protection locked="0"/>
    </xf>
    <xf numFmtId="0" fontId="29" fillId="2" borderId="30" xfId="0" applyFont="1" applyFill="1" applyBorder="1" applyAlignment="1" applyProtection="1">
      <alignment horizontal="center" vertical="top" wrapText="1"/>
      <protection locked="0"/>
    </xf>
    <xf numFmtId="0" fontId="39" fillId="6" borderId="30" xfId="0" applyFont="1" applyFill="1" applyBorder="1" applyAlignment="1">
      <alignment horizontal="center" vertical="top" wrapText="1"/>
    </xf>
    <xf numFmtId="0" fontId="29" fillId="6" borderId="30" xfId="0" applyFont="1" applyFill="1" applyBorder="1" applyAlignment="1">
      <alignment horizontal="center" vertical="top" wrapText="1"/>
    </xf>
    <xf numFmtId="0" fontId="45" fillId="6" borderId="31" xfId="0" applyFont="1" applyFill="1" applyBorder="1" applyAlignment="1" applyProtection="1">
      <alignment horizontal="left" vertical="top" wrapText="1"/>
      <protection locked="0"/>
    </xf>
    <xf numFmtId="0" fontId="45" fillId="6" borderId="33" xfId="0" applyFont="1" applyFill="1" applyBorder="1" applyAlignment="1" applyProtection="1">
      <alignment horizontal="left" vertical="top" wrapText="1"/>
      <protection locked="0"/>
    </xf>
    <xf numFmtId="0" fontId="113" fillId="7" borderId="0" xfId="0" applyFont="1" applyFill="1" applyAlignment="1" applyProtection="1">
      <alignment horizontal="right" vertical="center" wrapText="1"/>
      <protection locked="0" hidden="1"/>
    </xf>
    <xf numFmtId="0" fontId="113" fillId="0" borderId="0" xfId="0" applyFont="1" applyAlignment="1" applyProtection="1">
      <alignment horizontal="right" vertical="center" wrapText="1"/>
      <protection hidden="1"/>
    </xf>
    <xf numFmtId="0" fontId="113" fillId="0" borderId="0" xfId="0" applyFont="1" applyAlignment="1" applyProtection="1">
      <alignment horizontal="left" vertical="center" wrapText="1"/>
      <protection hidden="1"/>
    </xf>
    <xf numFmtId="0" fontId="110" fillId="0" borderId="0" xfId="1" applyFont="1" applyAlignment="1" applyProtection="1">
      <alignment horizontal="left" vertical="center"/>
      <protection hidden="1"/>
    </xf>
    <xf numFmtId="0" fontId="39" fillId="18" borderId="0" xfId="10" applyFont="1" applyFill="1" applyAlignment="1" applyProtection="1">
      <alignment horizontal="left" vertical="center" wrapText="1"/>
      <protection locked="0"/>
    </xf>
    <xf numFmtId="0" fontId="48" fillId="0" borderId="0" xfId="0" applyFont="1" applyAlignment="1">
      <alignment horizontal="left" vertical="center"/>
    </xf>
    <xf numFmtId="0" fontId="32" fillId="0" borderId="0" xfId="1" applyFont="1" applyAlignment="1" applyProtection="1">
      <alignment horizontal="left" textRotation="90"/>
      <protection hidden="1"/>
    </xf>
    <xf numFmtId="0" fontId="75" fillId="0" borderId="1" xfId="0" applyFont="1" applyBorder="1" applyAlignment="1" applyProtection="1">
      <alignment horizontal="left" vertical="center"/>
      <protection locked="0"/>
    </xf>
    <xf numFmtId="9" fontId="39" fillId="6" borderId="30" xfId="0" applyNumberFormat="1" applyFont="1" applyFill="1" applyBorder="1" applyAlignment="1">
      <alignment horizontal="center" vertical="top" wrapText="1"/>
    </xf>
    <xf numFmtId="9" fontId="39" fillId="11" borderId="30" xfId="0" applyNumberFormat="1" applyFont="1" applyFill="1" applyBorder="1" applyAlignment="1">
      <alignment horizontal="center" vertical="top" wrapText="1"/>
    </xf>
    <xf numFmtId="0" fontId="45" fillId="11" borderId="30" xfId="0" quotePrefix="1" applyFont="1" applyFill="1" applyBorder="1" applyAlignment="1">
      <alignment horizontal="left" vertical="top" wrapText="1"/>
    </xf>
    <xf numFmtId="0" fontId="45" fillId="11" borderId="30" xfId="0" applyFont="1" applyFill="1" applyBorder="1" applyAlignment="1">
      <alignment horizontal="left" vertical="top" wrapText="1"/>
    </xf>
    <xf numFmtId="0" fontId="45" fillId="6" borderId="30" xfId="0" quotePrefix="1" applyFont="1" applyFill="1" applyBorder="1" applyAlignment="1">
      <alignment horizontal="left" vertical="top" wrapText="1"/>
    </xf>
    <xf numFmtId="0" fontId="45" fillId="6" borderId="30" xfId="0" applyFont="1" applyFill="1" applyBorder="1" applyAlignment="1">
      <alignment horizontal="left" vertical="top" wrapText="1"/>
    </xf>
    <xf numFmtId="0" fontId="29" fillId="6" borderId="29" xfId="0" applyFont="1" applyFill="1" applyBorder="1" applyAlignment="1">
      <alignment horizontal="left" vertical="top" wrapText="1"/>
    </xf>
    <xf numFmtId="0" fontId="45" fillId="6" borderId="31" xfId="0" applyFont="1" applyFill="1" applyBorder="1" applyAlignment="1">
      <alignment horizontal="left" vertical="top" wrapText="1"/>
    </xf>
    <xf numFmtId="0" fontId="45" fillId="6" borderId="33" xfId="0" applyFont="1" applyFill="1" applyBorder="1" applyAlignment="1">
      <alignment horizontal="left" vertical="top" wrapText="1"/>
    </xf>
    <xf numFmtId="0" fontId="29" fillId="11" borderId="29" xfId="0" applyFont="1" applyFill="1" applyBorder="1" applyAlignment="1">
      <alignment horizontal="left" vertical="top" wrapText="1"/>
    </xf>
    <xf numFmtId="0" fontId="45" fillId="11" borderId="31" xfId="0" applyFont="1" applyFill="1" applyBorder="1" applyAlignment="1">
      <alignment horizontal="left" vertical="top" wrapText="1"/>
    </xf>
    <xf numFmtId="0" fontId="45" fillId="11" borderId="33" xfId="0" applyFont="1" applyFill="1" applyBorder="1" applyAlignment="1">
      <alignment horizontal="left" vertical="top" wrapText="1"/>
    </xf>
    <xf numFmtId="0" fontId="30" fillId="0" borderId="0" xfId="0" quotePrefix="1" applyFont="1" applyAlignment="1" applyProtection="1">
      <alignment horizontal="left" vertical="top" wrapText="1"/>
      <protection locked="0"/>
    </xf>
    <xf numFmtId="0" fontId="30" fillId="0" borderId="0" xfId="0" applyFont="1" applyAlignment="1" applyProtection="1">
      <alignment horizontal="left" vertical="top" wrapText="1"/>
      <protection locked="0"/>
    </xf>
    <xf numFmtId="0" fontId="30" fillId="0" borderId="23" xfId="0" applyFont="1" applyBorder="1" applyAlignment="1" applyProtection="1">
      <alignment horizontal="left" vertical="top" wrapText="1"/>
      <protection locked="0"/>
    </xf>
  </cellXfs>
  <cellStyles count="22">
    <cellStyle name="20 % - Akzent3" xfId="18" builtinId="38"/>
    <cellStyle name="40 % - Akzent3" xfId="2" builtinId="39"/>
    <cellStyle name="40 % - Akzent4" xfId="3" builtinId="43"/>
    <cellStyle name="Euro" xfId="13" xr:uid="{00000000-0005-0000-0000-000003000000}"/>
    <cellStyle name="Hyperlink 2" xfId="5" xr:uid="{00000000-0005-0000-0000-000004000000}"/>
    <cellStyle name="Hyperlink 3" xfId="8" xr:uid="{00000000-0005-0000-0000-000005000000}"/>
    <cellStyle name="Hyperlink 4" xfId="11" xr:uid="{00000000-0005-0000-0000-000006000000}"/>
    <cellStyle name="Komma" xfId="16" builtinId="3"/>
    <cellStyle name="Komma 2" xfId="6" xr:uid="{00000000-0005-0000-0000-000008000000}"/>
    <cellStyle name="Link" xfId="1" builtinId="8"/>
    <cellStyle name="Link 2" xfId="20" xr:uid="{00000000-0005-0000-0000-00000A000000}"/>
    <cellStyle name="Normal 2" xfId="7" xr:uid="{00000000-0005-0000-0000-00000B000000}"/>
    <cellStyle name="Prozent" xfId="17" builtinId="5"/>
    <cellStyle name="Prozent 2" xfId="15" xr:uid="{00000000-0005-0000-0000-00000D000000}"/>
    <cellStyle name="Standard" xfId="0" builtinId="0"/>
    <cellStyle name="Standard 2" xfId="4" xr:uid="{00000000-0005-0000-0000-00000F000000}"/>
    <cellStyle name="Standard 3" xfId="9" xr:uid="{00000000-0005-0000-0000-000010000000}"/>
    <cellStyle name="Standard 3 2" xfId="10" xr:uid="{00000000-0005-0000-0000-000011000000}"/>
    <cellStyle name="Standard 4" xfId="12" xr:uid="{00000000-0005-0000-0000-000012000000}"/>
    <cellStyle name="Standard 5" xfId="21" xr:uid="{00000000-0005-0000-0000-000013000000}"/>
    <cellStyle name="Währung" xfId="19" builtinId="4"/>
    <cellStyle name="Währung 2" xfId="14" xr:uid="{00000000-0005-0000-0000-000015000000}"/>
  </cellStyles>
  <dxfs count="260"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499984740745262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auto="1"/>
      </font>
      <fill>
        <patternFill>
          <bgColor theme="5" tint="0.59996337778862885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theme="6" tint="0.59996337778862885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theme="6" tint="0.59996337778862885"/>
      </font>
      <fill>
        <patternFill>
          <bgColor rgb="FFC6EFCE"/>
        </patternFill>
      </fill>
    </dxf>
    <dxf>
      <font>
        <color rgb="FFFFEB9C"/>
      </font>
      <fill>
        <patternFill>
          <bgColor rgb="FFFFEB9C"/>
        </patternFill>
      </fill>
    </dxf>
    <dxf>
      <font>
        <color rgb="FFFFCCCC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3" tint="0.39994506668294322"/>
        </patternFill>
      </fill>
    </dxf>
    <dxf>
      <fill>
        <patternFill>
          <bgColor theme="4" tint="0.7999816888943144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ont>
        <color theme="6" tint="0.59996337778862885"/>
      </font>
      <fill>
        <patternFill>
          <bgColor rgb="FFC6EFCE"/>
        </patternFill>
      </fill>
    </dxf>
    <dxf>
      <font>
        <color rgb="FFFFEB9C"/>
      </font>
      <fill>
        <patternFill>
          <bgColor rgb="FFFFEB9C"/>
        </patternFill>
      </fill>
    </dxf>
    <dxf>
      <font>
        <color rgb="FFFFCCCC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</dxfs>
  <tableStyles count="0" defaultTableStyle="TableStyleMedium9" defaultPivotStyle="PivotStyleLight16"/>
  <colors>
    <mruColors>
      <color rgb="FFCC0000"/>
      <color rgb="FFFFFF99"/>
      <color rgb="FF339966"/>
      <color rgb="FF006600"/>
      <color rgb="FF003300"/>
      <color rgb="FFFFCC00"/>
      <color rgb="FFFFCC66"/>
      <color rgb="FF00469B"/>
      <color rgb="FF739BCA"/>
      <color rgb="FF5078B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externalLink" Target="externalLinks/externalLink2.xml"/><Relationship Id="rId50" Type="http://schemas.openxmlformats.org/officeDocument/2006/relationships/theme" Target="theme/theme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externalLink" Target="externalLinks/externalLink3.xml"/><Relationship Id="rId8" Type="http://schemas.openxmlformats.org/officeDocument/2006/relationships/worksheet" Target="worksheets/sheet8.xml"/><Relationship Id="rId51" Type="http://schemas.openxmlformats.org/officeDocument/2006/relationships/styles" Target="style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externalLink" Target="externalLinks/externalLink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externalLink" Target="externalLinks/externalLink4.xml"/></Relationships>
</file>

<file path=xl/charts/_rels/chart43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44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45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6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47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48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49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50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51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52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53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54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58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59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hart>
    <c:autoTitleDeleted val="1"/>
    <c:plotArea>
      <c:layout>
        <c:manualLayout>
          <c:layoutTarget val="inner"/>
          <c:xMode val="edge"/>
          <c:yMode val="edge"/>
          <c:x val="7.4988473156183941E-2"/>
          <c:y val="1.8661835657191927E-2"/>
          <c:w val="0.8940788423344892"/>
          <c:h val="0.93655514293398667"/>
        </c:manualLayout>
      </c:layout>
      <c:bubbleChart>
        <c:varyColors val="1"/>
        <c:ser>
          <c:idx val="0"/>
          <c:order val="0"/>
          <c:spPr>
            <a:solidFill>
              <a:schemeClr val="accent1">
                <a:alpha val="50000"/>
              </a:schemeClr>
            </a:solidFill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0-9D9C-41A8-9F01-044E3FB553B8}"/>
              </c:ext>
            </c:extLst>
          </c:dPt>
          <c:dPt>
            <c:idx val="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1-9D9C-41A8-9F01-044E3FB553B8}"/>
              </c:ext>
            </c:extLst>
          </c:dPt>
          <c:dPt>
            <c:idx val="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2-9D9C-41A8-9F01-044E3FB553B8}"/>
              </c:ext>
            </c:extLst>
          </c:dPt>
          <c:dPt>
            <c:idx val="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3-9D9C-41A8-9F01-044E3FB553B8}"/>
              </c:ext>
            </c:extLst>
          </c:dPt>
          <c:dPt>
            <c:idx val="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4-9D9C-41A8-9F01-044E3FB553B8}"/>
              </c:ext>
            </c:extLst>
          </c:dPt>
          <c:dPt>
            <c:idx val="5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5-9D9C-41A8-9F01-044E3FB553B8}"/>
              </c:ext>
            </c:extLst>
          </c:dPt>
          <c:dPt>
            <c:idx val="6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6-9D9C-41A8-9F01-044E3FB553B8}"/>
              </c:ext>
            </c:extLst>
          </c:dPt>
          <c:dPt>
            <c:idx val="7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7-9D9C-41A8-9F01-044E3FB553B8}"/>
              </c:ext>
            </c:extLst>
          </c:dPt>
          <c:dPt>
            <c:idx val="8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8-9D9C-41A8-9F01-044E3FB553B8}"/>
              </c:ext>
            </c:extLst>
          </c:dPt>
          <c:dPt>
            <c:idx val="9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9-9D9C-41A8-9F01-044E3FB553B8}"/>
              </c:ext>
            </c:extLst>
          </c:dPt>
          <c:dPt>
            <c:idx val="1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A-9D9C-41A8-9F01-044E3FB553B8}"/>
              </c:ext>
            </c:extLst>
          </c:dPt>
          <c:dPt>
            <c:idx val="1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B-9D9C-41A8-9F01-044E3FB553B8}"/>
              </c:ext>
            </c:extLst>
          </c:dPt>
          <c:dPt>
            <c:idx val="1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C-9D9C-41A8-9F01-044E3FB553B8}"/>
              </c:ext>
            </c:extLst>
          </c:dPt>
          <c:dPt>
            <c:idx val="1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D-9D9C-41A8-9F01-044E3FB553B8}"/>
              </c:ext>
            </c:extLst>
          </c:dPt>
          <c:dPt>
            <c:idx val="1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E-9D9C-41A8-9F01-044E3FB553B8}"/>
              </c:ext>
            </c:extLst>
          </c:dPt>
          <c:dLbls>
            <c:dLbl>
              <c:idx val="0"/>
              <c:layout>
                <c:manualLayout>
                  <c:x val="-0.12115817547764009"/>
                  <c:y val="0"/>
                </c:manualLayout>
              </c:layout>
              <c:tx>
                <c:strRef>
                  <c:f>Stakeholder!$B$5</c:f>
                  <c:strCache>
                    <c:ptCount val="1"/>
                    <c:pt idx="0">
                      <c:v>s1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{02678EC8-CD42-4E43-8338-ECE0911C9D04}</c15:txfldGUID>
                      <c15:f>Stakeholder!$B$5</c15:f>
                      <c15:dlblFieldTableCache>
                        <c:ptCount val="1"/>
                        <c:pt idx="0">
                          <c:v>s1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0-9D9C-41A8-9F01-044E3FB553B8}"/>
                </c:ext>
              </c:extLst>
            </c:dLbl>
            <c:dLbl>
              <c:idx val="1"/>
              <c:layout>
                <c:manualLayout>
                  <c:x val="-0.1154842611424285"/>
                  <c:y val="0"/>
                </c:manualLayout>
              </c:layout>
              <c:tx>
                <c:strRef>
                  <c:f>Stakeholder!$B$6</c:f>
                  <c:strCache>
                    <c:ptCount val="1"/>
                    <c:pt idx="0">
                      <c:v>s2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{BA2C87C8-B1DB-475F-B9EE-E6CDE93F70F0}</c15:txfldGUID>
                      <c15:f>Stakeholder!$B$6</c15:f>
                      <c15:dlblFieldTableCache>
                        <c:ptCount val="1"/>
                        <c:pt idx="0">
                          <c:v>s2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1-9D9C-41A8-9F01-044E3FB553B8}"/>
                </c:ext>
              </c:extLst>
            </c:dLbl>
            <c:dLbl>
              <c:idx val="2"/>
              <c:layout>
                <c:manualLayout>
                  <c:x val="-0.13897813845274293"/>
                  <c:y val="1.0499622265317761E-2"/>
                </c:manualLayout>
              </c:layout>
              <c:tx>
                <c:strRef>
                  <c:f>Stakeholder!$B$7</c:f>
                  <c:strCache>
                    <c:ptCount val="1"/>
                    <c:pt idx="0">
                      <c:v>s3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{CA333028-E196-401A-BCDF-1522E3304F11}</c15:txfldGUID>
                      <c15:f>Stakeholder!$B$7</c15:f>
                      <c15:dlblFieldTableCache>
                        <c:ptCount val="1"/>
                        <c:pt idx="0">
                          <c:v>s3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2-9D9C-41A8-9F01-044E3FB553B8}"/>
                </c:ext>
              </c:extLst>
            </c:dLbl>
            <c:dLbl>
              <c:idx val="3"/>
              <c:layout>
                <c:manualLayout>
                  <c:x val="-9.0939443846193138E-2"/>
                  <c:y val="-2.5517730165035011E-3"/>
                </c:manualLayout>
              </c:layout>
              <c:tx>
                <c:strRef>
                  <c:f>Stakeholder!$B$8</c:f>
                  <c:strCache>
                    <c:ptCount val="1"/>
                    <c:pt idx="0">
                      <c:v>s4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{57F0B852-F595-41FE-857A-BF270652DEFB}</c15:txfldGUID>
                      <c15:f>Stakeholder!$B$8</c15:f>
                      <c15:dlblFieldTableCache>
                        <c:ptCount val="1"/>
                        <c:pt idx="0">
                          <c:v>s4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3-9D9C-41A8-9F01-044E3FB553B8}"/>
                </c:ext>
              </c:extLst>
            </c:dLbl>
            <c:dLbl>
              <c:idx val="4"/>
              <c:layout>
                <c:manualLayout>
                  <c:x val="-0.12287509302017695"/>
                  <c:y val="1.3952662445384238E-2"/>
                </c:manualLayout>
              </c:layout>
              <c:tx>
                <c:strRef>
                  <c:f>Stakeholder!$B$9</c:f>
                  <c:strCache>
                    <c:ptCount val="1"/>
                    <c:pt idx="0">
                      <c:v>s5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{9E1D278F-1C6E-49EB-9665-6C7C6F88C983}</c15:txfldGUID>
                      <c15:f>Stakeholder!$B$9</c15:f>
                      <c15:dlblFieldTableCache>
                        <c:ptCount val="1"/>
                        <c:pt idx="0">
                          <c:v>s5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4-9D9C-41A8-9F01-044E3FB553B8}"/>
                </c:ext>
              </c:extLst>
            </c:dLbl>
            <c:dLbl>
              <c:idx val="5"/>
              <c:layout>
                <c:manualLayout>
                  <c:x val="-0.14533772694471586"/>
                  <c:y val="1.4749262536873156E-2"/>
                </c:manualLayout>
              </c:layout>
              <c:tx>
                <c:strRef>
                  <c:f>Stakeholder!$B$10</c:f>
                  <c:strCache>
                    <c:ptCount val="1"/>
                    <c:pt idx="0">
                      <c:v>s6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{0F168A42-C3EE-42DC-B9F2-95E81DEE5EA4}</c15:txfldGUID>
                      <c15:f>Stakeholder!$B$10</c15:f>
                      <c15:dlblFieldTableCache>
                        <c:ptCount val="1"/>
                        <c:pt idx="0">
                          <c:v>s6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5-9D9C-41A8-9F01-044E3FB553B8}"/>
                </c:ext>
              </c:extLst>
            </c:dLbl>
            <c:dLbl>
              <c:idx val="6"/>
              <c:tx>
                <c:strRef>
                  <c:f>Stakeholder!$B$11</c:f>
                  <c:strCache>
                    <c:ptCount val="1"/>
                    <c:pt idx="0">
                      <c:v>s7</c:v>
                    </c:pt>
                  </c:strCache>
                </c:strRef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{AB332AAF-FCE7-4B5E-B618-7B46B5CB4DCD}</c15:txfldGUID>
                      <c15:f>Stakeholder!$B$11</c15:f>
                      <c15:dlblFieldTableCache>
                        <c:ptCount val="1"/>
                        <c:pt idx="0">
                          <c:v>s7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6-9D9C-41A8-9F01-044E3FB553B8}"/>
                </c:ext>
              </c:extLst>
            </c:dLbl>
            <c:dLbl>
              <c:idx val="7"/>
              <c:layout>
                <c:manualLayout>
                  <c:x val="-0.19249918577696037"/>
                  <c:y val="-8.8495575221238937E-3"/>
                </c:manualLayout>
              </c:layout>
              <c:tx>
                <c:strRef>
                  <c:f>Stakeholder!$B$12</c:f>
                  <c:strCache>
                    <c:ptCount val="1"/>
                    <c:pt idx="0">
                      <c:v>s8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{E6AAEC46-58BF-4BAD-8C18-5210E7B1766A}</c15:txfldGUID>
                      <c15:f>Stakeholder!$B$12</c15:f>
                      <c15:dlblFieldTableCache>
                        <c:ptCount val="1"/>
                        <c:pt idx="0">
                          <c:v>s8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7-9D9C-41A8-9F01-044E3FB553B8}"/>
                </c:ext>
              </c:extLst>
            </c:dLbl>
            <c:dLbl>
              <c:idx val="8"/>
              <c:layout>
                <c:manualLayout>
                  <c:x val="-0.13391584527697264"/>
                  <c:y val="2.9148656121248937E-3"/>
                </c:manualLayout>
              </c:layout>
              <c:tx>
                <c:strRef>
                  <c:f>Stakeholder!$B$13</c:f>
                  <c:strCache>
                    <c:ptCount val="1"/>
                    <c:pt idx="0">
                      <c:v>s9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{A52E5A65-FA8D-40C0-A28B-38677940DDB2}</c15:txfldGUID>
                      <c15:f>Stakeholder!$B$13</c15:f>
                      <c15:dlblFieldTableCache>
                        <c:ptCount val="1"/>
                        <c:pt idx="0">
                          <c:v>s9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8-9D9C-41A8-9F01-044E3FB553B8}"/>
                </c:ext>
              </c:extLst>
            </c:dLbl>
            <c:dLbl>
              <c:idx val="9"/>
              <c:layout>
                <c:manualLayout>
                  <c:x val="-0.14014687545281485"/>
                  <c:y val="-1.1869436201780416E-2"/>
                </c:manualLayout>
              </c:layout>
              <c:tx>
                <c:strRef>
                  <c:f>Stakeholder!$B$14</c:f>
                  <c:strCache>
                    <c:ptCount val="1"/>
                    <c:pt idx="0">
                      <c:v>s10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{2FF22735-617F-4A99-90A3-EB161EC71E32}</c15:txfldGUID>
                      <c15:f>Stakeholder!$B$14</c15:f>
                      <c15:dlblFieldTableCache>
                        <c:ptCount val="1"/>
                        <c:pt idx="0">
                          <c:v>s10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9-9D9C-41A8-9F01-044E3FB553B8}"/>
                </c:ext>
              </c:extLst>
            </c:dLbl>
            <c:dLbl>
              <c:idx val="10"/>
              <c:layout>
                <c:manualLayout>
                  <c:x val="-0.14232276947779585"/>
                  <c:y val="2.0132869148032691E-3"/>
                </c:manualLayout>
              </c:layout>
              <c:tx>
                <c:strRef>
                  <c:f>Stakeholder!$B$15</c:f>
                  <c:strCache>
                    <c:ptCount val="1"/>
                    <c:pt idx="0">
                      <c:v>s11</c:v>
                    </c:pt>
                  </c:strCache>
                </c:strRef>
              </c:tx>
              <c:numFmt formatCode="General" sourceLinked="0"/>
              <c:spPr>
                <a:ln>
                  <a:noFill/>
                </a:ln>
              </c:spPr>
              <c:txPr>
                <a:bodyPr rot="0" anchor="ctr" anchorCtr="1"/>
                <a:lstStyle/>
                <a:p>
                  <a:pPr algn="ctr" rtl="0">
                    <a:defRPr lang="en-US" sz="1400" b="0" i="0" u="none" strike="noStrike" kern="120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de-DE"/>
                </a:p>
              </c:txPr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{97B3C478-2B34-4B3B-8D6E-1964166C6F3F}</c15:txfldGUID>
                      <c15:f>Stakeholder!$B$15</c15:f>
                      <c15:dlblFieldTableCache>
                        <c:ptCount val="1"/>
                        <c:pt idx="0">
                          <c:v>s11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A-9D9C-41A8-9F01-044E3FB553B8}"/>
                </c:ext>
              </c:extLst>
            </c:dLbl>
            <c:dLbl>
              <c:idx val="11"/>
              <c:layout>
                <c:manualLayout>
                  <c:x val="-0.14379873181313135"/>
                  <c:y val="8.8495837130151012E-3"/>
                </c:manualLayout>
              </c:layout>
              <c:tx>
                <c:strRef>
                  <c:f>Stakeholder!$B$16</c:f>
                  <c:strCache>
                    <c:ptCount val="1"/>
                    <c:pt idx="0">
                      <c:v>s12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{96BCA2C1-2283-4EF0-8512-74D951C51736}</c15:txfldGUID>
                      <c15:f>Stakeholder!$B$16</c15:f>
                      <c15:dlblFieldTableCache>
                        <c:ptCount val="1"/>
                        <c:pt idx="0">
                          <c:v>s12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B-9D9C-41A8-9F01-044E3FB553B8}"/>
                </c:ext>
              </c:extLst>
            </c:dLbl>
            <c:dLbl>
              <c:idx val="12"/>
              <c:layout>
                <c:manualLayout>
                  <c:x val="-0.12773217218140859"/>
                  <c:y val="-3.0198524887653138E-3"/>
                </c:manualLayout>
              </c:layout>
              <c:tx>
                <c:strRef>
                  <c:f>Stakeholder!$B$17</c:f>
                  <c:strCache>
                    <c:ptCount val="1"/>
                    <c:pt idx="0">
                      <c:v>s13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{57DA6AD1-8CE2-4225-A709-74CBEF8568F9}</c15:txfldGUID>
                      <c15:f>Stakeholder!$B$17</c15:f>
                      <c15:dlblFieldTableCache>
                        <c:ptCount val="1"/>
                        <c:pt idx="0">
                          <c:v>s13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C-9D9C-41A8-9F01-044E3FB553B8}"/>
                </c:ext>
              </c:extLst>
            </c:dLbl>
            <c:dLbl>
              <c:idx val="13"/>
              <c:layout>
                <c:manualLayout>
                  <c:x val="-0.12557727610711694"/>
                  <c:y val="-3.8514918572863854E-3"/>
                </c:manualLayout>
              </c:layout>
              <c:tx>
                <c:strRef>
                  <c:f>Stakeholder!$B$18</c:f>
                  <c:strCache>
                    <c:ptCount val="1"/>
                    <c:pt idx="0">
                      <c:v>s14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{61FE028F-6824-490C-A6BA-661E699DC7E8}</c15:txfldGUID>
                      <c15:f>Stakeholder!$B$18</c15:f>
                      <c15:dlblFieldTableCache>
                        <c:ptCount val="1"/>
                        <c:pt idx="0">
                          <c:v>s14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D-9D9C-41A8-9F01-044E3FB553B8}"/>
                </c:ext>
              </c:extLst>
            </c:dLbl>
            <c:dLbl>
              <c:idx val="14"/>
              <c:layout>
                <c:manualLayout>
                  <c:x val="-0.13468413199758569"/>
                  <c:y val="5.8996705530503053E-3"/>
                </c:manualLayout>
              </c:layout>
              <c:tx>
                <c:strRef>
                  <c:f>Stakeholder!$B$19</c:f>
                  <c:strCache>
                    <c:ptCount val="1"/>
                    <c:pt idx="0">
                      <c:v>s15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{4F7267B3-EA38-4293-AD57-47A183F189BA}</c15:txfldGUID>
                      <c15:f>Stakeholder!$B$19</c15:f>
                      <c15:dlblFieldTableCache>
                        <c:ptCount val="1"/>
                        <c:pt idx="0">
                          <c:v>s15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E-9D9C-41A8-9F01-044E3FB553B8}"/>
                </c:ext>
              </c:extLst>
            </c:dLbl>
            <c:dLbl>
              <c:idx val="15"/>
              <c:layout>
                <c:manualLayout>
                  <c:x val="-0.15875984614012245"/>
                  <c:y val="1.9209015786973215E-2"/>
                </c:manualLayout>
              </c:layout>
              <c:tx>
                <c:strRef>
                  <c:f>Stakeholder!$B$20</c:f>
                  <c:strCache>
                    <c:ptCount val="1"/>
                    <c:pt idx="0">
                      <c:v>s16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{60707FD6-6796-42EB-B906-D23B0756609C}</c15:txfldGUID>
                      <c15:f>Stakeholder!$B$20</c15:f>
                      <c15:dlblFieldTableCache>
                        <c:ptCount val="1"/>
                        <c:pt idx="0">
                          <c:v>s16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F-9D9C-41A8-9F01-044E3FB553B8}"/>
                </c:ext>
              </c:extLst>
            </c:dLbl>
            <c:dLbl>
              <c:idx val="16"/>
              <c:layout>
                <c:manualLayout>
                  <c:x val="-0.13325790948870578"/>
                  <c:y val="2.9148656121248937E-3"/>
                </c:manualLayout>
              </c:layout>
              <c:tx>
                <c:strRef>
                  <c:f>Stakeholder!$B$21</c:f>
                  <c:strCache>
                    <c:ptCount val="1"/>
                    <c:pt idx="0">
                      <c:v>s17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{1753E960-A775-4791-8F10-5E23F50AAEEB}</c15:txfldGUID>
                      <c15:f>Stakeholder!$B$21</c15:f>
                      <c15:dlblFieldTableCache>
                        <c:ptCount val="1"/>
                        <c:pt idx="0">
                          <c:v>s17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10-9D9C-41A8-9F01-044E3FB553B8}"/>
                </c:ext>
              </c:extLst>
            </c:dLbl>
            <c:dLbl>
              <c:idx val="17"/>
              <c:layout>
                <c:manualLayout>
                  <c:x val="-0.14763003874494207"/>
                  <c:y val="1.2806062446941907E-2"/>
                </c:manualLayout>
              </c:layout>
              <c:tx>
                <c:strRef>
                  <c:f>Stakeholder!$B$22</c:f>
                  <c:strCache>
                    <c:ptCount val="1"/>
                    <c:pt idx="0">
                      <c:v>s18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{33394F7F-7D17-4259-92B2-ED6743B2A076}</c15:txfldGUID>
                      <c15:f>Stakeholder!$B$22</c15:f>
                      <c15:dlblFieldTableCache>
                        <c:ptCount val="1"/>
                        <c:pt idx="0">
                          <c:v>s18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11-9D9C-41A8-9F01-044E3FB553B8}"/>
                </c:ext>
              </c:extLst>
            </c:dLbl>
            <c:dLbl>
              <c:idx val="18"/>
              <c:layout>
                <c:manualLayout>
                  <c:x val="-0.14983824876495563"/>
                  <c:y val="9.9612919304967826E-3"/>
                </c:manualLayout>
              </c:layout>
              <c:tx>
                <c:strRef>
                  <c:f>Stakeholder!$B$23</c:f>
                  <c:strCache>
                    <c:ptCount val="1"/>
                    <c:pt idx="0">
                      <c:v>s19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{883E392C-49D0-4839-9625-D350783BD458}</c15:txfldGUID>
                      <c15:f>Stakeholder!$B$23</c15:f>
                      <c15:dlblFieldTableCache>
                        <c:ptCount val="1"/>
                        <c:pt idx="0">
                          <c:v>s19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12-9D9C-41A8-9F01-044E3FB553B8}"/>
                </c:ext>
              </c:extLst>
            </c:dLbl>
            <c:dLbl>
              <c:idx val="19"/>
              <c:layout>
                <c:manualLayout>
                  <c:x val="-0.14422911534144528"/>
                  <c:y val="-2.9148656121248937E-3"/>
                </c:manualLayout>
              </c:layout>
              <c:tx>
                <c:strRef>
                  <c:f>Stakeholder!$B$24</c:f>
                  <c:strCache>
                    <c:ptCount val="1"/>
                    <c:pt idx="0">
                      <c:v>s20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{17353EF4-EA9C-49B2-8B60-8124C49F2B06}</c15:txfldGUID>
                      <c15:f>Stakeholder!$B$24</c15:f>
                      <c15:dlblFieldTableCache>
                        <c:ptCount val="1"/>
                        <c:pt idx="0">
                          <c:v>s20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13-9D9C-41A8-9F01-044E3FB553B8}"/>
                </c:ext>
              </c:extLst>
            </c:dLbl>
            <c:numFmt formatCode="General" sourceLinked="0"/>
            <c:spPr>
              <a:ln>
                <a:noFill/>
              </a:ln>
            </c:spPr>
            <c:txPr>
              <a:bodyPr rot="0" anchor="ctr" anchorCtr="1"/>
              <a:lstStyle/>
              <a:p>
                <a:pPr>
                  <a:defRPr sz="1400">
                    <a:solidFill>
                      <a:sysClr val="windowText" lastClr="000000"/>
                    </a:solidFill>
                  </a:defRPr>
                </a:pPr>
                <a:endParaRPr lang="de-DE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Stakeholder!$D$5:$D$24</c:f>
              <c:numCache>
                <c:formatCode>0</c:formatCode>
                <c:ptCount val="20"/>
                <c:pt idx="0">
                  <c:v>8.1818181818181817</c:v>
                </c:pt>
                <c:pt idx="1">
                  <c:v>5</c:v>
                </c:pt>
              </c:numCache>
            </c:numRef>
          </c:xVal>
          <c:yVal>
            <c:numRef>
              <c:f>Stakeholder!$E$5:$E$24</c:f>
              <c:numCache>
                <c:formatCode>0</c:formatCode>
                <c:ptCount val="20"/>
                <c:pt idx="0">
                  <c:v>4</c:v>
                </c:pt>
                <c:pt idx="1">
                  <c:v>6</c:v>
                </c:pt>
              </c:numCache>
            </c:numRef>
          </c:yVal>
          <c:bubbleSize>
            <c:numRef>
              <c:f>Stakeholder!$K$5:$K$24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</c:numCache>
            </c:numRef>
          </c:bubbleSize>
          <c:bubble3D val="0"/>
          <c:extLst>
            <c:ext xmlns:c16="http://schemas.microsoft.com/office/drawing/2014/chart" uri="{C3380CC4-5D6E-409C-BE32-E72D297353CC}">
              <c16:uniqueId val="{00000014-9D9C-41A8-9F01-044E3FB553B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bubbleScale val="100"/>
        <c:showNegBubbles val="0"/>
        <c:axId val="868348544"/>
        <c:axId val="868349088"/>
      </c:bubbleChart>
      <c:valAx>
        <c:axId val="868348544"/>
        <c:scaling>
          <c:orientation val="minMax"/>
          <c:max val="11"/>
          <c:min val="0"/>
        </c:scaling>
        <c:delete val="0"/>
        <c:axPos val="b"/>
        <c:numFmt formatCode="0" sourceLinked="1"/>
        <c:majorTickMark val="out"/>
        <c:minorTickMark val="none"/>
        <c:tickLblPos val="nextTo"/>
        <c:crossAx val="868349088"/>
        <c:crosses val="autoZero"/>
        <c:crossBetween val="midCat"/>
        <c:majorUnit val="1"/>
        <c:minorUnit val="0.1"/>
      </c:valAx>
      <c:valAx>
        <c:axId val="868349088"/>
        <c:scaling>
          <c:orientation val="minMax"/>
          <c:max val="11"/>
          <c:min val="0"/>
        </c:scaling>
        <c:delete val="0"/>
        <c:axPos val="l"/>
        <c:numFmt formatCode="0" sourceLinked="1"/>
        <c:majorTickMark val="out"/>
        <c:minorTickMark val="none"/>
        <c:tickLblPos val="nextTo"/>
        <c:crossAx val="868348544"/>
        <c:crosses val="autoZero"/>
        <c:crossBetween val="midCat"/>
        <c:majorUnit val="1"/>
        <c:minorUnit val="0.1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70000000000000029" r="0.70000000000000029" t="0.78740157499999996" header="0.30000000000000016" footer="0.30000000000000016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2632378399508571"/>
          <c:y val="6.7637738192824898E-2"/>
          <c:w val="0.58180025369169275"/>
          <c:h val="0.89329052189422975"/>
        </c:manualLayout>
      </c:layout>
      <c:radarChart>
        <c:radarStyle val="filled"/>
        <c:varyColors val="0"/>
        <c:ser>
          <c:idx val="0"/>
          <c:order val="0"/>
          <c:spPr>
            <a:solidFill>
              <a:schemeClr val="accent1">
                <a:alpha val="50000"/>
              </a:schemeClr>
            </a:solidFill>
          </c:spPr>
          <c:cat>
            <c:strRef>
              <c:f>PESTLE!$C$5:$C$10</c:f>
              <c:strCache>
                <c:ptCount val="6"/>
                <c:pt idx="0">
                  <c:v>Politische Einflussfaktoren</c:v>
                </c:pt>
                <c:pt idx="1">
                  <c:v>Ökonomische Einflussfaktoren</c:v>
                </c:pt>
                <c:pt idx="2">
                  <c:v>Soziologische Einflussfaktoren</c:v>
                </c:pt>
                <c:pt idx="3">
                  <c:v>Technologische Einflussfaktoren</c:v>
                </c:pt>
                <c:pt idx="4">
                  <c:v>Ökologische Einflussfaktoren</c:v>
                </c:pt>
                <c:pt idx="5">
                  <c:v>Rechtliche Einflussfaktoren</c:v>
                </c:pt>
              </c:strCache>
            </c:strRef>
          </c:cat>
          <c:val>
            <c:numRef>
              <c:f>PESTLE!$D$5:$D$10</c:f>
              <c:numCache>
                <c:formatCode>0.00</c:formatCode>
                <c:ptCount val="6"/>
                <c:pt idx="0">
                  <c:v>11</c:v>
                </c:pt>
                <c:pt idx="1">
                  <c:v>4</c:v>
                </c:pt>
                <c:pt idx="2">
                  <c:v>7</c:v>
                </c:pt>
                <c:pt idx="3">
                  <c:v>4</c:v>
                </c:pt>
                <c:pt idx="4">
                  <c:v>1</c:v>
                </c:pt>
                <c:pt idx="5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0ED-401C-BA01-F0BD9F32572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22779856"/>
        <c:axId val="1322780400"/>
      </c:radarChart>
      <c:catAx>
        <c:axId val="1322779856"/>
        <c:scaling>
          <c:orientation val="minMax"/>
        </c:scaling>
        <c:delete val="0"/>
        <c:axPos val="b"/>
        <c:majorGridlines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chemeClr val="bg1"/>
                </a:solidFill>
              </a:defRPr>
            </a:pPr>
            <a:endParaRPr lang="de-DE"/>
          </a:p>
        </c:txPr>
        <c:crossAx val="1322780400"/>
        <c:crosses val="autoZero"/>
        <c:auto val="1"/>
        <c:lblAlgn val="ctr"/>
        <c:lblOffset val="100"/>
        <c:noMultiLvlLbl val="0"/>
      </c:catAx>
      <c:valAx>
        <c:axId val="1322780400"/>
        <c:scaling>
          <c:orientation val="minMax"/>
        </c:scaling>
        <c:delete val="0"/>
        <c:axPos val="l"/>
        <c:majorGridlines/>
        <c:numFmt formatCode="0.00" sourceLinked="1"/>
        <c:majorTickMark val="cross"/>
        <c:minorTickMark val="none"/>
        <c:tickLblPos val="nextTo"/>
        <c:crossAx val="1322779856"/>
        <c:crosses val="autoZero"/>
        <c:crossBetween val="between"/>
      </c:valAx>
    </c:plotArea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2645561243095041"/>
          <c:y val="0.17032084242481738"/>
          <c:w val="0.50535586139211153"/>
          <c:h val="0.72746288195457054"/>
        </c:manualLayout>
      </c:layout>
      <c:radarChart>
        <c:radarStyle val="filled"/>
        <c:varyColors val="0"/>
        <c:ser>
          <c:idx val="0"/>
          <c:order val="0"/>
          <c:spPr>
            <a:solidFill>
              <a:schemeClr val="accent1">
                <a:alpha val="50000"/>
              </a:schemeClr>
            </a:solidFill>
            <a:ln w="19050"/>
          </c:spPr>
          <c:cat>
            <c:strRef>
              <c:f>Branchenstruktur!$F$5:$F$9</c:f>
              <c:strCache>
                <c:ptCount val="5"/>
                <c:pt idx="0">
                  <c:v>Bedrohung neue Mitbewerber</c:v>
                </c:pt>
                <c:pt idx="1">
                  <c:v>Bedrohung durch Ersatzprodukte</c:v>
                </c:pt>
                <c:pt idx="2">
                  <c:v>Verhandlungs-stärke Lieferanten</c:v>
                </c:pt>
                <c:pt idx="3">
                  <c:v>Verhandlungs-stärke Kunden</c:v>
                </c:pt>
                <c:pt idx="4">
                  <c:v>Mitbewerber/ Rivalität</c:v>
                </c:pt>
              </c:strCache>
            </c:strRef>
          </c:cat>
          <c:val>
            <c:numRef>
              <c:f>Branchenstruktur!$G$5:$G$9</c:f>
              <c:numCache>
                <c:formatCode>General</c:formatCode>
                <c:ptCount val="5"/>
                <c:pt idx="0">
                  <c:v>10</c:v>
                </c:pt>
                <c:pt idx="1">
                  <c:v>5</c:v>
                </c:pt>
                <c:pt idx="2">
                  <c:v>2</c:v>
                </c:pt>
                <c:pt idx="3">
                  <c:v>5</c:v>
                </c:pt>
                <c:pt idx="4">
                  <c:v>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ACD-4605-BE7E-AC398E6EC5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27019568"/>
        <c:axId val="1327020112"/>
      </c:radarChart>
      <c:catAx>
        <c:axId val="1327019568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100"/>
            </a:pPr>
            <a:endParaRPr lang="de-DE"/>
          </a:p>
        </c:txPr>
        <c:crossAx val="1327020112"/>
        <c:crosses val="autoZero"/>
        <c:auto val="1"/>
        <c:lblAlgn val="ctr"/>
        <c:lblOffset val="100"/>
        <c:noMultiLvlLbl val="0"/>
      </c:catAx>
      <c:valAx>
        <c:axId val="1327020112"/>
        <c:scaling>
          <c:orientation val="minMax"/>
        </c:scaling>
        <c:delete val="0"/>
        <c:axPos val="l"/>
        <c:majorGridlines/>
        <c:numFmt formatCode="General" sourceLinked="1"/>
        <c:majorTickMark val="cross"/>
        <c:minorTickMark val="none"/>
        <c:tickLblPos val="nextTo"/>
        <c:crossAx val="1327019568"/>
        <c:crosses val="autoZero"/>
        <c:crossBetween val="between"/>
      </c:valAx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7" r="0.7" t="0.78740157499999996" header="0.3" footer="0.3"/>
    <c:pageSetup paperSize="9" orientation="landscape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203462222566488"/>
          <c:y val="2.4817016702893855E-2"/>
          <c:w val="0.83886613767376805"/>
          <c:h val="0.91746872405280555"/>
        </c:manualLayout>
      </c:layout>
      <c:bubbleChart>
        <c:varyColors val="1"/>
        <c:ser>
          <c:idx val="0"/>
          <c:order val="0"/>
          <c:tx>
            <c:strRef>
              <c:f>Kernkompetenzen!$F$5</c:f>
              <c:strCache>
                <c:ptCount val="1"/>
                <c:pt idx="0">
                  <c:v>substituierbar</c:v>
                </c:pt>
              </c:strCache>
            </c:strRef>
          </c:tx>
          <c:spPr>
            <a:solidFill>
              <a:schemeClr val="accent1">
                <a:alpha val="50000"/>
              </a:schemeClr>
            </a:solidFill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0-43D5-434E-B675-6CCB029FFC92}"/>
              </c:ext>
            </c:extLst>
          </c:dPt>
          <c:dPt>
            <c:idx val="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1-43D5-434E-B675-6CCB029FFC92}"/>
              </c:ext>
            </c:extLst>
          </c:dPt>
          <c:dPt>
            <c:idx val="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2-43D5-434E-B675-6CCB029FFC92}"/>
              </c:ext>
            </c:extLst>
          </c:dPt>
          <c:dPt>
            <c:idx val="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3-43D5-434E-B675-6CCB029FFC92}"/>
              </c:ext>
            </c:extLst>
          </c:dPt>
          <c:dPt>
            <c:idx val="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4-43D5-434E-B675-6CCB029FFC92}"/>
              </c:ext>
            </c:extLst>
          </c:dPt>
          <c:dPt>
            <c:idx val="5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5-43D5-434E-B675-6CCB029FFC92}"/>
              </c:ext>
            </c:extLst>
          </c:dPt>
          <c:dPt>
            <c:idx val="6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6-43D5-434E-B675-6CCB029FFC92}"/>
              </c:ext>
            </c:extLst>
          </c:dPt>
          <c:dPt>
            <c:idx val="7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7-43D5-434E-B675-6CCB029FFC92}"/>
              </c:ext>
            </c:extLst>
          </c:dPt>
          <c:dPt>
            <c:idx val="8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8-43D5-434E-B675-6CCB029FFC92}"/>
              </c:ext>
            </c:extLst>
          </c:dPt>
          <c:dPt>
            <c:idx val="9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9-43D5-434E-B675-6CCB029FFC92}"/>
              </c:ext>
            </c:extLst>
          </c:dPt>
          <c:dPt>
            <c:idx val="1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A-43D5-434E-B675-6CCB029FFC92}"/>
              </c:ext>
            </c:extLst>
          </c:dPt>
          <c:dPt>
            <c:idx val="1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B-43D5-434E-B675-6CCB029FFC92}"/>
              </c:ext>
            </c:extLst>
          </c:dPt>
          <c:dPt>
            <c:idx val="1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C-43D5-434E-B675-6CCB029FFC92}"/>
              </c:ext>
            </c:extLst>
          </c:dPt>
          <c:dPt>
            <c:idx val="1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D-43D5-434E-B675-6CCB029FFC92}"/>
              </c:ext>
            </c:extLst>
          </c:dPt>
          <c:dPt>
            <c:idx val="1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E-43D5-434E-B675-6CCB029FFC92}"/>
              </c:ext>
            </c:extLst>
          </c:dPt>
          <c:dLbls>
            <c:dLbl>
              <c:idx val="0"/>
              <c:tx>
                <c:strRef>
                  <c:f>Kernkompetenzen!$B$6</c:f>
                  <c:strCache>
                    <c:ptCount val="1"/>
                    <c:pt idx="0">
                      <c:v>R1</c:v>
                    </c:pt>
                  </c:strCache>
                </c:strRef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{DA92D8DA-CFF6-4599-92B3-7EDDDFAC9AF2}</c15:txfldGUID>
                      <c15:f>Kernkompetenzen!$B$6</c15:f>
                      <c15:dlblFieldTableCache>
                        <c:ptCount val="1"/>
                        <c:pt idx="0">
                          <c:v>R1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0-43D5-434E-B675-6CCB029FFC92}"/>
                </c:ext>
              </c:extLst>
            </c:dLbl>
            <c:dLbl>
              <c:idx val="1"/>
              <c:layout>
                <c:manualLayout>
                  <c:x val="-0.12025684035085844"/>
                  <c:y val="4.2833536230510528E-3"/>
                </c:manualLayout>
              </c:layout>
              <c:tx>
                <c:strRef>
                  <c:f>Kernkompetenzen!$B$7</c:f>
                  <c:strCache>
                    <c:ptCount val="1"/>
                    <c:pt idx="0">
                      <c:v>R2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{B1435999-366A-4333-AB52-5EAC462E65CF}</c15:txfldGUID>
                      <c15:f>Kernkompetenzen!$B$7</c15:f>
                      <c15:dlblFieldTableCache>
                        <c:ptCount val="1"/>
                        <c:pt idx="0">
                          <c:v>R2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1-43D5-434E-B675-6CCB029FFC92}"/>
                </c:ext>
              </c:extLst>
            </c:dLbl>
            <c:dLbl>
              <c:idx val="2"/>
              <c:layout>
                <c:manualLayout>
                  <c:x val="-0.13111165717582451"/>
                  <c:y val="-6.4250304345765796E-3"/>
                </c:manualLayout>
              </c:layout>
              <c:tx>
                <c:strRef>
                  <c:f>Kernkompetenzen!$B$8</c:f>
                  <c:strCache>
                    <c:ptCount val="1"/>
                    <c:pt idx="0">
                      <c:v>R3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{2B14CEA8-24C4-447F-BBC6-3473CD3AA6E8}</c15:txfldGUID>
                      <c15:f>Kernkompetenzen!$B$8</c15:f>
                      <c15:dlblFieldTableCache>
                        <c:ptCount val="1"/>
                        <c:pt idx="0">
                          <c:v>R3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2-43D5-434E-B675-6CCB029FFC92}"/>
                </c:ext>
              </c:extLst>
            </c:dLbl>
            <c:dLbl>
              <c:idx val="3"/>
              <c:tx>
                <c:strRef>
                  <c:f>Kernkompetenzen!$B$9</c:f>
                  <c:strCache>
                    <c:ptCount val="1"/>
                    <c:pt idx="0">
                      <c:v>R4</c:v>
                    </c:pt>
                  </c:strCache>
                </c:strRef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{25E3B9E0-AE99-462E-ADB7-C12B945F6556}</c15:txfldGUID>
                      <c15:f>Kernkompetenzen!$B$9</c15:f>
                      <c15:dlblFieldTableCache>
                        <c:ptCount val="1"/>
                        <c:pt idx="0">
                          <c:v>R4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3-43D5-434E-B675-6CCB029FFC92}"/>
                </c:ext>
              </c:extLst>
            </c:dLbl>
            <c:dLbl>
              <c:idx val="4"/>
              <c:layout>
                <c:manualLayout>
                  <c:x val="-0.12025684035085844"/>
                  <c:y val="6.4250304345765796E-3"/>
                </c:manualLayout>
              </c:layout>
              <c:tx>
                <c:strRef>
                  <c:f>Kernkompetenzen!$B$10</c:f>
                  <c:strCache>
                    <c:ptCount val="1"/>
                    <c:pt idx="0">
                      <c:v>R5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{35258137-AD59-4E59-B745-1D8AA44F2FEE}</c15:txfldGUID>
                      <c15:f>Kernkompetenzen!$B$10</c15:f>
                      <c15:dlblFieldTableCache>
                        <c:ptCount val="1"/>
                        <c:pt idx="0">
                          <c:v>R5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4-43D5-434E-B675-6CCB029FFC92}"/>
                </c:ext>
              </c:extLst>
            </c:dLbl>
            <c:dLbl>
              <c:idx val="5"/>
              <c:layout>
                <c:manualLayout>
                  <c:x val="-0.10397461511340933"/>
                  <c:y val="2.1416768115255264E-3"/>
                </c:manualLayout>
              </c:layout>
              <c:tx>
                <c:strRef>
                  <c:f>Kernkompetenzen!$B$11</c:f>
                  <c:strCache>
                    <c:ptCount val="1"/>
                    <c:pt idx="0">
                      <c:v>R6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{760E66F3-C30F-4EDD-BC4C-A9127A2A243A}</c15:txfldGUID>
                      <c15:f>Kernkompetenzen!$B$11</c15:f>
                      <c15:dlblFieldTableCache>
                        <c:ptCount val="1"/>
                        <c:pt idx="0">
                          <c:v>R6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5-43D5-434E-B675-6CCB029FFC92}"/>
                </c:ext>
              </c:extLst>
            </c:dLbl>
            <c:dLbl>
              <c:idx val="6"/>
              <c:layout>
                <c:manualLayout>
                  <c:x val="-0.12025684035085844"/>
                  <c:y val="-8.5667072461021055E-3"/>
                </c:manualLayout>
              </c:layout>
              <c:tx>
                <c:strRef>
                  <c:f>Kernkompetenzen!$B$12</c:f>
                  <c:strCache>
                    <c:ptCount val="1"/>
                    <c:pt idx="0">
                      <c:v>R7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{317039BC-3D55-4C58-B11A-5ECA314F2DB9}</c15:txfldGUID>
                      <c15:f>Kernkompetenzen!$B$12</c15:f>
                      <c15:dlblFieldTableCache>
                        <c:ptCount val="1"/>
                        <c:pt idx="0">
                          <c:v>R7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6-43D5-434E-B675-6CCB029FFC92}"/>
                </c:ext>
              </c:extLst>
            </c:dLbl>
            <c:dLbl>
              <c:idx val="7"/>
              <c:layout>
                <c:manualLayout>
                  <c:x val="-0.13472992945081322"/>
                  <c:y val="-4.2833536230510528E-3"/>
                </c:manualLayout>
              </c:layout>
              <c:tx>
                <c:strRef>
                  <c:f>Kernkompetenzen!$B$13</c:f>
                  <c:strCache>
                    <c:ptCount val="1"/>
                    <c:pt idx="0">
                      <c:v>R8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{FF640331-BBE5-4D97-A223-88337600FFBF}</c15:txfldGUID>
                      <c15:f>Kernkompetenzen!$B$13</c15:f>
                      <c15:dlblFieldTableCache>
                        <c:ptCount val="1"/>
                        <c:pt idx="0">
                          <c:v>R8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7-43D5-434E-B675-6CCB029FFC92}"/>
                </c:ext>
              </c:extLst>
            </c:dLbl>
            <c:dLbl>
              <c:idx val="8"/>
              <c:layout>
                <c:manualLayout>
                  <c:x val="-0.10940202352589237"/>
                  <c:y val="-6.4250304345765796E-3"/>
                </c:manualLayout>
              </c:layout>
              <c:tx>
                <c:strRef>
                  <c:f>Kernkompetenzen!$B$14</c:f>
                  <c:strCache>
                    <c:ptCount val="1"/>
                    <c:pt idx="0">
                      <c:v>R9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{331E10F0-3569-438C-A47A-89DFE5B0C502}</c15:txfldGUID>
                      <c15:f>Kernkompetenzen!$B$14</c15:f>
                      <c15:dlblFieldTableCache>
                        <c:ptCount val="1"/>
                        <c:pt idx="0">
                          <c:v>R9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8-43D5-434E-B675-6CCB029FFC92}"/>
                </c:ext>
              </c:extLst>
            </c:dLbl>
            <c:dLbl>
              <c:idx val="9"/>
              <c:layout>
                <c:manualLayout>
                  <c:x val="-0.1248430716852388"/>
                  <c:y val="-1.2850060869153159E-2"/>
                </c:manualLayout>
              </c:layout>
              <c:tx>
                <c:strRef>
                  <c:f>Kernkompetenzen!$B$15</c:f>
                  <c:strCache>
                    <c:ptCount val="1"/>
                    <c:pt idx="0">
                      <c:v>R10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{951D97DB-ED74-42E8-9DE4-154F939FBE89}</c15:txfldGUID>
                      <c15:f>Kernkompetenzen!$B$15</c15:f>
                      <c15:dlblFieldTableCache>
                        <c:ptCount val="1"/>
                        <c:pt idx="0">
                          <c:v>R10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9-43D5-434E-B675-6CCB029FFC92}"/>
                </c:ext>
              </c:extLst>
            </c:dLbl>
            <c:dLbl>
              <c:idx val="10"/>
              <c:layout>
                <c:manualLayout>
                  <c:x val="-0.1248430716852388"/>
                  <c:y val="1.2850060869153159E-2"/>
                </c:manualLayout>
              </c:layout>
              <c:tx>
                <c:strRef>
                  <c:f>Kernkompetenzen!$B$16</c:f>
                  <c:strCache>
                    <c:ptCount val="1"/>
                    <c:pt idx="0">
                      <c:v>R11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{BE82A863-9EA6-4013-9B0E-1EB5837A0A8A}</c15:txfldGUID>
                      <c15:f>Kernkompetenzen!$B$16</c15:f>
                      <c15:dlblFieldTableCache>
                        <c:ptCount val="1"/>
                        <c:pt idx="0">
                          <c:v>R11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A-43D5-434E-B675-6CCB029FFC92}"/>
                </c:ext>
              </c:extLst>
            </c:dLbl>
            <c:dLbl>
              <c:idx val="11"/>
              <c:tx>
                <c:strRef>
                  <c:f>Kernkompetenzen!$C$17</c:f>
                  <c:strCache>
                    <c:ptCount val="1"/>
                  </c:strCache>
                </c:strRef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{7B120F7A-5EE2-4708-96F1-3E31AA8AB084}</c15:txfldGUID>
                      <c15:f>Kernkompetenzen!$C$17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B-43D5-434E-B675-6CCB029FFC92}"/>
                </c:ext>
              </c:extLst>
            </c:dLbl>
            <c:dLbl>
              <c:idx val="12"/>
              <c:tx>
                <c:strRef>
                  <c:f>Produkte!$C$17</c:f>
                  <c:strCache>
                    <c:ptCount val="1"/>
                  </c:strCache>
                </c:strRef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{9DFBED8A-279D-4281-86C7-F629739DA0D2}</c15:txfldGUID>
                      <c15:f>Produkte!$C$17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C-43D5-434E-B675-6CCB029FFC92}"/>
                </c:ext>
              </c:extLst>
            </c:dLbl>
            <c:dLbl>
              <c:idx val="13"/>
              <c:tx>
                <c:strRef>
                  <c:f>Produkte!$C$18</c:f>
                  <c:strCache>
                    <c:ptCount val="1"/>
                  </c:strCache>
                </c:strRef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{5928821A-B6E5-44EE-A639-AC51A8AAE891}</c15:txfldGUID>
                      <c15:f>Produkte!$C$18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D-43D5-434E-B675-6CCB029FFC92}"/>
                </c:ext>
              </c:extLst>
            </c:dLbl>
            <c:dLbl>
              <c:idx val="14"/>
              <c:tx>
                <c:strRef>
                  <c:f>Produkte!$C$19</c:f>
                  <c:strCache>
                    <c:ptCount val="1"/>
                  </c:strCache>
                </c:strRef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{0DAAE245-302C-4DF1-9E35-7C4A77874A7E}</c15:txfldGUID>
                      <c15:f>Produkte!$C$19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E-43D5-434E-B675-6CCB029FFC92}"/>
                </c:ext>
              </c:extLst>
            </c:dLbl>
            <c:dLbl>
              <c:idx val="15"/>
              <c:tx>
                <c:strRef>
                  <c:f>Produkte!$C$20</c:f>
                  <c:strCache>
                    <c:ptCount val="1"/>
                  </c:strCache>
                </c:strRef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{EC858806-B18F-4430-B7D4-EFBD11B387EB}</c15:txfldGUID>
                      <c15:f>Produkte!$C$20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F-43D5-434E-B675-6CCB029FFC92}"/>
                </c:ext>
              </c:extLst>
            </c:dLbl>
            <c:dLbl>
              <c:idx val="16"/>
              <c:tx>
                <c:strRef>
                  <c:f>Produkte!$C$21</c:f>
                  <c:strCache>
                    <c:ptCount val="1"/>
                  </c:strCache>
                </c:strRef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{23E0BF44-465D-478D-9B29-253C59125186}</c15:txfldGUID>
                      <c15:f>Produkte!$C$21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10-43D5-434E-B675-6CCB029FFC92}"/>
                </c:ext>
              </c:extLst>
            </c:dLbl>
            <c:dLbl>
              <c:idx val="17"/>
              <c:tx>
                <c:strRef>
                  <c:f>Produkte!$C$22</c:f>
                  <c:strCache>
                    <c:ptCount val="1"/>
                  </c:strCache>
                </c:strRef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{F6D3286D-AEF9-40FA-A300-70268374404C}</c15:txfldGUID>
                      <c15:f>Produkte!$C$22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11-43D5-434E-B675-6CCB029FFC92}"/>
                </c:ext>
              </c:extLst>
            </c:dLbl>
            <c:dLbl>
              <c:idx val="18"/>
              <c:tx>
                <c:strRef>
                  <c:f>Produkte!$C$23</c:f>
                  <c:strCache>
                    <c:ptCount val="1"/>
                  </c:strCache>
                </c:strRef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{59D2036F-6248-4D1E-B51F-203011DEC478}</c15:txfldGUID>
                      <c15:f>Produkte!$C$23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12-43D5-434E-B675-6CCB029FFC92}"/>
                </c:ext>
              </c:extLst>
            </c:dLbl>
            <c:dLbl>
              <c:idx val="19"/>
              <c:tx>
                <c:strRef>
                  <c:f>Produkte!$C$24</c:f>
                  <c:strCache>
                    <c:ptCount val="1"/>
                  </c:strCache>
                </c:strRef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{BB8906F4-DCD5-43D2-9C3E-8B4BCE96746F}</c15:txfldGUID>
                      <c15:f>Produkte!$C$24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13-43D5-434E-B675-6CCB029FFC92}"/>
                </c:ext>
              </c:extLst>
            </c:dLbl>
            <c:spPr>
              <a:ln>
                <a:noFill/>
              </a:ln>
            </c:spPr>
            <c:txPr>
              <a:bodyPr/>
              <a:lstStyle/>
              <a:p>
                <a:pPr>
                  <a:defRPr sz="1400">
                    <a:solidFill>
                      <a:sysClr val="windowText" lastClr="000000"/>
                    </a:solidFill>
                  </a:defRPr>
                </a:pPr>
                <a:endParaRPr lang="de-DE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Kernkompetenzen!$E$6:$E$17</c:f>
              <c:numCache>
                <c:formatCode>0</c:formatCode>
                <c:ptCount val="12"/>
                <c:pt idx="0">
                  <c:v>4</c:v>
                </c:pt>
                <c:pt idx="1">
                  <c:v>1</c:v>
                </c:pt>
              </c:numCache>
            </c:numRef>
          </c:xVal>
          <c:yVal>
            <c:numRef>
              <c:f>Kernkompetenzen!$F$6:$F$17</c:f>
              <c:numCache>
                <c:formatCode>0</c:formatCode>
                <c:ptCount val="12"/>
                <c:pt idx="0">
                  <c:v>2</c:v>
                </c:pt>
                <c:pt idx="1">
                  <c:v>4</c:v>
                </c:pt>
              </c:numCache>
            </c:numRef>
          </c:yVal>
          <c:bubbleSize>
            <c:numLit>
              <c:formatCode>General</c:formatCode>
              <c:ptCount val="12"/>
              <c:pt idx="0">
                <c:v>1</c:v>
              </c:pt>
              <c:pt idx="1">
                <c:v>1</c:v>
              </c:pt>
              <c:pt idx="2">
                <c:v>1</c:v>
              </c:pt>
              <c:pt idx="3">
                <c:v>1</c:v>
              </c:pt>
              <c:pt idx="4">
                <c:v>1</c:v>
              </c:pt>
              <c:pt idx="5">
                <c:v>1</c:v>
              </c:pt>
              <c:pt idx="6">
                <c:v>1</c:v>
              </c:pt>
              <c:pt idx="7">
                <c:v>1</c:v>
              </c:pt>
              <c:pt idx="8">
                <c:v>1</c:v>
              </c:pt>
              <c:pt idx="9">
                <c:v>1</c:v>
              </c:pt>
              <c:pt idx="10">
                <c:v>1</c:v>
              </c:pt>
              <c:pt idx="11">
                <c:v>1</c:v>
              </c:pt>
            </c:numLit>
          </c:bubbleSize>
          <c:bubble3D val="0"/>
          <c:extLst>
            <c:ext xmlns:c16="http://schemas.microsoft.com/office/drawing/2014/chart" uri="{C3380CC4-5D6E-409C-BE32-E72D297353CC}">
              <c16:uniqueId val="{00000014-43D5-434E-B675-6CCB029FFC9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bubbleScale val="100"/>
        <c:showNegBubbles val="0"/>
        <c:axId val="1327021744"/>
        <c:axId val="1327018480"/>
      </c:bubbleChart>
      <c:valAx>
        <c:axId val="1327021744"/>
        <c:scaling>
          <c:orientation val="minMax"/>
          <c:max val="5"/>
          <c:min val="0"/>
        </c:scaling>
        <c:delete val="0"/>
        <c:axPos val="b"/>
        <c:numFmt formatCode="0" sourceLinked="1"/>
        <c:majorTickMark val="out"/>
        <c:minorTickMark val="none"/>
        <c:tickLblPos val="nextTo"/>
        <c:crossAx val="1327018480"/>
        <c:crosses val="autoZero"/>
        <c:crossBetween val="midCat"/>
        <c:majorUnit val="1"/>
        <c:minorUnit val="0.1"/>
      </c:valAx>
      <c:valAx>
        <c:axId val="1327018480"/>
        <c:scaling>
          <c:orientation val="minMax"/>
          <c:max val="5"/>
          <c:min val="0"/>
        </c:scaling>
        <c:delete val="0"/>
        <c:axPos val="l"/>
        <c:numFmt formatCode="0" sourceLinked="1"/>
        <c:majorTickMark val="out"/>
        <c:minorTickMark val="none"/>
        <c:tickLblPos val="nextTo"/>
        <c:crossAx val="1327021744"/>
        <c:crosses val="autoZero"/>
        <c:crossBetween val="midCat"/>
        <c:majorUnit val="1"/>
        <c:minorUnit val="0.1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70000000000000029" r="0.70000000000000029" t="0.78740157499999996" header="0.30000000000000016" footer="0.30000000000000016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spPr>
            <a:ln w="22225">
              <a:solidFill>
                <a:schemeClr val="accent1">
                  <a:lumMod val="60000"/>
                  <a:lumOff val="40000"/>
                </a:schemeClr>
              </a:solidFill>
            </a:ln>
          </c:spPr>
          <c:marker>
            <c:symbol val="circle"/>
            <c:size val="9"/>
            <c:spPr>
              <a:solidFill>
                <a:srgbClr val="FF0000"/>
              </a:solidFill>
            </c:spPr>
          </c:marker>
          <c:val>
            <c:numRef>
              <c:f>Potenzial!$E$6:$E$35</c:f>
              <c:numCache>
                <c:formatCode>General</c:formatCode>
                <c:ptCount val="30"/>
                <c:pt idx="0">
                  <c:v>1</c:v>
                </c:pt>
                <c:pt idx="1">
                  <c:v>0</c:v>
                </c:pt>
                <c:pt idx="2">
                  <c:v>-2</c:v>
                </c:pt>
                <c:pt idx="3">
                  <c:v>-1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0</c:v>
                </c:pt>
                <c:pt idx="9">
                  <c:v>2</c:v>
                </c:pt>
                <c:pt idx="10">
                  <c:v>1</c:v>
                </c:pt>
                <c:pt idx="11">
                  <c:v>1</c:v>
                </c:pt>
                <c:pt idx="12">
                  <c:v>-1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1</c:v>
                </c:pt>
                <c:pt idx="19">
                  <c:v>2</c:v>
                </c:pt>
                <c:pt idx="20">
                  <c:v>2</c:v>
                </c:pt>
                <c:pt idx="21">
                  <c:v>-2</c:v>
                </c:pt>
                <c:pt idx="22">
                  <c:v>0</c:v>
                </c:pt>
                <c:pt idx="23">
                  <c:v>0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0</c:v>
                </c:pt>
                <c:pt idx="2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67D-47F6-A6E8-B313AE5A032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27022288"/>
        <c:axId val="1327022832"/>
      </c:lineChart>
      <c:catAx>
        <c:axId val="1327022288"/>
        <c:scaling>
          <c:orientation val="minMax"/>
        </c:scaling>
        <c:delete val="1"/>
        <c:axPos val="b"/>
        <c:majorTickMark val="none"/>
        <c:minorTickMark val="none"/>
        <c:tickLblPos val="nextTo"/>
        <c:crossAx val="1327022832"/>
        <c:crosses val="max"/>
        <c:auto val="1"/>
        <c:lblAlgn val="ctr"/>
        <c:lblOffset val="100"/>
        <c:noMultiLvlLbl val="0"/>
      </c:catAx>
      <c:valAx>
        <c:axId val="1327022832"/>
        <c:scaling>
          <c:orientation val="maxMin"/>
          <c:max val="3"/>
          <c:min val="-3"/>
        </c:scaling>
        <c:delete val="0"/>
        <c:axPos val="l"/>
        <c:majorGridlines>
          <c:spPr>
            <a:ln>
              <a:solidFill>
                <a:schemeClr val="accent1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txPr>
          <a:bodyPr rot="-5400000" vert="horz"/>
          <a:lstStyle/>
          <a:p>
            <a:pPr>
              <a:defRPr sz="1200" b="1"/>
            </a:pPr>
            <a:endParaRPr lang="de-DE"/>
          </a:p>
        </c:txPr>
        <c:crossAx val="1327022288"/>
        <c:crosses val="autoZero"/>
        <c:crossBetween val="between"/>
        <c:majorUnit val="1"/>
        <c:minorUnit val="0.1"/>
      </c:valAx>
    </c:plotArea>
    <c:plotVisOnly val="1"/>
    <c:dispBlanksAs val="gap"/>
    <c:showDLblsOverMax val="0"/>
  </c:chart>
  <c:printSettings>
    <c:headerFooter/>
    <c:pageMargins b="0.78740157499999996" l="0.7" r="0.7" t="0.78740157499999996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radarChart>
        <c:radarStyle val="filled"/>
        <c:varyColors val="0"/>
        <c:ser>
          <c:idx val="0"/>
          <c:order val="0"/>
          <c:spPr>
            <a:solidFill>
              <a:schemeClr val="accent1">
                <a:alpha val="50000"/>
              </a:schemeClr>
            </a:solidFill>
            <a:ln w="22225"/>
          </c:spPr>
          <c:cat>
            <c:strRef>
              <c:f>Forces!$B$62:$B$70</c:f>
              <c:strCache>
                <c:ptCount val="9"/>
                <c:pt idx="0">
                  <c:v>CUSTOMER RELATIONSHIP</c:v>
                </c:pt>
                <c:pt idx="1">
                  <c:v>REVENUE STREAMS</c:v>
                </c:pt>
                <c:pt idx="2">
                  <c:v>COST STRUCTURE</c:v>
                </c:pt>
                <c:pt idx="3">
                  <c:v>CUSTOMER SEGMENTS</c:v>
                </c:pt>
                <c:pt idx="4">
                  <c:v>CHANNELS</c:v>
                </c:pt>
                <c:pt idx="5">
                  <c:v>CUSTOMER RELATIONSHIP</c:v>
                </c:pt>
                <c:pt idx="6">
                  <c:v>KEY RESSOURCES</c:v>
                </c:pt>
                <c:pt idx="7">
                  <c:v>KEY ACTIVITIES</c:v>
                </c:pt>
                <c:pt idx="8">
                  <c:v>KEY PARTNERSHIP</c:v>
                </c:pt>
              </c:strCache>
            </c:strRef>
          </c:cat>
          <c:val>
            <c:numRef>
              <c:f>Forces!$C$62:$C$70</c:f>
              <c:numCache>
                <c:formatCode>General</c:formatCode>
                <c:ptCount val="9"/>
                <c:pt idx="0">
                  <c:v>3.25</c:v>
                </c:pt>
                <c:pt idx="1">
                  <c:v>3.125</c:v>
                </c:pt>
                <c:pt idx="2">
                  <c:v>3.25</c:v>
                </c:pt>
                <c:pt idx="3">
                  <c:v>2</c:v>
                </c:pt>
                <c:pt idx="4">
                  <c:v>1.5714285714285714</c:v>
                </c:pt>
                <c:pt idx="5">
                  <c:v>2.875</c:v>
                </c:pt>
                <c:pt idx="6">
                  <c:v>1.3333333333333333</c:v>
                </c:pt>
                <c:pt idx="7">
                  <c:v>0.75</c:v>
                </c:pt>
                <c:pt idx="8">
                  <c:v>1.5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5D2-4AA5-AC1F-8AD2F5A5CC1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43188832"/>
        <c:axId val="543191008"/>
      </c:radarChart>
      <c:catAx>
        <c:axId val="543188832"/>
        <c:scaling>
          <c:orientation val="minMax"/>
        </c:scaling>
        <c:delete val="0"/>
        <c:axPos val="b"/>
        <c:majorGridlines/>
        <c:numFmt formatCode="General" sourceLinked="0"/>
        <c:majorTickMark val="out"/>
        <c:minorTickMark val="none"/>
        <c:tickLblPos val="nextTo"/>
        <c:crossAx val="543191008"/>
        <c:crosses val="autoZero"/>
        <c:auto val="1"/>
        <c:lblAlgn val="ctr"/>
        <c:lblOffset val="100"/>
        <c:noMultiLvlLbl val="0"/>
      </c:catAx>
      <c:valAx>
        <c:axId val="543191008"/>
        <c:scaling>
          <c:orientation val="minMax"/>
        </c:scaling>
        <c:delete val="0"/>
        <c:axPos val="l"/>
        <c:majorGridlines/>
        <c:numFmt formatCode="General" sourceLinked="1"/>
        <c:majorTickMark val="cross"/>
        <c:minorTickMark val="none"/>
        <c:tickLblPos val="nextTo"/>
        <c:crossAx val="543188832"/>
        <c:crosses val="autoZero"/>
        <c:crossBetween val="between"/>
      </c:valAx>
    </c:plotArea>
    <c:plotVisOnly val="1"/>
    <c:dispBlanksAs val="gap"/>
    <c:showDLblsOverMax val="0"/>
  </c:chart>
  <c:spPr>
    <a:ln>
      <a:noFill/>
    </a:ln>
  </c:spPr>
  <c:printSettings>
    <c:headerFooter/>
    <c:pageMargins b="0.78740157499999996" l="0.7" r="0.7" t="0.78740157499999996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hart>
    <c:autoTitleDeleted val="1"/>
    <c:plotArea>
      <c:layout>
        <c:manualLayout>
          <c:layoutTarget val="inner"/>
          <c:xMode val="edge"/>
          <c:yMode val="edge"/>
          <c:x val="9.4453193350831147E-2"/>
          <c:y val="3.0478737928459579E-2"/>
          <c:w val="0.81096011499924903"/>
          <c:h val="0.91180701138472342"/>
        </c:manualLayout>
      </c:layout>
      <c:bubbleChart>
        <c:varyColors val="0"/>
        <c:ser>
          <c:idx val="0"/>
          <c:order val="0"/>
          <c:spPr>
            <a:solidFill>
              <a:schemeClr val="tx2">
                <a:alpha val="45000"/>
              </a:schemeClr>
            </a:solidFill>
            <a:ln>
              <a:solidFill>
                <a:schemeClr val="tx2">
                  <a:lumMod val="40000"/>
                  <a:lumOff val="60000"/>
                </a:schemeClr>
              </a:solidFill>
            </a:ln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0-5931-48CA-A75B-FF0F88451EB2}"/>
              </c:ext>
            </c:extLst>
          </c:dPt>
          <c:dPt>
            <c:idx val="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1-5931-48CA-A75B-FF0F88451EB2}"/>
              </c:ext>
            </c:extLst>
          </c:dPt>
          <c:dPt>
            <c:idx val="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2-5931-48CA-A75B-FF0F88451EB2}"/>
              </c:ext>
            </c:extLst>
          </c:dPt>
          <c:dPt>
            <c:idx val="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3-5931-48CA-A75B-FF0F88451EB2}"/>
              </c:ext>
            </c:extLst>
          </c:dPt>
          <c:dPt>
            <c:idx val="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4-5931-48CA-A75B-FF0F88451EB2}"/>
              </c:ext>
            </c:extLst>
          </c:dPt>
          <c:dPt>
            <c:idx val="5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5-5931-48CA-A75B-FF0F88451EB2}"/>
              </c:ext>
            </c:extLst>
          </c:dPt>
          <c:dPt>
            <c:idx val="6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6-5931-48CA-A75B-FF0F88451EB2}"/>
              </c:ext>
            </c:extLst>
          </c:dPt>
          <c:dPt>
            <c:idx val="7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7-5931-48CA-A75B-FF0F88451EB2}"/>
              </c:ext>
            </c:extLst>
          </c:dPt>
          <c:dPt>
            <c:idx val="8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8-5931-48CA-A75B-FF0F88451EB2}"/>
              </c:ext>
            </c:extLst>
          </c:dPt>
          <c:dPt>
            <c:idx val="9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9-5931-48CA-A75B-FF0F88451EB2}"/>
              </c:ext>
            </c:extLst>
          </c:dPt>
          <c:dPt>
            <c:idx val="1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A-5931-48CA-A75B-FF0F88451EB2}"/>
              </c:ext>
            </c:extLst>
          </c:dPt>
          <c:dPt>
            <c:idx val="1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B-5931-48CA-A75B-FF0F88451EB2}"/>
              </c:ext>
            </c:extLst>
          </c:dPt>
          <c:dPt>
            <c:idx val="1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C-5931-48CA-A75B-FF0F88451EB2}"/>
              </c:ext>
            </c:extLst>
          </c:dPt>
          <c:dPt>
            <c:idx val="1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D-5931-48CA-A75B-FF0F88451EB2}"/>
              </c:ext>
            </c:extLst>
          </c:dPt>
          <c:dPt>
            <c:idx val="1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E-5931-48CA-A75B-FF0F88451EB2}"/>
              </c:ext>
            </c:extLst>
          </c:dPt>
          <c:dLbls>
            <c:dLbl>
              <c:idx val="0"/>
              <c:layout>
                <c:manualLayout>
                  <c:x val="-0.13556538256335457"/>
                  <c:y val="0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1.1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0-5931-48CA-A75B-FF0F88451EB2}"/>
                </c:ext>
              </c:extLst>
            </c:dLbl>
            <c:dLbl>
              <c:idx val="1"/>
              <c:layout>
                <c:manualLayout>
                  <c:x val="-0.14361537576349026"/>
                  <c:y val="-1.4362577556826458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1.2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1-5931-48CA-A75B-FF0F88451EB2}"/>
                </c:ext>
              </c:extLst>
            </c:dLbl>
            <c:dLbl>
              <c:idx val="2"/>
              <c:layout>
                <c:manualLayout>
                  <c:x val="-0.13955899517433806"/>
                  <c:y val="-2.1033799726184348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1.3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2-5931-48CA-A75B-FF0F88451EB2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r>
                      <a:rPr lang="en-US"/>
                      <a:t>1.4</a:t>
                    </a:r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3-5931-48CA-A75B-FF0F88451EB2}"/>
                </c:ext>
              </c:extLst>
            </c:dLbl>
            <c:dLbl>
              <c:idx val="4"/>
              <c:layout>
                <c:manualLayout>
                  <c:x val="-6.2355064088305663E-2"/>
                  <c:y val="1.1092627280910566E-2"/>
                </c:manualLayout>
              </c:layout>
              <c:tx>
                <c:rich>
                  <a:bodyPr/>
                  <a:lstStyle/>
                  <a:p>
                    <a:r>
                      <a:t>R5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4-5931-48CA-A75B-FF0F88451EB2}"/>
                </c:ext>
              </c:extLst>
            </c:dLbl>
            <c:dLbl>
              <c:idx val="5"/>
              <c:layout>
                <c:manualLayout>
                  <c:x val="-8.1955025798978162E-2"/>
                  <c:y val="8.8741018247284528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1.4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5-5931-48CA-A75B-FF0F88451EB2}"/>
                </c:ext>
              </c:extLst>
            </c:dLbl>
            <c:dLbl>
              <c:idx val="6"/>
              <c:layout>
                <c:manualLayout>
                  <c:x val="-6.663088311096739E-2"/>
                  <c:y val="0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2.1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6-5931-48CA-A75B-FF0F88451EB2}"/>
                </c:ext>
              </c:extLst>
            </c:dLbl>
            <c:dLbl>
              <c:idx val="7"/>
              <c:layout>
                <c:manualLayout>
                  <c:x val="-7.4744472510743856E-2"/>
                  <c:y val="8.8741018247284528E-3"/>
                </c:manualLayout>
              </c:layout>
              <c:tx>
                <c:rich>
                  <a:bodyPr/>
                  <a:lstStyle/>
                  <a:p>
                    <a:r>
                      <a:t>R8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7-5931-48CA-A75B-FF0F88451EB2}"/>
                </c:ext>
              </c:extLst>
            </c:dLbl>
            <c:dLbl>
              <c:idx val="8"/>
              <c:layout>
                <c:manualLayout>
                  <c:x val="-7.744900231066934E-2"/>
                  <c:y val="-1.331115273709268E-2"/>
                </c:manualLayout>
              </c:layout>
              <c:tx>
                <c:rich>
                  <a:bodyPr/>
                  <a:lstStyle/>
                  <a:p>
                    <a:r>
                      <a:t>R9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8-5931-48CA-A75B-FF0F88451EB2}"/>
                </c:ext>
              </c:extLst>
            </c:dLbl>
            <c:dLbl>
              <c:idx val="9"/>
              <c:layout>
                <c:manualLayout>
                  <c:x val="-6.1726314148598582E-2"/>
                  <c:y val="-1.1092627280910566E-2"/>
                </c:manualLayout>
              </c:layout>
              <c:tx>
                <c:rich>
                  <a:bodyPr/>
                  <a:lstStyle/>
                  <a:p>
                    <a:r>
                      <a:t>R10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9-5931-48CA-A75B-FF0F88451EB2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r>
                      <a:t>R11</a:t>
                    </a:r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A-5931-48CA-A75B-FF0F88451EB2}"/>
                </c:ext>
              </c:extLst>
            </c:dLbl>
            <c:dLbl>
              <c:idx val="11"/>
              <c:layout>
                <c:manualLayout>
                  <c:x val="-5.6317254548747607E-2"/>
                  <c:y val="-6.65557636854634E-3"/>
                </c:manualLayout>
              </c:layout>
              <c:tx>
                <c:rich>
                  <a:bodyPr/>
                  <a:lstStyle/>
                  <a:p>
                    <a:r>
                      <a:t>R12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B-5931-48CA-A75B-FF0F88451EB2}"/>
                </c:ext>
              </c:extLst>
            </c:dLbl>
            <c:dLbl>
              <c:idx val="12"/>
              <c:layout>
                <c:manualLayout>
                  <c:x val="-6.1726314148598582E-2"/>
                  <c:y val="-1.331115273709268E-2"/>
                </c:manualLayout>
              </c:layout>
              <c:tx>
                <c:rich>
                  <a:bodyPr/>
                  <a:lstStyle/>
                  <a:p>
                    <a:r>
                      <a:t>R13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C-5931-48CA-A75B-FF0F88451EB2}"/>
                </c:ext>
              </c:extLst>
            </c:dLbl>
            <c:dLbl>
              <c:idx val="13"/>
              <c:layout>
                <c:manualLayout>
                  <c:x val="-6.8487745125963478E-2"/>
                  <c:y val="1.1092627280910566E-2"/>
                </c:manualLayout>
              </c:layout>
              <c:tx>
                <c:rich>
                  <a:bodyPr/>
                  <a:lstStyle/>
                  <a:p>
                    <a:r>
                      <a:t>R14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D-5931-48CA-A75B-FF0F88451EB2}"/>
                </c:ext>
              </c:extLst>
            </c:dLbl>
            <c:dLbl>
              <c:idx val="14"/>
              <c:layout>
                <c:manualLayout>
                  <c:x val="-6.5783108848486815E-2"/>
                  <c:y val="-6.65557636854634E-3"/>
                </c:manualLayout>
              </c:layout>
              <c:tx>
                <c:rich>
                  <a:bodyPr/>
                  <a:lstStyle/>
                  <a:p>
                    <a:r>
                      <a:t>R15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E-5931-48CA-A75B-FF0F88451EB2}"/>
                </c:ext>
              </c:extLst>
            </c:dLbl>
            <c:spPr>
              <a:ln>
                <a:noFill/>
              </a:ln>
            </c:spPr>
            <c:txPr>
              <a:bodyPr/>
              <a:lstStyle/>
              <a:p>
                <a:pPr>
                  <a:defRPr>
                    <a:solidFill>
                      <a:sysClr val="windowText" lastClr="000000"/>
                    </a:solidFill>
                  </a:defRPr>
                </a:pPr>
                <a:endParaRPr lang="de-DE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Forces!$A$118:$A$121</c:f>
              <c:numCache>
                <c:formatCode>General</c:formatCode>
                <c:ptCount val="4"/>
                <c:pt idx="0">
                  <c:v>9</c:v>
                </c:pt>
                <c:pt idx="1">
                  <c:v>7</c:v>
                </c:pt>
                <c:pt idx="2">
                  <c:v>5</c:v>
                </c:pt>
                <c:pt idx="3">
                  <c:v>3</c:v>
                </c:pt>
              </c:numCache>
            </c:numRef>
          </c:xVal>
          <c:yVal>
            <c:numRef>
              <c:f>Forces!$B$118:$B$121</c:f>
              <c:numCache>
                <c:formatCode>General</c:formatCode>
                <c:ptCount val="4"/>
                <c:pt idx="0">
                  <c:v>3</c:v>
                </c:pt>
                <c:pt idx="1">
                  <c:v>4</c:v>
                </c:pt>
                <c:pt idx="2">
                  <c:v>3</c:v>
                </c:pt>
                <c:pt idx="3">
                  <c:v>3</c:v>
                </c:pt>
              </c:numCache>
            </c:numRef>
          </c:yVal>
          <c:bubbleSize>
            <c:numRef>
              <c:f>Forces!$C$118:$C$121</c:f>
              <c:numCache>
                <c:formatCode>General</c:formatCode>
                <c:ptCount val="4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</c:numCache>
            </c:numRef>
          </c:bubbleSize>
          <c:bubble3D val="0"/>
          <c:extLst>
            <c:ext xmlns:c16="http://schemas.microsoft.com/office/drawing/2014/chart" uri="{C3380CC4-5D6E-409C-BE32-E72D297353CC}">
              <c16:uniqueId val="{0000000F-5931-48CA-A75B-FF0F88451EB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bubbleScale val="100"/>
        <c:showNegBubbles val="0"/>
        <c:axId val="543189376"/>
        <c:axId val="543192096"/>
      </c:bubbleChart>
      <c:valAx>
        <c:axId val="543189376"/>
        <c:scaling>
          <c:orientation val="minMax"/>
          <c:max val="10"/>
          <c:min val="0"/>
        </c:scaling>
        <c:delete val="0"/>
        <c:axPos val="b"/>
        <c:numFmt formatCode="General" sourceLinked="1"/>
        <c:majorTickMark val="out"/>
        <c:minorTickMark val="none"/>
        <c:tickLblPos val="nextTo"/>
        <c:crossAx val="543192096"/>
        <c:crosses val="autoZero"/>
        <c:crossBetween val="midCat"/>
        <c:majorUnit val="1"/>
        <c:minorUnit val="0.1"/>
      </c:valAx>
      <c:valAx>
        <c:axId val="543192096"/>
        <c:scaling>
          <c:orientation val="minMax"/>
          <c:max val="5"/>
          <c:min val="0"/>
        </c:scaling>
        <c:delete val="0"/>
        <c:axPos val="l"/>
        <c:numFmt formatCode="General" sourceLinked="1"/>
        <c:majorTickMark val="out"/>
        <c:minorTickMark val="none"/>
        <c:tickLblPos val="nextTo"/>
        <c:crossAx val="543189376"/>
        <c:crosses val="autoZero"/>
        <c:crossBetween val="midCat"/>
        <c:majorUnit val="1"/>
        <c:minorUnit val="0.1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70000000000000029" r="0.70000000000000029" t="0.78740157499999996" header="0.30000000000000016" footer="0.30000000000000016"/>
    <c:pageSetup orientation="portrait"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hart>
    <c:autoTitleDeleted val="1"/>
    <c:plotArea>
      <c:layout>
        <c:manualLayout>
          <c:layoutTarget val="inner"/>
          <c:xMode val="edge"/>
          <c:yMode val="edge"/>
          <c:x val="9.4453193350831147E-2"/>
          <c:y val="3.0478737928459579E-2"/>
          <c:w val="0.81096011499924903"/>
          <c:h val="0.91180701138472342"/>
        </c:manualLayout>
      </c:layout>
      <c:bubbleChart>
        <c:varyColors val="0"/>
        <c:ser>
          <c:idx val="0"/>
          <c:order val="0"/>
          <c:spPr>
            <a:solidFill>
              <a:schemeClr val="tx2">
                <a:alpha val="45000"/>
              </a:schemeClr>
            </a:solidFill>
            <a:ln>
              <a:solidFill>
                <a:schemeClr val="tx2">
                  <a:lumMod val="40000"/>
                  <a:lumOff val="60000"/>
                </a:schemeClr>
              </a:solidFill>
            </a:ln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0-6FB2-4F4A-B795-210BC692DB32}"/>
              </c:ext>
            </c:extLst>
          </c:dPt>
          <c:dPt>
            <c:idx val="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1-6FB2-4F4A-B795-210BC692DB32}"/>
              </c:ext>
            </c:extLst>
          </c:dPt>
          <c:dPt>
            <c:idx val="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2-6FB2-4F4A-B795-210BC692DB32}"/>
              </c:ext>
            </c:extLst>
          </c:dPt>
          <c:dPt>
            <c:idx val="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3-6FB2-4F4A-B795-210BC692DB32}"/>
              </c:ext>
            </c:extLst>
          </c:dPt>
          <c:dPt>
            <c:idx val="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4-6FB2-4F4A-B795-210BC692DB32}"/>
              </c:ext>
            </c:extLst>
          </c:dPt>
          <c:dPt>
            <c:idx val="5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5-6FB2-4F4A-B795-210BC692DB32}"/>
              </c:ext>
            </c:extLst>
          </c:dPt>
          <c:dPt>
            <c:idx val="6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6-6FB2-4F4A-B795-210BC692DB32}"/>
              </c:ext>
            </c:extLst>
          </c:dPt>
          <c:dPt>
            <c:idx val="7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7-6FB2-4F4A-B795-210BC692DB32}"/>
              </c:ext>
            </c:extLst>
          </c:dPt>
          <c:dPt>
            <c:idx val="8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8-6FB2-4F4A-B795-210BC692DB32}"/>
              </c:ext>
            </c:extLst>
          </c:dPt>
          <c:dPt>
            <c:idx val="9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9-6FB2-4F4A-B795-210BC692DB32}"/>
              </c:ext>
            </c:extLst>
          </c:dPt>
          <c:dPt>
            <c:idx val="1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A-6FB2-4F4A-B795-210BC692DB32}"/>
              </c:ext>
            </c:extLst>
          </c:dPt>
          <c:dPt>
            <c:idx val="1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B-6FB2-4F4A-B795-210BC692DB32}"/>
              </c:ext>
            </c:extLst>
          </c:dPt>
          <c:dPt>
            <c:idx val="1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C-6FB2-4F4A-B795-210BC692DB32}"/>
              </c:ext>
            </c:extLst>
          </c:dPt>
          <c:dPt>
            <c:idx val="1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D-6FB2-4F4A-B795-210BC692DB32}"/>
              </c:ext>
            </c:extLst>
          </c:dPt>
          <c:dPt>
            <c:idx val="1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E-6FB2-4F4A-B795-210BC692DB32}"/>
              </c:ext>
            </c:extLst>
          </c:dPt>
          <c:dLbls>
            <c:dLbl>
              <c:idx val="0"/>
              <c:layout>
                <c:manualLayout>
                  <c:x val="-0.13556538256335457"/>
                  <c:y val="0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2.1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0-6FB2-4F4A-B795-210BC692DB32}"/>
                </c:ext>
              </c:extLst>
            </c:dLbl>
            <c:dLbl>
              <c:idx val="1"/>
              <c:layout>
                <c:manualLayout>
                  <c:x val="-0.14361537576349026"/>
                  <c:y val="-1.4362577556826458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2.2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1-6FB2-4F4A-B795-210BC692DB32}"/>
                </c:ext>
              </c:extLst>
            </c:dLbl>
            <c:dLbl>
              <c:idx val="2"/>
              <c:layout>
                <c:manualLayout>
                  <c:x val="-0.13955899517433806"/>
                  <c:y val="-2.1033799726184348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2.3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2-6FB2-4F4A-B795-210BC692DB32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r>
                      <a:rPr lang="en-US"/>
                      <a:t>2.4</a:t>
                    </a:r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3-6FB2-4F4A-B795-210BC692DB32}"/>
                </c:ext>
              </c:extLst>
            </c:dLbl>
            <c:dLbl>
              <c:idx val="4"/>
              <c:layout>
                <c:manualLayout>
                  <c:x val="-0.13352953308096621"/>
                  <c:y val="-1.2204965146141616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2.5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4-6FB2-4F4A-B795-210BC692DB32}"/>
                </c:ext>
              </c:extLst>
            </c:dLbl>
            <c:dLbl>
              <c:idx val="5"/>
              <c:layout>
                <c:manualLayout>
                  <c:x val="-0.1388947007387194"/>
                  <c:y val="8.8742815213403454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2.6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5-6FB2-4F4A-B795-210BC692DB32}"/>
                </c:ext>
              </c:extLst>
            </c:dLbl>
            <c:dLbl>
              <c:idx val="6"/>
              <c:layout>
                <c:manualLayout>
                  <c:x val="-0.1283153074659521"/>
                  <c:y val="0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2.7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6-6FB2-4F4A-B795-210BC692DB32}"/>
                </c:ext>
              </c:extLst>
            </c:dLbl>
            <c:dLbl>
              <c:idx val="7"/>
              <c:layout>
                <c:manualLayout>
                  <c:x val="-0.12219393511883324"/>
                  <c:y val="1.6639965757612816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2.8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7-6FB2-4F4A-B795-210BC692DB32}"/>
                </c:ext>
              </c:extLst>
            </c:dLbl>
            <c:dLbl>
              <c:idx val="8"/>
              <c:layout>
                <c:manualLayout>
                  <c:x val="-7.744900231066934E-2"/>
                  <c:y val="-1.331115273709268E-2"/>
                </c:manualLayout>
              </c:layout>
              <c:tx>
                <c:rich>
                  <a:bodyPr/>
                  <a:lstStyle/>
                  <a:p>
                    <a:r>
                      <a:t>R9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8-6FB2-4F4A-B795-210BC692DB32}"/>
                </c:ext>
              </c:extLst>
            </c:dLbl>
            <c:dLbl>
              <c:idx val="9"/>
              <c:layout>
                <c:manualLayout>
                  <c:x val="-6.1726314148598582E-2"/>
                  <c:y val="-1.1092627280910566E-2"/>
                </c:manualLayout>
              </c:layout>
              <c:tx>
                <c:rich>
                  <a:bodyPr/>
                  <a:lstStyle/>
                  <a:p>
                    <a:r>
                      <a:t>R10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9-6FB2-4F4A-B795-210BC692DB32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r>
                      <a:t>R11</a:t>
                    </a:r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A-6FB2-4F4A-B795-210BC692DB32}"/>
                </c:ext>
              </c:extLst>
            </c:dLbl>
            <c:dLbl>
              <c:idx val="11"/>
              <c:layout>
                <c:manualLayout>
                  <c:x val="-5.6317254548747607E-2"/>
                  <c:y val="-6.65557636854634E-3"/>
                </c:manualLayout>
              </c:layout>
              <c:tx>
                <c:rich>
                  <a:bodyPr/>
                  <a:lstStyle/>
                  <a:p>
                    <a:r>
                      <a:t>R12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B-6FB2-4F4A-B795-210BC692DB32}"/>
                </c:ext>
              </c:extLst>
            </c:dLbl>
            <c:dLbl>
              <c:idx val="12"/>
              <c:layout>
                <c:manualLayout>
                  <c:x val="-6.1726314148598582E-2"/>
                  <c:y val="-1.331115273709268E-2"/>
                </c:manualLayout>
              </c:layout>
              <c:tx>
                <c:rich>
                  <a:bodyPr/>
                  <a:lstStyle/>
                  <a:p>
                    <a:r>
                      <a:t>R13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C-6FB2-4F4A-B795-210BC692DB32}"/>
                </c:ext>
              </c:extLst>
            </c:dLbl>
            <c:dLbl>
              <c:idx val="13"/>
              <c:layout>
                <c:manualLayout>
                  <c:x val="-6.8487745125963478E-2"/>
                  <c:y val="1.1092627280910566E-2"/>
                </c:manualLayout>
              </c:layout>
              <c:tx>
                <c:rich>
                  <a:bodyPr/>
                  <a:lstStyle/>
                  <a:p>
                    <a:r>
                      <a:t>R14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D-6FB2-4F4A-B795-210BC692DB32}"/>
                </c:ext>
              </c:extLst>
            </c:dLbl>
            <c:dLbl>
              <c:idx val="14"/>
              <c:layout>
                <c:manualLayout>
                  <c:x val="-6.5783108848486815E-2"/>
                  <c:y val="-6.65557636854634E-3"/>
                </c:manualLayout>
              </c:layout>
              <c:tx>
                <c:rich>
                  <a:bodyPr/>
                  <a:lstStyle/>
                  <a:p>
                    <a:r>
                      <a:t>R15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E-6FB2-4F4A-B795-210BC692DB32}"/>
                </c:ext>
              </c:extLst>
            </c:dLbl>
            <c:spPr>
              <a:ln>
                <a:noFill/>
              </a:ln>
            </c:spPr>
            <c:txPr>
              <a:bodyPr/>
              <a:lstStyle/>
              <a:p>
                <a:pPr>
                  <a:defRPr>
                    <a:solidFill>
                      <a:sysClr val="windowText" lastClr="000000"/>
                    </a:solidFill>
                  </a:defRPr>
                </a:pPr>
                <a:endParaRPr lang="de-DE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Forces!$A$123:$A$130</c:f>
              <c:numCache>
                <c:formatCode>General</c:formatCode>
                <c:ptCount val="8"/>
                <c:pt idx="0">
                  <c:v>5</c:v>
                </c:pt>
                <c:pt idx="1">
                  <c:v>4</c:v>
                </c:pt>
                <c:pt idx="2">
                  <c:v>8</c:v>
                </c:pt>
                <c:pt idx="3">
                  <c:v>8</c:v>
                </c:pt>
                <c:pt idx="4">
                  <c:v>5</c:v>
                </c:pt>
                <c:pt idx="5">
                  <c:v>9</c:v>
                </c:pt>
                <c:pt idx="6">
                  <c:v>5</c:v>
                </c:pt>
                <c:pt idx="7">
                  <c:v>7</c:v>
                </c:pt>
              </c:numCache>
            </c:numRef>
          </c:xVal>
          <c:yVal>
            <c:numRef>
              <c:f>Forces!$B$123:$B$130</c:f>
              <c:numCache>
                <c:formatCode>General</c:formatCode>
                <c:ptCount val="8"/>
                <c:pt idx="0">
                  <c:v>5</c:v>
                </c:pt>
                <c:pt idx="1">
                  <c:v>2</c:v>
                </c:pt>
                <c:pt idx="2">
                  <c:v>4</c:v>
                </c:pt>
                <c:pt idx="3">
                  <c:v>4</c:v>
                </c:pt>
                <c:pt idx="4">
                  <c:v>3</c:v>
                </c:pt>
                <c:pt idx="5">
                  <c:v>2</c:v>
                </c:pt>
                <c:pt idx="6">
                  <c:v>2</c:v>
                </c:pt>
                <c:pt idx="7">
                  <c:v>3</c:v>
                </c:pt>
              </c:numCache>
            </c:numRef>
          </c:yVal>
          <c:bubbleSize>
            <c:numRef>
              <c:f>Forces!$C$123:$C$130</c:f>
              <c:numCache>
                <c:formatCode>General</c:formatCode>
                <c:ptCount val="8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</c:numCache>
            </c:numRef>
          </c:bubbleSize>
          <c:bubble3D val="0"/>
          <c:extLst>
            <c:ext xmlns:c16="http://schemas.microsoft.com/office/drawing/2014/chart" uri="{C3380CC4-5D6E-409C-BE32-E72D297353CC}">
              <c16:uniqueId val="{0000000F-6FB2-4F4A-B795-210BC692DB3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bubbleScale val="100"/>
        <c:showNegBubbles val="0"/>
        <c:axId val="543189920"/>
        <c:axId val="543190464"/>
      </c:bubbleChart>
      <c:valAx>
        <c:axId val="543189920"/>
        <c:scaling>
          <c:orientation val="minMax"/>
          <c:max val="10"/>
          <c:min val="0"/>
        </c:scaling>
        <c:delete val="0"/>
        <c:axPos val="b"/>
        <c:numFmt formatCode="General" sourceLinked="1"/>
        <c:majorTickMark val="out"/>
        <c:minorTickMark val="none"/>
        <c:tickLblPos val="nextTo"/>
        <c:crossAx val="543190464"/>
        <c:crosses val="autoZero"/>
        <c:crossBetween val="midCat"/>
        <c:majorUnit val="1"/>
        <c:minorUnit val="0.1"/>
      </c:valAx>
      <c:valAx>
        <c:axId val="543190464"/>
        <c:scaling>
          <c:orientation val="minMax"/>
          <c:max val="5"/>
          <c:min val="0"/>
        </c:scaling>
        <c:delete val="0"/>
        <c:axPos val="l"/>
        <c:numFmt formatCode="General" sourceLinked="1"/>
        <c:majorTickMark val="out"/>
        <c:minorTickMark val="none"/>
        <c:tickLblPos val="nextTo"/>
        <c:crossAx val="543189920"/>
        <c:crosses val="autoZero"/>
        <c:crossBetween val="midCat"/>
        <c:majorUnit val="1"/>
        <c:minorUnit val="0.1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70000000000000029" r="0.70000000000000029" t="0.78740157499999996" header="0.30000000000000016" footer="0.30000000000000016"/>
    <c:pageSetup orientation="portrait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hart>
    <c:autoTitleDeleted val="1"/>
    <c:plotArea>
      <c:layout>
        <c:manualLayout>
          <c:layoutTarget val="inner"/>
          <c:xMode val="edge"/>
          <c:yMode val="edge"/>
          <c:x val="9.4453193350831147E-2"/>
          <c:y val="3.0478737928459579E-2"/>
          <c:w val="0.81096011499924903"/>
          <c:h val="0.91180701138472342"/>
        </c:manualLayout>
      </c:layout>
      <c:bubbleChart>
        <c:varyColors val="0"/>
        <c:ser>
          <c:idx val="0"/>
          <c:order val="0"/>
          <c:spPr>
            <a:solidFill>
              <a:schemeClr val="tx2">
                <a:alpha val="45000"/>
              </a:schemeClr>
            </a:solidFill>
            <a:ln>
              <a:solidFill>
                <a:schemeClr val="tx2">
                  <a:lumMod val="40000"/>
                  <a:lumOff val="60000"/>
                </a:schemeClr>
              </a:solidFill>
            </a:ln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0-5911-4D1D-93DC-1BF19040392A}"/>
              </c:ext>
            </c:extLst>
          </c:dPt>
          <c:dPt>
            <c:idx val="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1-5911-4D1D-93DC-1BF19040392A}"/>
              </c:ext>
            </c:extLst>
          </c:dPt>
          <c:dPt>
            <c:idx val="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2-5911-4D1D-93DC-1BF19040392A}"/>
              </c:ext>
            </c:extLst>
          </c:dPt>
          <c:dPt>
            <c:idx val="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3-5911-4D1D-93DC-1BF19040392A}"/>
              </c:ext>
            </c:extLst>
          </c:dPt>
          <c:dPt>
            <c:idx val="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4-5911-4D1D-93DC-1BF19040392A}"/>
              </c:ext>
            </c:extLst>
          </c:dPt>
          <c:dPt>
            <c:idx val="5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5-5911-4D1D-93DC-1BF19040392A}"/>
              </c:ext>
            </c:extLst>
          </c:dPt>
          <c:dPt>
            <c:idx val="6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6-5911-4D1D-93DC-1BF19040392A}"/>
              </c:ext>
            </c:extLst>
          </c:dPt>
          <c:dPt>
            <c:idx val="7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7-5911-4D1D-93DC-1BF19040392A}"/>
              </c:ext>
            </c:extLst>
          </c:dPt>
          <c:dPt>
            <c:idx val="8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8-5911-4D1D-93DC-1BF19040392A}"/>
              </c:ext>
            </c:extLst>
          </c:dPt>
          <c:dPt>
            <c:idx val="9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9-5911-4D1D-93DC-1BF19040392A}"/>
              </c:ext>
            </c:extLst>
          </c:dPt>
          <c:dPt>
            <c:idx val="1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A-5911-4D1D-93DC-1BF19040392A}"/>
              </c:ext>
            </c:extLst>
          </c:dPt>
          <c:dPt>
            <c:idx val="1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B-5911-4D1D-93DC-1BF19040392A}"/>
              </c:ext>
            </c:extLst>
          </c:dPt>
          <c:dPt>
            <c:idx val="1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C-5911-4D1D-93DC-1BF19040392A}"/>
              </c:ext>
            </c:extLst>
          </c:dPt>
          <c:dPt>
            <c:idx val="1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D-5911-4D1D-93DC-1BF19040392A}"/>
              </c:ext>
            </c:extLst>
          </c:dPt>
          <c:dPt>
            <c:idx val="1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E-5911-4D1D-93DC-1BF19040392A}"/>
              </c:ext>
            </c:extLst>
          </c:dPt>
          <c:dLbls>
            <c:dLbl>
              <c:idx val="0"/>
              <c:layout>
                <c:manualLayout>
                  <c:x val="-0.13556538256335457"/>
                  <c:y val="0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3.1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0-5911-4D1D-93DC-1BF19040392A}"/>
                </c:ext>
              </c:extLst>
            </c:dLbl>
            <c:dLbl>
              <c:idx val="1"/>
              <c:layout>
                <c:manualLayout>
                  <c:x val="-0.14361537576349026"/>
                  <c:y val="-1.4362577556826458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3.2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1-5911-4D1D-93DC-1BF19040392A}"/>
                </c:ext>
              </c:extLst>
            </c:dLbl>
            <c:dLbl>
              <c:idx val="2"/>
              <c:layout>
                <c:manualLayout>
                  <c:x val="-0.13955899517433806"/>
                  <c:y val="-2.1033799726184348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3.3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2-5911-4D1D-93DC-1BF19040392A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r>
                      <a:rPr lang="en-US"/>
                      <a:t>3.4</a:t>
                    </a:r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3-5911-4D1D-93DC-1BF19040392A}"/>
                </c:ext>
              </c:extLst>
            </c:dLbl>
            <c:dLbl>
              <c:idx val="4"/>
              <c:layout>
                <c:manualLayout>
                  <c:x val="-6.2355064088305663E-2"/>
                  <c:y val="1.1092627280910566E-2"/>
                </c:manualLayout>
              </c:layout>
              <c:tx>
                <c:rich>
                  <a:bodyPr/>
                  <a:lstStyle/>
                  <a:p>
                    <a:r>
                      <a:t>R5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4-5911-4D1D-93DC-1BF19040392A}"/>
                </c:ext>
              </c:extLst>
            </c:dLbl>
            <c:dLbl>
              <c:idx val="5"/>
              <c:layout>
                <c:manualLayout>
                  <c:x val="-8.1955025798978162E-2"/>
                  <c:y val="8.8741018247284528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1.4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5-5911-4D1D-93DC-1BF19040392A}"/>
                </c:ext>
              </c:extLst>
            </c:dLbl>
            <c:dLbl>
              <c:idx val="6"/>
              <c:layout>
                <c:manualLayout>
                  <c:x val="-6.663088311096739E-2"/>
                  <c:y val="0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2.1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6-5911-4D1D-93DC-1BF19040392A}"/>
                </c:ext>
              </c:extLst>
            </c:dLbl>
            <c:dLbl>
              <c:idx val="7"/>
              <c:layout>
                <c:manualLayout>
                  <c:x val="-7.4744472510743856E-2"/>
                  <c:y val="8.8741018247284528E-3"/>
                </c:manualLayout>
              </c:layout>
              <c:tx>
                <c:rich>
                  <a:bodyPr/>
                  <a:lstStyle/>
                  <a:p>
                    <a:r>
                      <a:t>R8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7-5911-4D1D-93DC-1BF19040392A}"/>
                </c:ext>
              </c:extLst>
            </c:dLbl>
            <c:dLbl>
              <c:idx val="8"/>
              <c:layout>
                <c:manualLayout>
                  <c:x val="-7.744900231066934E-2"/>
                  <c:y val="-1.331115273709268E-2"/>
                </c:manualLayout>
              </c:layout>
              <c:tx>
                <c:rich>
                  <a:bodyPr/>
                  <a:lstStyle/>
                  <a:p>
                    <a:r>
                      <a:t>R9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8-5911-4D1D-93DC-1BF19040392A}"/>
                </c:ext>
              </c:extLst>
            </c:dLbl>
            <c:dLbl>
              <c:idx val="9"/>
              <c:layout>
                <c:manualLayout>
                  <c:x val="-6.1726314148598582E-2"/>
                  <c:y val="-1.1092627280910566E-2"/>
                </c:manualLayout>
              </c:layout>
              <c:tx>
                <c:rich>
                  <a:bodyPr/>
                  <a:lstStyle/>
                  <a:p>
                    <a:r>
                      <a:t>R10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9-5911-4D1D-93DC-1BF19040392A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r>
                      <a:t>R11</a:t>
                    </a:r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A-5911-4D1D-93DC-1BF19040392A}"/>
                </c:ext>
              </c:extLst>
            </c:dLbl>
            <c:dLbl>
              <c:idx val="11"/>
              <c:layout>
                <c:manualLayout>
                  <c:x val="-5.6317254548747607E-2"/>
                  <c:y val="-6.65557636854634E-3"/>
                </c:manualLayout>
              </c:layout>
              <c:tx>
                <c:rich>
                  <a:bodyPr/>
                  <a:lstStyle/>
                  <a:p>
                    <a:r>
                      <a:t>R12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B-5911-4D1D-93DC-1BF19040392A}"/>
                </c:ext>
              </c:extLst>
            </c:dLbl>
            <c:dLbl>
              <c:idx val="12"/>
              <c:layout>
                <c:manualLayout>
                  <c:x val="-6.1726314148598582E-2"/>
                  <c:y val="-1.331115273709268E-2"/>
                </c:manualLayout>
              </c:layout>
              <c:tx>
                <c:rich>
                  <a:bodyPr/>
                  <a:lstStyle/>
                  <a:p>
                    <a:r>
                      <a:t>R13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C-5911-4D1D-93DC-1BF19040392A}"/>
                </c:ext>
              </c:extLst>
            </c:dLbl>
            <c:dLbl>
              <c:idx val="13"/>
              <c:layout>
                <c:manualLayout>
                  <c:x val="-6.8487745125963478E-2"/>
                  <c:y val="1.1092627280910566E-2"/>
                </c:manualLayout>
              </c:layout>
              <c:tx>
                <c:rich>
                  <a:bodyPr/>
                  <a:lstStyle/>
                  <a:p>
                    <a:r>
                      <a:t>R14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D-5911-4D1D-93DC-1BF19040392A}"/>
                </c:ext>
              </c:extLst>
            </c:dLbl>
            <c:dLbl>
              <c:idx val="14"/>
              <c:layout>
                <c:manualLayout>
                  <c:x val="-6.5783108848486815E-2"/>
                  <c:y val="-6.65557636854634E-3"/>
                </c:manualLayout>
              </c:layout>
              <c:tx>
                <c:rich>
                  <a:bodyPr/>
                  <a:lstStyle/>
                  <a:p>
                    <a:r>
                      <a:t>R15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E-5911-4D1D-93DC-1BF19040392A}"/>
                </c:ext>
              </c:extLst>
            </c:dLbl>
            <c:spPr>
              <a:ln>
                <a:noFill/>
              </a:ln>
            </c:spPr>
            <c:txPr>
              <a:bodyPr/>
              <a:lstStyle/>
              <a:p>
                <a:pPr>
                  <a:defRPr>
                    <a:solidFill>
                      <a:sysClr val="windowText" lastClr="000000"/>
                    </a:solidFill>
                  </a:defRPr>
                </a:pPr>
                <a:endParaRPr lang="de-DE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Forces!$A$132:$A$135</c:f>
              <c:numCache>
                <c:formatCode>General</c:formatCode>
                <c:ptCount val="4"/>
                <c:pt idx="0">
                  <c:v>5</c:v>
                </c:pt>
                <c:pt idx="1">
                  <c:v>5</c:v>
                </c:pt>
                <c:pt idx="2">
                  <c:v>5</c:v>
                </c:pt>
                <c:pt idx="3">
                  <c:v>5</c:v>
                </c:pt>
              </c:numCache>
            </c:numRef>
          </c:xVal>
          <c:yVal>
            <c:numRef>
              <c:f>Forces!$B$132:$B$135</c:f>
              <c:numCache>
                <c:formatCode>General</c:formatCode>
                <c:ptCount val="4"/>
                <c:pt idx="0">
                  <c:v>5</c:v>
                </c:pt>
                <c:pt idx="1">
                  <c:v>4</c:v>
                </c:pt>
                <c:pt idx="2">
                  <c:v>2</c:v>
                </c:pt>
                <c:pt idx="3">
                  <c:v>2</c:v>
                </c:pt>
              </c:numCache>
            </c:numRef>
          </c:yVal>
          <c:bubbleSize>
            <c:numRef>
              <c:f>Forces!$C$132:$C$135</c:f>
              <c:numCache>
                <c:formatCode>General</c:formatCode>
                <c:ptCount val="4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</c:numCache>
            </c:numRef>
          </c:bubbleSize>
          <c:bubble3D val="0"/>
          <c:extLst>
            <c:ext xmlns:c16="http://schemas.microsoft.com/office/drawing/2014/chart" uri="{C3380CC4-5D6E-409C-BE32-E72D297353CC}">
              <c16:uniqueId val="{0000000F-5911-4D1D-93DC-1BF19040392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bubbleScale val="100"/>
        <c:showNegBubbles val="0"/>
        <c:axId val="543195904"/>
        <c:axId val="543195360"/>
      </c:bubbleChart>
      <c:valAx>
        <c:axId val="543195904"/>
        <c:scaling>
          <c:orientation val="minMax"/>
          <c:max val="10"/>
          <c:min val="0"/>
        </c:scaling>
        <c:delete val="0"/>
        <c:axPos val="b"/>
        <c:numFmt formatCode="General" sourceLinked="1"/>
        <c:majorTickMark val="out"/>
        <c:minorTickMark val="none"/>
        <c:tickLblPos val="nextTo"/>
        <c:crossAx val="543195360"/>
        <c:crosses val="autoZero"/>
        <c:crossBetween val="midCat"/>
        <c:majorUnit val="1"/>
        <c:minorUnit val="0.1"/>
      </c:valAx>
      <c:valAx>
        <c:axId val="543195360"/>
        <c:scaling>
          <c:orientation val="minMax"/>
          <c:max val="5"/>
          <c:min val="0"/>
        </c:scaling>
        <c:delete val="0"/>
        <c:axPos val="l"/>
        <c:numFmt formatCode="General" sourceLinked="1"/>
        <c:majorTickMark val="out"/>
        <c:minorTickMark val="none"/>
        <c:tickLblPos val="nextTo"/>
        <c:crossAx val="543195904"/>
        <c:crosses val="autoZero"/>
        <c:crossBetween val="midCat"/>
        <c:majorUnit val="1"/>
        <c:minorUnit val="0.1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70000000000000029" r="0.70000000000000029" t="0.78740157499999996" header="0.30000000000000016" footer="0.30000000000000016"/>
    <c:pageSetup orientation="portrait"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hart>
    <c:autoTitleDeleted val="1"/>
    <c:plotArea>
      <c:layout>
        <c:manualLayout>
          <c:layoutTarget val="inner"/>
          <c:xMode val="edge"/>
          <c:yMode val="edge"/>
          <c:x val="9.4453193350831147E-2"/>
          <c:y val="3.0478737928459579E-2"/>
          <c:w val="0.81096011499924903"/>
          <c:h val="0.91180701138472342"/>
        </c:manualLayout>
      </c:layout>
      <c:bubbleChart>
        <c:varyColors val="0"/>
        <c:ser>
          <c:idx val="0"/>
          <c:order val="0"/>
          <c:spPr>
            <a:solidFill>
              <a:schemeClr val="tx2">
                <a:alpha val="45000"/>
              </a:schemeClr>
            </a:solidFill>
            <a:ln>
              <a:solidFill>
                <a:schemeClr val="tx2">
                  <a:lumMod val="40000"/>
                  <a:lumOff val="60000"/>
                </a:schemeClr>
              </a:solidFill>
            </a:ln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0-32E2-42A6-BF91-2B80826AF1D8}"/>
              </c:ext>
            </c:extLst>
          </c:dPt>
          <c:dPt>
            <c:idx val="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1-32E2-42A6-BF91-2B80826AF1D8}"/>
              </c:ext>
            </c:extLst>
          </c:dPt>
          <c:dPt>
            <c:idx val="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2-32E2-42A6-BF91-2B80826AF1D8}"/>
              </c:ext>
            </c:extLst>
          </c:dPt>
          <c:dPt>
            <c:idx val="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3-32E2-42A6-BF91-2B80826AF1D8}"/>
              </c:ext>
            </c:extLst>
          </c:dPt>
          <c:dPt>
            <c:idx val="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4-32E2-42A6-BF91-2B80826AF1D8}"/>
              </c:ext>
            </c:extLst>
          </c:dPt>
          <c:dPt>
            <c:idx val="5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5-32E2-42A6-BF91-2B80826AF1D8}"/>
              </c:ext>
            </c:extLst>
          </c:dPt>
          <c:dPt>
            <c:idx val="6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6-32E2-42A6-BF91-2B80826AF1D8}"/>
              </c:ext>
            </c:extLst>
          </c:dPt>
          <c:dPt>
            <c:idx val="7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7-32E2-42A6-BF91-2B80826AF1D8}"/>
              </c:ext>
            </c:extLst>
          </c:dPt>
          <c:dPt>
            <c:idx val="8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8-32E2-42A6-BF91-2B80826AF1D8}"/>
              </c:ext>
            </c:extLst>
          </c:dPt>
          <c:dPt>
            <c:idx val="9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9-32E2-42A6-BF91-2B80826AF1D8}"/>
              </c:ext>
            </c:extLst>
          </c:dPt>
          <c:dPt>
            <c:idx val="1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A-32E2-42A6-BF91-2B80826AF1D8}"/>
              </c:ext>
            </c:extLst>
          </c:dPt>
          <c:dPt>
            <c:idx val="1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B-32E2-42A6-BF91-2B80826AF1D8}"/>
              </c:ext>
            </c:extLst>
          </c:dPt>
          <c:dPt>
            <c:idx val="1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C-32E2-42A6-BF91-2B80826AF1D8}"/>
              </c:ext>
            </c:extLst>
          </c:dPt>
          <c:dPt>
            <c:idx val="1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D-32E2-42A6-BF91-2B80826AF1D8}"/>
              </c:ext>
            </c:extLst>
          </c:dPt>
          <c:dPt>
            <c:idx val="1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E-32E2-42A6-BF91-2B80826AF1D8}"/>
              </c:ext>
            </c:extLst>
          </c:dPt>
          <c:dLbls>
            <c:dLbl>
              <c:idx val="0"/>
              <c:layout>
                <c:manualLayout>
                  <c:x val="-0.13556538256335457"/>
                  <c:y val="0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4.1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0-32E2-42A6-BF91-2B80826AF1D8}"/>
                </c:ext>
              </c:extLst>
            </c:dLbl>
            <c:dLbl>
              <c:idx val="1"/>
              <c:layout>
                <c:manualLayout>
                  <c:x val="-0.14361537576349026"/>
                  <c:y val="-1.4362577556826458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4.2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1-32E2-42A6-BF91-2B80826AF1D8}"/>
                </c:ext>
              </c:extLst>
            </c:dLbl>
            <c:dLbl>
              <c:idx val="2"/>
              <c:layout>
                <c:manualLayout>
                  <c:x val="-0.13955899517433806"/>
                  <c:y val="-2.1033799726184348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4.3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2-32E2-42A6-BF91-2B80826AF1D8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r>
                      <a:rPr lang="en-US"/>
                      <a:t>1.4</a:t>
                    </a:r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3-32E2-42A6-BF91-2B80826AF1D8}"/>
                </c:ext>
              </c:extLst>
            </c:dLbl>
            <c:dLbl>
              <c:idx val="4"/>
              <c:layout>
                <c:manualLayout>
                  <c:x val="-6.2355064088305663E-2"/>
                  <c:y val="1.1092627280910566E-2"/>
                </c:manualLayout>
              </c:layout>
              <c:tx>
                <c:rich>
                  <a:bodyPr/>
                  <a:lstStyle/>
                  <a:p>
                    <a:r>
                      <a:t>R5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4-32E2-42A6-BF91-2B80826AF1D8}"/>
                </c:ext>
              </c:extLst>
            </c:dLbl>
            <c:dLbl>
              <c:idx val="5"/>
              <c:layout>
                <c:manualLayout>
                  <c:x val="-8.1955025798978162E-2"/>
                  <c:y val="8.8741018247284528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1.4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5-32E2-42A6-BF91-2B80826AF1D8}"/>
                </c:ext>
              </c:extLst>
            </c:dLbl>
            <c:dLbl>
              <c:idx val="6"/>
              <c:layout>
                <c:manualLayout>
                  <c:x val="-6.663088311096739E-2"/>
                  <c:y val="0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2.1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6-32E2-42A6-BF91-2B80826AF1D8}"/>
                </c:ext>
              </c:extLst>
            </c:dLbl>
            <c:dLbl>
              <c:idx val="7"/>
              <c:layout>
                <c:manualLayout>
                  <c:x val="-7.4744472510743856E-2"/>
                  <c:y val="8.8741018247284528E-3"/>
                </c:manualLayout>
              </c:layout>
              <c:tx>
                <c:rich>
                  <a:bodyPr/>
                  <a:lstStyle/>
                  <a:p>
                    <a:r>
                      <a:t>R8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7-32E2-42A6-BF91-2B80826AF1D8}"/>
                </c:ext>
              </c:extLst>
            </c:dLbl>
            <c:dLbl>
              <c:idx val="8"/>
              <c:layout>
                <c:manualLayout>
                  <c:x val="-7.744900231066934E-2"/>
                  <c:y val="-1.331115273709268E-2"/>
                </c:manualLayout>
              </c:layout>
              <c:tx>
                <c:rich>
                  <a:bodyPr/>
                  <a:lstStyle/>
                  <a:p>
                    <a:r>
                      <a:t>R9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8-32E2-42A6-BF91-2B80826AF1D8}"/>
                </c:ext>
              </c:extLst>
            </c:dLbl>
            <c:dLbl>
              <c:idx val="9"/>
              <c:layout>
                <c:manualLayout>
                  <c:x val="-6.1726314148598582E-2"/>
                  <c:y val="-1.1092627280910566E-2"/>
                </c:manualLayout>
              </c:layout>
              <c:tx>
                <c:rich>
                  <a:bodyPr/>
                  <a:lstStyle/>
                  <a:p>
                    <a:r>
                      <a:t>R10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9-32E2-42A6-BF91-2B80826AF1D8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r>
                      <a:t>R11</a:t>
                    </a:r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A-32E2-42A6-BF91-2B80826AF1D8}"/>
                </c:ext>
              </c:extLst>
            </c:dLbl>
            <c:dLbl>
              <c:idx val="11"/>
              <c:layout>
                <c:manualLayout>
                  <c:x val="-5.6317254548747607E-2"/>
                  <c:y val="-6.65557636854634E-3"/>
                </c:manualLayout>
              </c:layout>
              <c:tx>
                <c:rich>
                  <a:bodyPr/>
                  <a:lstStyle/>
                  <a:p>
                    <a:r>
                      <a:t>R12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B-32E2-42A6-BF91-2B80826AF1D8}"/>
                </c:ext>
              </c:extLst>
            </c:dLbl>
            <c:dLbl>
              <c:idx val="12"/>
              <c:layout>
                <c:manualLayout>
                  <c:x val="-6.1726314148598582E-2"/>
                  <c:y val="-1.331115273709268E-2"/>
                </c:manualLayout>
              </c:layout>
              <c:tx>
                <c:rich>
                  <a:bodyPr/>
                  <a:lstStyle/>
                  <a:p>
                    <a:r>
                      <a:t>R13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C-32E2-42A6-BF91-2B80826AF1D8}"/>
                </c:ext>
              </c:extLst>
            </c:dLbl>
            <c:dLbl>
              <c:idx val="13"/>
              <c:layout>
                <c:manualLayout>
                  <c:x val="-6.8487745125963478E-2"/>
                  <c:y val="1.1092627280910566E-2"/>
                </c:manualLayout>
              </c:layout>
              <c:tx>
                <c:rich>
                  <a:bodyPr/>
                  <a:lstStyle/>
                  <a:p>
                    <a:r>
                      <a:t>R14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D-32E2-42A6-BF91-2B80826AF1D8}"/>
                </c:ext>
              </c:extLst>
            </c:dLbl>
            <c:dLbl>
              <c:idx val="14"/>
              <c:layout>
                <c:manualLayout>
                  <c:x val="-6.5783108848486815E-2"/>
                  <c:y val="-6.65557636854634E-3"/>
                </c:manualLayout>
              </c:layout>
              <c:tx>
                <c:rich>
                  <a:bodyPr/>
                  <a:lstStyle/>
                  <a:p>
                    <a:r>
                      <a:t>R15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E-32E2-42A6-BF91-2B80826AF1D8}"/>
                </c:ext>
              </c:extLst>
            </c:dLbl>
            <c:spPr>
              <a:ln>
                <a:noFill/>
              </a:ln>
            </c:spPr>
            <c:txPr>
              <a:bodyPr/>
              <a:lstStyle/>
              <a:p>
                <a:pPr>
                  <a:defRPr>
                    <a:solidFill>
                      <a:sysClr val="windowText" lastClr="000000"/>
                    </a:solidFill>
                  </a:defRPr>
                </a:pPr>
                <a:endParaRPr lang="de-DE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Forces!$A$137:$A$139</c:f>
              <c:numCache>
                <c:formatCode>General</c:formatCode>
                <c:ptCount val="3"/>
                <c:pt idx="0">
                  <c:v>5</c:v>
                </c:pt>
                <c:pt idx="1">
                  <c:v>5</c:v>
                </c:pt>
                <c:pt idx="2">
                  <c:v>5</c:v>
                </c:pt>
              </c:numCache>
            </c:numRef>
          </c:xVal>
          <c:yVal>
            <c:numRef>
              <c:f>Forces!$B$137:$B$139</c:f>
              <c:numCache>
                <c:formatCode>General</c:formatCode>
                <c:ptCount val="3"/>
                <c:pt idx="0">
                  <c:v>3</c:v>
                </c:pt>
                <c:pt idx="1">
                  <c:v>2</c:v>
                </c:pt>
                <c:pt idx="2">
                  <c:v>1</c:v>
                </c:pt>
              </c:numCache>
            </c:numRef>
          </c:yVal>
          <c:bubbleSize>
            <c:numRef>
              <c:f>Forces!$C$137:$C$139</c:f>
              <c:numCache>
                <c:formatCode>General</c:formatCode>
                <c:ptCount val="3"/>
                <c:pt idx="0">
                  <c:v>1</c:v>
                </c:pt>
                <c:pt idx="1">
                  <c:v>1</c:v>
                </c:pt>
                <c:pt idx="2">
                  <c:v>1</c:v>
                </c:pt>
              </c:numCache>
            </c:numRef>
          </c:bubbleSize>
          <c:bubble3D val="0"/>
          <c:extLst>
            <c:ext xmlns:c16="http://schemas.microsoft.com/office/drawing/2014/chart" uri="{C3380CC4-5D6E-409C-BE32-E72D297353CC}">
              <c16:uniqueId val="{0000000F-32E2-42A6-BF91-2B80826AF1D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bubbleScale val="100"/>
        <c:showNegBubbles val="0"/>
        <c:axId val="347270816"/>
        <c:axId val="347271360"/>
      </c:bubbleChart>
      <c:valAx>
        <c:axId val="347270816"/>
        <c:scaling>
          <c:orientation val="minMax"/>
          <c:max val="10"/>
          <c:min val="0"/>
        </c:scaling>
        <c:delete val="0"/>
        <c:axPos val="b"/>
        <c:numFmt formatCode="General" sourceLinked="1"/>
        <c:majorTickMark val="out"/>
        <c:minorTickMark val="none"/>
        <c:tickLblPos val="nextTo"/>
        <c:crossAx val="347271360"/>
        <c:crosses val="autoZero"/>
        <c:crossBetween val="midCat"/>
        <c:majorUnit val="1"/>
        <c:minorUnit val="0.1"/>
      </c:valAx>
      <c:valAx>
        <c:axId val="347271360"/>
        <c:scaling>
          <c:orientation val="minMax"/>
          <c:max val="5"/>
          <c:min val="0"/>
        </c:scaling>
        <c:delete val="0"/>
        <c:axPos val="l"/>
        <c:numFmt formatCode="General" sourceLinked="1"/>
        <c:majorTickMark val="out"/>
        <c:minorTickMark val="none"/>
        <c:tickLblPos val="nextTo"/>
        <c:crossAx val="347270816"/>
        <c:crosses val="autoZero"/>
        <c:crossBetween val="midCat"/>
        <c:majorUnit val="1"/>
        <c:minorUnit val="0.1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70000000000000029" r="0.70000000000000029" t="0.78740157499999996" header="0.30000000000000016" footer="0.30000000000000016"/>
    <c:pageSetup orientation="portrait"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hart>
    <c:autoTitleDeleted val="1"/>
    <c:plotArea>
      <c:layout>
        <c:manualLayout>
          <c:layoutTarget val="inner"/>
          <c:xMode val="edge"/>
          <c:yMode val="edge"/>
          <c:x val="9.4453193350831147E-2"/>
          <c:y val="3.0478737928459579E-2"/>
          <c:w val="0.81096011499924903"/>
          <c:h val="0.91180701138472342"/>
        </c:manualLayout>
      </c:layout>
      <c:bubbleChart>
        <c:varyColors val="0"/>
        <c:ser>
          <c:idx val="0"/>
          <c:order val="0"/>
          <c:spPr>
            <a:solidFill>
              <a:schemeClr val="tx2">
                <a:alpha val="45000"/>
              </a:schemeClr>
            </a:solidFill>
            <a:ln>
              <a:solidFill>
                <a:schemeClr val="tx2">
                  <a:lumMod val="40000"/>
                  <a:lumOff val="60000"/>
                </a:schemeClr>
              </a:solidFill>
            </a:ln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0-DD38-4239-B289-BD395E21D996}"/>
              </c:ext>
            </c:extLst>
          </c:dPt>
          <c:dPt>
            <c:idx val="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1-DD38-4239-B289-BD395E21D996}"/>
              </c:ext>
            </c:extLst>
          </c:dPt>
          <c:dPt>
            <c:idx val="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2-DD38-4239-B289-BD395E21D996}"/>
              </c:ext>
            </c:extLst>
          </c:dPt>
          <c:dPt>
            <c:idx val="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3-DD38-4239-B289-BD395E21D996}"/>
              </c:ext>
            </c:extLst>
          </c:dPt>
          <c:dPt>
            <c:idx val="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4-DD38-4239-B289-BD395E21D996}"/>
              </c:ext>
            </c:extLst>
          </c:dPt>
          <c:dPt>
            <c:idx val="5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5-DD38-4239-B289-BD395E21D996}"/>
              </c:ext>
            </c:extLst>
          </c:dPt>
          <c:dPt>
            <c:idx val="6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6-DD38-4239-B289-BD395E21D996}"/>
              </c:ext>
            </c:extLst>
          </c:dPt>
          <c:dPt>
            <c:idx val="7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7-DD38-4239-B289-BD395E21D996}"/>
              </c:ext>
            </c:extLst>
          </c:dPt>
          <c:dPt>
            <c:idx val="8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8-DD38-4239-B289-BD395E21D996}"/>
              </c:ext>
            </c:extLst>
          </c:dPt>
          <c:dPt>
            <c:idx val="9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9-DD38-4239-B289-BD395E21D996}"/>
              </c:ext>
            </c:extLst>
          </c:dPt>
          <c:dPt>
            <c:idx val="1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A-DD38-4239-B289-BD395E21D996}"/>
              </c:ext>
            </c:extLst>
          </c:dPt>
          <c:dPt>
            <c:idx val="1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B-DD38-4239-B289-BD395E21D996}"/>
              </c:ext>
            </c:extLst>
          </c:dPt>
          <c:dPt>
            <c:idx val="1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C-DD38-4239-B289-BD395E21D996}"/>
              </c:ext>
            </c:extLst>
          </c:dPt>
          <c:dPt>
            <c:idx val="1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D-DD38-4239-B289-BD395E21D996}"/>
              </c:ext>
            </c:extLst>
          </c:dPt>
          <c:dPt>
            <c:idx val="1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E-DD38-4239-B289-BD395E21D996}"/>
              </c:ext>
            </c:extLst>
          </c:dPt>
          <c:dLbls>
            <c:dLbl>
              <c:idx val="0"/>
              <c:layout>
                <c:manualLayout>
                  <c:x val="-0.13556538256335457"/>
                  <c:y val="0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5.1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0-DD38-4239-B289-BD395E21D996}"/>
                </c:ext>
              </c:extLst>
            </c:dLbl>
            <c:dLbl>
              <c:idx val="1"/>
              <c:layout>
                <c:manualLayout>
                  <c:x val="-0.14361537576349026"/>
                  <c:y val="-1.4362577556826458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5.2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1-DD38-4239-B289-BD395E21D996}"/>
                </c:ext>
              </c:extLst>
            </c:dLbl>
            <c:dLbl>
              <c:idx val="2"/>
              <c:layout>
                <c:manualLayout>
                  <c:x val="-0.13955899517433806"/>
                  <c:y val="-2.1033799726184348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5.3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2-DD38-4239-B289-BD395E21D996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r>
                      <a:rPr lang="en-US"/>
                      <a:t>5.4</a:t>
                    </a:r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3-DD38-4239-B289-BD395E21D996}"/>
                </c:ext>
              </c:extLst>
            </c:dLbl>
            <c:dLbl>
              <c:idx val="4"/>
              <c:layout>
                <c:manualLayout>
                  <c:x val="-0.13352953308096621"/>
                  <c:y val="1.1092699033875504E-2"/>
                </c:manualLayout>
              </c:layout>
              <c:tx>
                <c:rich>
                  <a:bodyPr/>
                  <a:lstStyle/>
                  <a:p>
                    <a:r>
                      <a:rPr lang="de-CH"/>
                      <a:t>5.5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4-DD38-4239-B289-BD395E21D996}"/>
                </c:ext>
              </c:extLst>
            </c:dLbl>
            <c:dLbl>
              <c:idx val="5"/>
              <c:layout>
                <c:manualLayout>
                  <c:x val="-0.13414974048429978"/>
                  <c:y val="-1.4422771187477069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5.6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5-DD38-4239-B289-BD395E21D996}"/>
                </c:ext>
              </c:extLst>
            </c:dLbl>
            <c:dLbl>
              <c:idx val="6"/>
              <c:layout>
                <c:manualLayout>
                  <c:x val="-0.12831568108486988"/>
                  <c:y val="0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5.7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6-DD38-4239-B289-BD395E21D996}"/>
                </c:ext>
              </c:extLst>
            </c:dLbl>
            <c:dLbl>
              <c:idx val="7"/>
              <c:layout>
                <c:manualLayout>
                  <c:x val="-7.4744472510743856E-2"/>
                  <c:y val="8.8741018247284528E-3"/>
                </c:manualLayout>
              </c:layout>
              <c:tx>
                <c:rich>
                  <a:bodyPr/>
                  <a:lstStyle/>
                  <a:p>
                    <a:r>
                      <a:rPr lang="de-CH"/>
                      <a:t>R8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7-DD38-4239-B289-BD395E21D996}"/>
                </c:ext>
              </c:extLst>
            </c:dLbl>
            <c:dLbl>
              <c:idx val="8"/>
              <c:layout>
                <c:manualLayout>
                  <c:x val="-7.744900231066934E-2"/>
                  <c:y val="-1.331115273709268E-2"/>
                </c:manualLayout>
              </c:layout>
              <c:tx>
                <c:rich>
                  <a:bodyPr/>
                  <a:lstStyle/>
                  <a:p>
                    <a:r>
                      <a:t>R9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8-DD38-4239-B289-BD395E21D996}"/>
                </c:ext>
              </c:extLst>
            </c:dLbl>
            <c:dLbl>
              <c:idx val="9"/>
              <c:layout>
                <c:manualLayout>
                  <c:x val="-6.1726314148598582E-2"/>
                  <c:y val="-1.1092627280910566E-2"/>
                </c:manualLayout>
              </c:layout>
              <c:tx>
                <c:rich>
                  <a:bodyPr/>
                  <a:lstStyle/>
                  <a:p>
                    <a:r>
                      <a:t>R10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9-DD38-4239-B289-BD395E21D996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r>
                      <a:t>R11</a:t>
                    </a:r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A-DD38-4239-B289-BD395E21D996}"/>
                </c:ext>
              </c:extLst>
            </c:dLbl>
            <c:dLbl>
              <c:idx val="11"/>
              <c:layout>
                <c:manualLayout>
                  <c:x val="-5.6317254548747607E-2"/>
                  <c:y val="-6.65557636854634E-3"/>
                </c:manualLayout>
              </c:layout>
              <c:tx>
                <c:rich>
                  <a:bodyPr/>
                  <a:lstStyle/>
                  <a:p>
                    <a:r>
                      <a:t>R12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B-DD38-4239-B289-BD395E21D996}"/>
                </c:ext>
              </c:extLst>
            </c:dLbl>
            <c:dLbl>
              <c:idx val="12"/>
              <c:layout>
                <c:manualLayout>
                  <c:x val="-6.1726314148598582E-2"/>
                  <c:y val="-1.331115273709268E-2"/>
                </c:manualLayout>
              </c:layout>
              <c:tx>
                <c:rich>
                  <a:bodyPr/>
                  <a:lstStyle/>
                  <a:p>
                    <a:r>
                      <a:t>R13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C-DD38-4239-B289-BD395E21D996}"/>
                </c:ext>
              </c:extLst>
            </c:dLbl>
            <c:dLbl>
              <c:idx val="13"/>
              <c:layout>
                <c:manualLayout>
                  <c:x val="-6.8487745125963478E-2"/>
                  <c:y val="1.1092627280910566E-2"/>
                </c:manualLayout>
              </c:layout>
              <c:tx>
                <c:rich>
                  <a:bodyPr/>
                  <a:lstStyle/>
                  <a:p>
                    <a:r>
                      <a:t>R14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D-DD38-4239-B289-BD395E21D996}"/>
                </c:ext>
              </c:extLst>
            </c:dLbl>
            <c:dLbl>
              <c:idx val="14"/>
              <c:layout>
                <c:manualLayout>
                  <c:x val="-6.5783108848486815E-2"/>
                  <c:y val="-6.65557636854634E-3"/>
                </c:manualLayout>
              </c:layout>
              <c:tx>
                <c:rich>
                  <a:bodyPr/>
                  <a:lstStyle/>
                  <a:p>
                    <a:r>
                      <a:t>R15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E-DD38-4239-B289-BD395E21D996}"/>
                </c:ext>
              </c:extLst>
            </c:dLbl>
            <c:spPr>
              <a:ln>
                <a:noFill/>
              </a:ln>
            </c:spPr>
            <c:txPr>
              <a:bodyPr/>
              <a:lstStyle/>
              <a:p>
                <a:pPr>
                  <a:defRPr>
                    <a:solidFill>
                      <a:sysClr val="windowText" lastClr="000000"/>
                    </a:solidFill>
                  </a:defRPr>
                </a:pPr>
                <a:endParaRPr lang="de-DE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Forces!$A$141:$A$147</c:f>
              <c:numCache>
                <c:formatCode>General</c:formatCode>
                <c:ptCount val="7"/>
                <c:pt idx="0">
                  <c:v>5</c:v>
                </c:pt>
                <c:pt idx="1">
                  <c:v>5</c:v>
                </c:pt>
                <c:pt idx="2">
                  <c:v>5</c:v>
                </c:pt>
                <c:pt idx="3">
                  <c:v>5</c:v>
                </c:pt>
                <c:pt idx="4">
                  <c:v>5</c:v>
                </c:pt>
                <c:pt idx="5">
                  <c:v>5</c:v>
                </c:pt>
                <c:pt idx="6">
                  <c:v>5</c:v>
                </c:pt>
              </c:numCache>
            </c:numRef>
          </c:xVal>
          <c:yVal>
            <c:numRef>
              <c:f>Forces!$B$141:$B$147</c:f>
              <c:numCache>
                <c:formatCode>General</c:formatCode>
                <c:ptCount val="7"/>
                <c:pt idx="0">
                  <c:v>1</c:v>
                </c:pt>
                <c:pt idx="1">
                  <c:v>3</c:v>
                </c:pt>
                <c:pt idx="2">
                  <c:v>5</c:v>
                </c:pt>
                <c:pt idx="3">
                  <c:v>2</c:v>
                </c:pt>
              </c:numCache>
            </c:numRef>
          </c:yVal>
          <c:bubbleSize>
            <c:numRef>
              <c:f>Forces!$C$141:$C$147</c:f>
              <c:numCache>
                <c:formatCode>General</c:formatCode>
                <c:ptCount val="7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</c:numCache>
            </c:numRef>
          </c:bubbleSize>
          <c:bubble3D val="0"/>
          <c:extLst>
            <c:ext xmlns:c16="http://schemas.microsoft.com/office/drawing/2014/chart" uri="{C3380CC4-5D6E-409C-BE32-E72D297353CC}">
              <c16:uniqueId val="{0000000F-DD38-4239-B289-BD395E21D9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bubbleScale val="100"/>
        <c:showNegBubbles val="0"/>
        <c:axId val="347272992"/>
        <c:axId val="347275168"/>
      </c:bubbleChart>
      <c:valAx>
        <c:axId val="347272992"/>
        <c:scaling>
          <c:orientation val="minMax"/>
          <c:max val="10"/>
          <c:min val="0"/>
        </c:scaling>
        <c:delete val="0"/>
        <c:axPos val="b"/>
        <c:numFmt formatCode="General" sourceLinked="1"/>
        <c:majorTickMark val="out"/>
        <c:minorTickMark val="none"/>
        <c:tickLblPos val="nextTo"/>
        <c:crossAx val="347275168"/>
        <c:crosses val="autoZero"/>
        <c:crossBetween val="midCat"/>
        <c:majorUnit val="1"/>
        <c:minorUnit val="0.1"/>
      </c:valAx>
      <c:valAx>
        <c:axId val="347275168"/>
        <c:scaling>
          <c:orientation val="minMax"/>
          <c:max val="5"/>
          <c:min val="0"/>
        </c:scaling>
        <c:delete val="0"/>
        <c:axPos val="l"/>
        <c:numFmt formatCode="General" sourceLinked="1"/>
        <c:majorTickMark val="out"/>
        <c:minorTickMark val="none"/>
        <c:tickLblPos val="nextTo"/>
        <c:crossAx val="347272992"/>
        <c:crosses val="autoZero"/>
        <c:crossBetween val="midCat"/>
        <c:majorUnit val="1"/>
        <c:minorUnit val="0.1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70000000000000029" r="0.70000000000000029" t="0.78740157499999996" header="0.30000000000000016" footer="0.30000000000000016"/>
    <c:pageSetup orientation="portrait"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hart>
    <c:autoTitleDeleted val="1"/>
    <c:plotArea>
      <c:layout>
        <c:manualLayout>
          <c:layoutTarget val="inner"/>
          <c:xMode val="edge"/>
          <c:yMode val="edge"/>
          <c:x val="9.4453193350831147E-2"/>
          <c:y val="3.0478737928459579E-2"/>
          <c:w val="0.81096011499924903"/>
          <c:h val="0.91180701138472342"/>
        </c:manualLayout>
      </c:layout>
      <c:bubbleChart>
        <c:varyColors val="0"/>
        <c:ser>
          <c:idx val="0"/>
          <c:order val="0"/>
          <c:spPr>
            <a:solidFill>
              <a:schemeClr val="tx2">
                <a:alpha val="45000"/>
              </a:schemeClr>
            </a:solidFill>
            <a:ln>
              <a:solidFill>
                <a:schemeClr val="tx2">
                  <a:lumMod val="40000"/>
                  <a:lumOff val="60000"/>
                </a:schemeClr>
              </a:solidFill>
            </a:ln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0-644A-4A43-A5CE-5B3BD51B63F3}"/>
              </c:ext>
            </c:extLst>
          </c:dPt>
          <c:dPt>
            <c:idx val="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1-644A-4A43-A5CE-5B3BD51B63F3}"/>
              </c:ext>
            </c:extLst>
          </c:dPt>
          <c:dPt>
            <c:idx val="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2-644A-4A43-A5CE-5B3BD51B63F3}"/>
              </c:ext>
            </c:extLst>
          </c:dPt>
          <c:dPt>
            <c:idx val="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3-644A-4A43-A5CE-5B3BD51B63F3}"/>
              </c:ext>
            </c:extLst>
          </c:dPt>
          <c:dPt>
            <c:idx val="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4-644A-4A43-A5CE-5B3BD51B63F3}"/>
              </c:ext>
            </c:extLst>
          </c:dPt>
          <c:dPt>
            <c:idx val="5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5-644A-4A43-A5CE-5B3BD51B63F3}"/>
              </c:ext>
            </c:extLst>
          </c:dPt>
          <c:dPt>
            <c:idx val="6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6-644A-4A43-A5CE-5B3BD51B63F3}"/>
              </c:ext>
            </c:extLst>
          </c:dPt>
          <c:dPt>
            <c:idx val="7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7-644A-4A43-A5CE-5B3BD51B63F3}"/>
              </c:ext>
            </c:extLst>
          </c:dPt>
          <c:dPt>
            <c:idx val="8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8-644A-4A43-A5CE-5B3BD51B63F3}"/>
              </c:ext>
            </c:extLst>
          </c:dPt>
          <c:dPt>
            <c:idx val="9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9-644A-4A43-A5CE-5B3BD51B63F3}"/>
              </c:ext>
            </c:extLst>
          </c:dPt>
          <c:dPt>
            <c:idx val="1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A-644A-4A43-A5CE-5B3BD51B63F3}"/>
              </c:ext>
            </c:extLst>
          </c:dPt>
          <c:dPt>
            <c:idx val="1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B-644A-4A43-A5CE-5B3BD51B63F3}"/>
              </c:ext>
            </c:extLst>
          </c:dPt>
          <c:dPt>
            <c:idx val="1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C-644A-4A43-A5CE-5B3BD51B63F3}"/>
              </c:ext>
            </c:extLst>
          </c:dPt>
          <c:dPt>
            <c:idx val="1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D-644A-4A43-A5CE-5B3BD51B63F3}"/>
              </c:ext>
            </c:extLst>
          </c:dPt>
          <c:dPt>
            <c:idx val="1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E-644A-4A43-A5CE-5B3BD51B63F3}"/>
              </c:ext>
            </c:extLst>
          </c:dPt>
          <c:dLbls>
            <c:dLbl>
              <c:idx val="0"/>
              <c:layout>
                <c:manualLayout>
                  <c:x val="-0.13556538256335457"/>
                  <c:y val="0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6.1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0-644A-4A43-A5CE-5B3BD51B63F3}"/>
                </c:ext>
              </c:extLst>
            </c:dLbl>
            <c:dLbl>
              <c:idx val="1"/>
              <c:layout>
                <c:manualLayout>
                  <c:x val="-0.14361537576349026"/>
                  <c:y val="-1.4362577556826458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6.2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1-644A-4A43-A5CE-5B3BD51B63F3}"/>
                </c:ext>
              </c:extLst>
            </c:dLbl>
            <c:dLbl>
              <c:idx val="2"/>
              <c:layout>
                <c:manualLayout>
                  <c:x val="-0.13955899517433806"/>
                  <c:y val="-2.1033799726184348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6.3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2-644A-4A43-A5CE-5B3BD51B63F3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r>
                      <a:rPr lang="en-US"/>
                      <a:t>6.4</a:t>
                    </a:r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3-644A-4A43-A5CE-5B3BD51B63F3}"/>
                </c:ext>
              </c:extLst>
            </c:dLbl>
            <c:dLbl>
              <c:idx val="4"/>
              <c:layout>
                <c:manualLayout>
                  <c:x val="-6.2355064088305663E-2"/>
                  <c:y val="1.1092627280910566E-2"/>
                </c:manualLayout>
              </c:layout>
              <c:tx>
                <c:rich>
                  <a:bodyPr/>
                  <a:lstStyle/>
                  <a:p>
                    <a:r>
                      <a:t>R5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4-644A-4A43-A5CE-5B3BD51B63F3}"/>
                </c:ext>
              </c:extLst>
            </c:dLbl>
            <c:dLbl>
              <c:idx val="5"/>
              <c:layout>
                <c:manualLayout>
                  <c:x val="-8.1955025798978162E-2"/>
                  <c:y val="8.8741018247284528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1.4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5-644A-4A43-A5CE-5B3BD51B63F3}"/>
                </c:ext>
              </c:extLst>
            </c:dLbl>
            <c:dLbl>
              <c:idx val="6"/>
              <c:layout>
                <c:manualLayout>
                  <c:x val="-6.663088311096739E-2"/>
                  <c:y val="0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2.1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6-644A-4A43-A5CE-5B3BD51B63F3}"/>
                </c:ext>
              </c:extLst>
            </c:dLbl>
            <c:dLbl>
              <c:idx val="7"/>
              <c:layout>
                <c:manualLayout>
                  <c:x val="-7.4744472510743856E-2"/>
                  <c:y val="8.8741018247284528E-3"/>
                </c:manualLayout>
              </c:layout>
              <c:tx>
                <c:rich>
                  <a:bodyPr/>
                  <a:lstStyle/>
                  <a:p>
                    <a:r>
                      <a:t>R8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7-644A-4A43-A5CE-5B3BD51B63F3}"/>
                </c:ext>
              </c:extLst>
            </c:dLbl>
            <c:dLbl>
              <c:idx val="8"/>
              <c:layout>
                <c:manualLayout>
                  <c:x val="-7.744900231066934E-2"/>
                  <c:y val="-1.331115273709268E-2"/>
                </c:manualLayout>
              </c:layout>
              <c:tx>
                <c:rich>
                  <a:bodyPr/>
                  <a:lstStyle/>
                  <a:p>
                    <a:r>
                      <a:t>R9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8-644A-4A43-A5CE-5B3BD51B63F3}"/>
                </c:ext>
              </c:extLst>
            </c:dLbl>
            <c:dLbl>
              <c:idx val="9"/>
              <c:layout>
                <c:manualLayout>
                  <c:x val="-6.1726314148598582E-2"/>
                  <c:y val="-1.1092627280910566E-2"/>
                </c:manualLayout>
              </c:layout>
              <c:tx>
                <c:rich>
                  <a:bodyPr/>
                  <a:lstStyle/>
                  <a:p>
                    <a:r>
                      <a:t>R10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9-644A-4A43-A5CE-5B3BD51B63F3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r>
                      <a:t>R11</a:t>
                    </a:r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A-644A-4A43-A5CE-5B3BD51B63F3}"/>
                </c:ext>
              </c:extLst>
            </c:dLbl>
            <c:dLbl>
              <c:idx val="11"/>
              <c:layout>
                <c:manualLayout>
                  <c:x val="-5.6317254548747607E-2"/>
                  <c:y val="-6.65557636854634E-3"/>
                </c:manualLayout>
              </c:layout>
              <c:tx>
                <c:rich>
                  <a:bodyPr/>
                  <a:lstStyle/>
                  <a:p>
                    <a:r>
                      <a:t>R12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B-644A-4A43-A5CE-5B3BD51B63F3}"/>
                </c:ext>
              </c:extLst>
            </c:dLbl>
            <c:dLbl>
              <c:idx val="12"/>
              <c:layout>
                <c:manualLayout>
                  <c:x val="-6.1726314148598582E-2"/>
                  <c:y val="-1.331115273709268E-2"/>
                </c:manualLayout>
              </c:layout>
              <c:tx>
                <c:rich>
                  <a:bodyPr/>
                  <a:lstStyle/>
                  <a:p>
                    <a:r>
                      <a:t>R13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C-644A-4A43-A5CE-5B3BD51B63F3}"/>
                </c:ext>
              </c:extLst>
            </c:dLbl>
            <c:dLbl>
              <c:idx val="13"/>
              <c:layout>
                <c:manualLayout>
                  <c:x val="-6.8487745125963478E-2"/>
                  <c:y val="1.1092627280910566E-2"/>
                </c:manualLayout>
              </c:layout>
              <c:tx>
                <c:rich>
                  <a:bodyPr/>
                  <a:lstStyle/>
                  <a:p>
                    <a:r>
                      <a:t>R14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D-644A-4A43-A5CE-5B3BD51B63F3}"/>
                </c:ext>
              </c:extLst>
            </c:dLbl>
            <c:dLbl>
              <c:idx val="14"/>
              <c:layout>
                <c:manualLayout>
                  <c:x val="-6.5783108848486815E-2"/>
                  <c:y val="-6.65557636854634E-3"/>
                </c:manualLayout>
              </c:layout>
              <c:tx>
                <c:rich>
                  <a:bodyPr/>
                  <a:lstStyle/>
                  <a:p>
                    <a:r>
                      <a:t>R15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E-644A-4A43-A5CE-5B3BD51B63F3}"/>
                </c:ext>
              </c:extLst>
            </c:dLbl>
            <c:spPr>
              <a:ln>
                <a:noFill/>
              </a:ln>
            </c:spPr>
            <c:txPr>
              <a:bodyPr/>
              <a:lstStyle/>
              <a:p>
                <a:pPr>
                  <a:defRPr>
                    <a:solidFill>
                      <a:sysClr val="windowText" lastClr="000000"/>
                    </a:solidFill>
                  </a:defRPr>
                </a:pPr>
                <a:endParaRPr lang="de-DE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Forces!$A$149:$A$152</c:f>
              <c:numCache>
                <c:formatCode>General</c:formatCode>
                <c:ptCount val="4"/>
                <c:pt idx="0">
                  <c:v>5</c:v>
                </c:pt>
                <c:pt idx="1">
                  <c:v>5</c:v>
                </c:pt>
                <c:pt idx="2">
                  <c:v>5</c:v>
                </c:pt>
                <c:pt idx="3">
                  <c:v>5</c:v>
                </c:pt>
              </c:numCache>
            </c:numRef>
          </c:xVal>
          <c:yVal>
            <c:numRef>
              <c:f>Forces!$B$149:$B$152</c:f>
              <c:numCache>
                <c:formatCode>General</c:formatCode>
                <c:ptCount val="4"/>
                <c:pt idx="1">
                  <c:v>4</c:v>
                </c:pt>
                <c:pt idx="2">
                  <c:v>2</c:v>
                </c:pt>
              </c:numCache>
            </c:numRef>
          </c:yVal>
          <c:bubbleSize>
            <c:numRef>
              <c:f>Forces!$C$149:$C$152</c:f>
              <c:numCache>
                <c:formatCode>General</c:formatCode>
                <c:ptCount val="4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</c:numCache>
            </c:numRef>
          </c:bubbleSize>
          <c:bubble3D val="0"/>
          <c:extLst>
            <c:ext xmlns:c16="http://schemas.microsoft.com/office/drawing/2014/chart" uri="{C3380CC4-5D6E-409C-BE32-E72D297353CC}">
              <c16:uniqueId val="{0000000F-644A-4A43-A5CE-5B3BD51B63F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bubbleScale val="100"/>
        <c:showNegBubbles val="0"/>
        <c:axId val="347277344"/>
        <c:axId val="347273536"/>
      </c:bubbleChart>
      <c:valAx>
        <c:axId val="347277344"/>
        <c:scaling>
          <c:orientation val="minMax"/>
          <c:max val="10"/>
          <c:min val="0"/>
        </c:scaling>
        <c:delete val="0"/>
        <c:axPos val="b"/>
        <c:numFmt formatCode="General" sourceLinked="1"/>
        <c:majorTickMark val="out"/>
        <c:minorTickMark val="none"/>
        <c:tickLblPos val="nextTo"/>
        <c:crossAx val="347273536"/>
        <c:crosses val="autoZero"/>
        <c:crossBetween val="midCat"/>
        <c:majorUnit val="1"/>
        <c:minorUnit val="0.1"/>
      </c:valAx>
      <c:valAx>
        <c:axId val="347273536"/>
        <c:scaling>
          <c:orientation val="minMax"/>
          <c:max val="5"/>
          <c:min val="0"/>
        </c:scaling>
        <c:delete val="0"/>
        <c:axPos val="l"/>
        <c:numFmt formatCode="General" sourceLinked="1"/>
        <c:majorTickMark val="out"/>
        <c:minorTickMark val="none"/>
        <c:tickLblPos val="nextTo"/>
        <c:crossAx val="347277344"/>
        <c:crosses val="autoZero"/>
        <c:crossBetween val="midCat"/>
        <c:majorUnit val="1"/>
        <c:minorUnit val="0.1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70000000000000029" r="0.70000000000000029" t="0.78740157499999996" header="0.30000000000000016" footer="0.30000000000000016"/>
    <c:pageSetup orientation="portrait"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hart>
    <c:autoTitleDeleted val="1"/>
    <c:plotArea>
      <c:layout>
        <c:manualLayout>
          <c:layoutTarget val="inner"/>
          <c:xMode val="edge"/>
          <c:yMode val="edge"/>
          <c:x val="9.4453193350831147E-2"/>
          <c:y val="3.0478737928459579E-2"/>
          <c:w val="0.81096011499924903"/>
          <c:h val="0.91180701138472342"/>
        </c:manualLayout>
      </c:layout>
      <c:bubbleChart>
        <c:varyColors val="0"/>
        <c:ser>
          <c:idx val="0"/>
          <c:order val="0"/>
          <c:spPr>
            <a:solidFill>
              <a:schemeClr val="tx2">
                <a:alpha val="45000"/>
              </a:schemeClr>
            </a:solidFill>
            <a:ln>
              <a:solidFill>
                <a:schemeClr val="tx2">
                  <a:lumMod val="40000"/>
                  <a:lumOff val="60000"/>
                </a:schemeClr>
              </a:solidFill>
            </a:ln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0-EED1-44C8-BDAD-EFFFFC47EBF4}"/>
              </c:ext>
            </c:extLst>
          </c:dPt>
          <c:dPt>
            <c:idx val="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1-EED1-44C8-BDAD-EFFFFC47EBF4}"/>
              </c:ext>
            </c:extLst>
          </c:dPt>
          <c:dPt>
            <c:idx val="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2-EED1-44C8-BDAD-EFFFFC47EBF4}"/>
              </c:ext>
            </c:extLst>
          </c:dPt>
          <c:dPt>
            <c:idx val="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3-EED1-44C8-BDAD-EFFFFC47EBF4}"/>
              </c:ext>
            </c:extLst>
          </c:dPt>
          <c:dPt>
            <c:idx val="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4-EED1-44C8-BDAD-EFFFFC47EBF4}"/>
              </c:ext>
            </c:extLst>
          </c:dPt>
          <c:dPt>
            <c:idx val="5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5-EED1-44C8-BDAD-EFFFFC47EBF4}"/>
              </c:ext>
            </c:extLst>
          </c:dPt>
          <c:dPt>
            <c:idx val="6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6-EED1-44C8-BDAD-EFFFFC47EBF4}"/>
              </c:ext>
            </c:extLst>
          </c:dPt>
          <c:dPt>
            <c:idx val="7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7-EED1-44C8-BDAD-EFFFFC47EBF4}"/>
              </c:ext>
            </c:extLst>
          </c:dPt>
          <c:dPt>
            <c:idx val="8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8-EED1-44C8-BDAD-EFFFFC47EBF4}"/>
              </c:ext>
            </c:extLst>
          </c:dPt>
          <c:dPt>
            <c:idx val="9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9-EED1-44C8-BDAD-EFFFFC47EBF4}"/>
              </c:ext>
            </c:extLst>
          </c:dPt>
          <c:dPt>
            <c:idx val="1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A-EED1-44C8-BDAD-EFFFFC47EBF4}"/>
              </c:ext>
            </c:extLst>
          </c:dPt>
          <c:dPt>
            <c:idx val="1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B-EED1-44C8-BDAD-EFFFFC47EBF4}"/>
              </c:ext>
            </c:extLst>
          </c:dPt>
          <c:dPt>
            <c:idx val="1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C-EED1-44C8-BDAD-EFFFFC47EBF4}"/>
              </c:ext>
            </c:extLst>
          </c:dPt>
          <c:dPt>
            <c:idx val="1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D-EED1-44C8-BDAD-EFFFFC47EBF4}"/>
              </c:ext>
            </c:extLst>
          </c:dPt>
          <c:dPt>
            <c:idx val="1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E-EED1-44C8-BDAD-EFFFFC47EBF4}"/>
              </c:ext>
            </c:extLst>
          </c:dPt>
          <c:dLbls>
            <c:dLbl>
              <c:idx val="0"/>
              <c:layout>
                <c:manualLayout>
                  <c:x val="-0.13556538256335457"/>
                  <c:y val="0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7.1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0-EED1-44C8-BDAD-EFFFFC47EBF4}"/>
                </c:ext>
              </c:extLst>
            </c:dLbl>
            <c:dLbl>
              <c:idx val="1"/>
              <c:layout>
                <c:manualLayout>
                  <c:x val="-0.14361537576349026"/>
                  <c:y val="-1.4362577556826458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7.2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1-EED1-44C8-BDAD-EFFFFC47EBF4}"/>
                </c:ext>
              </c:extLst>
            </c:dLbl>
            <c:dLbl>
              <c:idx val="2"/>
              <c:layout>
                <c:manualLayout>
                  <c:x val="-0.13955899517433806"/>
                  <c:y val="-2.1033799726184348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7.3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2-EED1-44C8-BDAD-EFFFFC47EBF4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r>
                      <a:rPr lang="en-US"/>
                      <a:t>1.4</a:t>
                    </a:r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3-EED1-44C8-BDAD-EFFFFC47EBF4}"/>
                </c:ext>
              </c:extLst>
            </c:dLbl>
            <c:dLbl>
              <c:idx val="4"/>
              <c:layout>
                <c:manualLayout>
                  <c:x val="-6.2355064088305663E-2"/>
                  <c:y val="1.1092627280910566E-2"/>
                </c:manualLayout>
              </c:layout>
              <c:tx>
                <c:rich>
                  <a:bodyPr/>
                  <a:lstStyle/>
                  <a:p>
                    <a:r>
                      <a:t>R5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4-EED1-44C8-BDAD-EFFFFC47EBF4}"/>
                </c:ext>
              </c:extLst>
            </c:dLbl>
            <c:dLbl>
              <c:idx val="5"/>
              <c:layout>
                <c:manualLayout>
                  <c:x val="-8.1955025798978162E-2"/>
                  <c:y val="8.8741018247284528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1.4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5-EED1-44C8-BDAD-EFFFFC47EBF4}"/>
                </c:ext>
              </c:extLst>
            </c:dLbl>
            <c:dLbl>
              <c:idx val="6"/>
              <c:layout>
                <c:manualLayout>
                  <c:x val="-6.663088311096739E-2"/>
                  <c:y val="0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2.1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6-EED1-44C8-BDAD-EFFFFC47EBF4}"/>
                </c:ext>
              </c:extLst>
            </c:dLbl>
            <c:dLbl>
              <c:idx val="7"/>
              <c:layout>
                <c:manualLayout>
                  <c:x val="-7.4744472510743856E-2"/>
                  <c:y val="8.8741018247284528E-3"/>
                </c:manualLayout>
              </c:layout>
              <c:tx>
                <c:rich>
                  <a:bodyPr/>
                  <a:lstStyle/>
                  <a:p>
                    <a:r>
                      <a:t>R8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7-EED1-44C8-BDAD-EFFFFC47EBF4}"/>
                </c:ext>
              </c:extLst>
            </c:dLbl>
            <c:dLbl>
              <c:idx val="8"/>
              <c:layout>
                <c:manualLayout>
                  <c:x val="-7.744900231066934E-2"/>
                  <c:y val="-1.331115273709268E-2"/>
                </c:manualLayout>
              </c:layout>
              <c:tx>
                <c:rich>
                  <a:bodyPr/>
                  <a:lstStyle/>
                  <a:p>
                    <a:r>
                      <a:t>R9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8-EED1-44C8-BDAD-EFFFFC47EBF4}"/>
                </c:ext>
              </c:extLst>
            </c:dLbl>
            <c:dLbl>
              <c:idx val="9"/>
              <c:layout>
                <c:manualLayout>
                  <c:x val="-6.1726314148598582E-2"/>
                  <c:y val="-1.1092627280910566E-2"/>
                </c:manualLayout>
              </c:layout>
              <c:tx>
                <c:rich>
                  <a:bodyPr/>
                  <a:lstStyle/>
                  <a:p>
                    <a:r>
                      <a:t>R10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9-EED1-44C8-BDAD-EFFFFC47EBF4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r>
                      <a:t>R11</a:t>
                    </a:r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A-EED1-44C8-BDAD-EFFFFC47EBF4}"/>
                </c:ext>
              </c:extLst>
            </c:dLbl>
            <c:dLbl>
              <c:idx val="11"/>
              <c:layout>
                <c:manualLayout>
                  <c:x val="-5.6317254548747607E-2"/>
                  <c:y val="-6.65557636854634E-3"/>
                </c:manualLayout>
              </c:layout>
              <c:tx>
                <c:rich>
                  <a:bodyPr/>
                  <a:lstStyle/>
                  <a:p>
                    <a:r>
                      <a:t>R12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B-EED1-44C8-BDAD-EFFFFC47EBF4}"/>
                </c:ext>
              </c:extLst>
            </c:dLbl>
            <c:dLbl>
              <c:idx val="12"/>
              <c:layout>
                <c:manualLayout>
                  <c:x val="-6.1726314148598582E-2"/>
                  <c:y val="-1.331115273709268E-2"/>
                </c:manualLayout>
              </c:layout>
              <c:tx>
                <c:rich>
                  <a:bodyPr/>
                  <a:lstStyle/>
                  <a:p>
                    <a:r>
                      <a:t>R13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C-EED1-44C8-BDAD-EFFFFC47EBF4}"/>
                </c:ext>
              </c:extLst>
            </c:dLbl>
            <c:dLbl>
              <c:idx val="13"/>
              <c:layout>
                <c:manualLayout>
                  <c:x val="-6.8487745125963478E-2"/>
                  <c:y val="1.1092627280910566E-2"/>
                </c:manualLayout>
              </c:layout>
              <c:tx>
                <c:rich>
                  <a:bodyPr/>
                  <a:lstStyle/>
                  <a:p>
                    <a:r>
                      <a:t>R14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D-EED1-44C8-BDAD-EFFFFC47EBF4}"/>
                </c:ext>
              </c:extLst>
            </c:dLbl>
            <c:dLbl>
              <c:idx val="14"/>
              <c:layout>
                <c:manualLayout>
                  <c:x val="-6.5783108848486815E-2"/>
                  <c:y val="-6.65557636854634E-3"/>
                </c:manualLayout>
              </c:layout>
              <c:tx>
                <c:rich>
                  <a:bodyPr/>
                  <a:lstStyle/>
                  <a:p>
                    <a:r>
                      <a:t>R15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E-EED1-44C8-BDAD-EFFFFC47EBF4}"/>
                </c:ext>
              </c:extLst>
            </c:dLbl>
            <c:spPr>
              <a:ln>
                <a:noFill/>
              </a:ln>
            </c:spPr>
            <c:txPr>
              <a:bodyPr/>
              <a:lstStyle/>
              <a:p>
                <a:pPr>
                  <a:defRPr>
                    <a:solidFill>
                      <a:sysClr val="windowText" lastClr="000000"/>
                    </a:solidFill>
                  </a:defRPr>
                </a:pPr>
                <a:endParaRPr lang="de-DE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Forces!$A$154:$A$156</c:f>
              <c:numCache>
                <c:formatCode>General</c:formatCode>
                <c:ptCount val="3"/>
                <c:pt idx="0">
                  <c:v>5</c:v>
                </c:pt>
                <c:pt idx="1">
                  <c:v>5</c:v>
                </c:pt>
                <c:pt idx="2">
                  <c:v>5</c:v>
                </c:pt>
              </c:numCache>
            </c:numRef>
          </c:xVal>
          <c:yVal>
            <c:numRef>
              <c:f>Forces!$B$154:$B$156</c:f>
              <c:numCache>
                <c:formatCode>General</c:formatCode>
                <c:ptCount val="3"/>
                <c:pt idx="0">
                  <c:v>4</c:v>
                </c:pt>
              </c:numCache>
            </c:numRef>
          </c:yVal>
          <c:bubbleSize>
            <c:numRef>
              <c:f>Forces!$C$154:$C$156</c:f>
              <c:numCache>
                <c:formatCode>General</c:formatCode>
                <c:ptCount val="3"/>
                <c:pt idx="0">
                  <c:v>1</c:v>
                </c:pt>
                <c:pt idx="1">
                  <c:v>1</c:v>
                </c:pt>
                <c:pt idx="2">
                  <c:v>1</c:v>
                </c:pt>
              </c:numCache>
            </c:numRef>
          </c:bubbleSize>
          <c:bubble3D val="0"/>
          <c:extLst>
            <c:ext xmlns:c16="http://schemas.microsoft.com/office/drawing/2014/chart" uri="{C3380CC4-5D6E-409C-BE32-E72D297353CC}">
              <c16:uniqueId val="{0000000F-EED1-44C8-BDAD-EFFFFC47EBF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bubbleScale val="100"/>
        <c:showNegBubbles val="0"/>
        <c:axId val="835724496"/>
        <c:axId val="835723952"/>
      </c:bubbleChart>
      <c:valAx>
        <c:axId val="835724496"/>
        <c:scaling>
          <c:orientation val="minMax"/>
          <c:max val="10"/>
          <c:min val="0"/>
        </c:scaling>
        <c:delete val="0"/>
        <c:axPos val="b"/>
        <c:numFmt formatCode="General" sourceLinked="1"/>
        <c:majorTickMark val="out"/>
        <c:minorTickMark val="none"/>
        <c:tickLblPos val="nextTo"/>
        <c:crossAx val="835723952"/>
        <c:crosses val="autoZero"/>
        <c:crossBetween val="midCat"/>
        <c:majorUnit val="1"/>
        <c:minorUnit val="0.1"/>
      </c:valAx>
      <c:valAx>
        <c:axId val="835723952"/>
        <c:scaling>
          <c:orientation val="minMax"/>
          <c:max val="5"/>
          <c:min val="0"/>
        </c:scaling>
        <c:delete val="0"/>
        <c:axPos val="l"/>
        <c:numFmt formatCode="General" sourceLinked="1"/>
        <c:majorTickMark val="out"/>
        <c:minorTickMark val="none"/>
        <c:tickLblPos val="nextTo"/>
        <c:crossAx val="835724496"/>
        <c:crosses val="autoZero"/>
        <c:crossBetween val="midCat"/>
        <c:majorUnit val="1"/>
        <c:minorUnit val="0.1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70000000000000029" r="0.70000000000000029" t="0.78740157499999996" header="0.30000000000000016" footer="0.30000000000000016"/>
    <c:pageSetup orientation="portrait"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hart>
    <c:autoTitleDeleted val="1"/>
    <c:plotArea>
      <c:layout>
        <c:manualLayout>
          <c:layoutTarget val="inner"/>
          <c:xMode val="edge"/>
          <c:yMode val="edge"/>
          <c:x val="9.4453193350831147E-2"/>
          <c:y val="3.0478737928459579E-2"/>
          <c:w val="0.81096011499924903"/>
          <c:h val="0.91180701138472342"/>
        </c:manualLayout>
      </c:layout>
      <c:bubbleChart>
        <c:varyColors val="0"/>
        <c:ser>
          <c:idx val="0"/>
          <c:order val="0"/>
          <c:spPr>
            <a:solidFill>
              <a:schemeClr val="tx2">
                <a:alpha val="45000"/>
              </a:schemeClr>
            </a:solidFill>
            <a:ln>
              <a:solidFill>
                <a:schemeClr val="tx2">
                  <a:lumMod val="40000"/>
                  <a:lumOff val="60000"/>
                </a:schemeClr>
              </a:solidFill>
            </a:ln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0-F4D3-435F-B9CF-3819DD78AC1A}"/>
              </c:ext>
            </c:extLst>
          </c:dPt>
          <c:dPt>
            <c:idx val="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1-F4D3-435F-B9CF-3819DD78AC1A}"/>
              </c:ext>
            </c:extLst>
          </c:dPt>
          <c:dPt>
            <c:idx val="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2-F4D3-435F-B9CF-3819DD78AC1A}"/>
              </c:ext>
            </c:extLst>
          </c:dPt>
          <c:dPt>
            <c:idx val="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3-F4D3-435F-B9CF-3819DD78AC1A}"/>
              </c:ext>
            </c:extLst>
          </c:dPt>
          <c:dPt>
            <c:idx val="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4-F4D3-435F-B9CF-3819DD78AC1A}"/>
              </c:ext>
            </c:extLst>
          </c:dPt>
          <c:dPt>
            <c:idx val="5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5-F4D3-435F-B9CF-3819DD78AC1A}"/>
              </c:ext>
            </c:extLst>
          </c:dPt>
          <c:dPt>
            <c:idx val="6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6-F4D3-435F-B9CF-3819DD78AC1A}"/>
              </c:ext>
            </c:extLst>
          </c:dPt>
          <c:dPt>
            <c:idx val="7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7-F4D3-435F-B9CF-3819DD78AC1A}"/>
              </c:ext>
            </c:extLst>
          </c:dPt>
          <c:dPt>
            <c:idx val="8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8-F4D3-435F-B9CF-3819DD78AC1A}"/>
              </c:ext>
            </c:extLst>
          </c:dPt>
          <c:dPt>
            <c:idx val="9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9-F4D3-435F-B9CF-3819DD78AC1A}"/>
              </c:ext>
            </c:extLst>
          </c:dPt>
          <c:dPt>
            <c:idx val="1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A-F4D3-435F-B9CF-3819DD78AC1A}"/>
              </c:ext>
            </c:extLst>
          </c:dPt>
          <c:dPt>
            <c:idx val="1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B-F4D3-435F-B9CF-3819DD78AC1A}"/>
              </c:ext>
            </c:extLst>
          </c:dPt>
          <c:dPt>
            <c:idx val="1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C-F4D3-435F-B9CF-3819DD78AC1A}"/>
              </c:ext>
            </c:extLst>
          </c:dPt>
          <c:dPt>
            <c:idx val="1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D-F4D3-435F-B9CF-3819DD78AC1A}"/>
              </c:ext>
            </c:extLst>
          </c:dPt>
          <c:dPt>
            <c:idx val="1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E-F4D3-435F-B9CF-3819DD78AC1A}"/>
              </c:ext>
            </c:extLst>
          </c:dPt>
          <c:dLbls>
            <c:dLbl>
              <c:idx val="0"/>
              <c:layout>
                <c:manualLayout>
                  <c:x val="-0.13556538256335457"/>
                  <c:y val="0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8.1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0-F4D3-435F-B9CF-3819DD78AC1A}"/>
                </c:ext>
              </c:extLst>
            </c:dLbl>
            <c:dLbl>
              <c:idx val="1"/>
              <c:layout>
                <c:manualLayout>
                  <c:x val="-0.14361537576349026"/>
                  <c:y val="-1.4362577556826458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8.2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1-F4D3-435F-B9CF-3819DD78AC1A}"/>
                </c:ext>
              </c:extLst>
            </c:dLbl>
            <c:dLbl>
              <c:idx val="2"/>
              <c:layout>
                <c:manualLayout>
                  <c:x val="-0.13955899517433806"/>
                  <c:y val="-2.1033799726184348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8.3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2-F4D3-435F-B9CF-3819DD78AC1A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r>
                      <a:rPr lang="en-US"/>
                      <a:t>8.4</a:t>
                    </a:r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3-F4D3-435F-B9CF-3819DD78AC1A}"/>
                </c:ext>
              </c:extLst>
            </c:dLbl>
            <c:dLbl>
              <c:idx val="4"/>
              <c:layout>
                <c:manualLayout>
                  <c:x val="-6.2355064088305663E-2"/>
                  <c:y val="1.1092627280910566E-2"/>
                </c:manualLayout>
              </c:layout>
              <c:tx>
                <c:rich>
                  <a:bodyPr/>
                  <a:lstStyle/>
                  <a:p>
                    <a:r>
                      <a:t>R5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4-F4D3-435F-B9CF-3819DD78AC1A}"/>
                </c:ext>
              </c:extLst>
            </c:dLbl>
            <c:dLbl>
              <c:idx val="5"/>
              <c:layout>
                <c:manualLayout>
                  <c:x val="-8.1955025798978162E-2"/>
                  <c:y val="8.8741018247284528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1.4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5-F4D3-435F-B9CF-3819DD78AC1A}"/>
                </c:ext>
              </c:extLst>
            </c:dLbl>
            <c:dLbl>
              <c:idx val="6"/>
              <c:layout>
                <c:manualLayout>
                  <c:x val="-6.663088311096739E-2"/>
                  <c:y val="0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2.1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6-F4D3-435F-B9CF-3819DD78AC1A}"/>
                </c:ext>
              </c:extLst>
            </c:dLbl>
            <c:dLbl>
              <c:idx val="7"/>
              <c:layout>
                <c:manualLayout>
                  <c:x val="-7.4744472510743856E-2"/>
                  <c:y val="8.8741018247284528E-3"/>
                </c:manualLayout>
              </c:layout>
              <c:tx>
                <c:rich>
                  <a:bodyPr/>
                  <a:lstStyle/>
                  <a:p>
                    <a:r>
                      <a:t>R8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7-F4D3-435F-B9CF-3819DD78AC1A}"/>
                </c:ext>
              </c:extLst>
            </c:dLbl>
            <c:dLbl>
              <c:idx val="8"/>
              <c:layout>
                <c:manualLayout>
                  <c:x val="-7.744900231066934E-2"/>
                  <c:y val="-1.331115273709268E-2"/>
                </c:manualLayout>
              </c:layout>
              <c:tx>
                <c:rich>
                  <a:bodyPr/>
                  <a:lstStyle/>
                  <a:p>
                    <a:r>
                      <a:t>R9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8-F4D3-435F-B9CF-3819DD78AC1A}"/>
                </c:ext>
              </c:extLst>
            </c:dLbl>
            <c:dLbl>
              <c:idx val="9"/>
              <c:layout>
                <c:manualLayout>
                  <c:x val="-6.1726314148598582E-2"/>
                  <c:y val="-1.1092627280910566E-2"/>
                </c:manualLayout>
              </c:layout>
              <c:tx>
                <c:rich>
                  <a:bodyPr/>
                  <a:lstStyle/>
                  <a:p>
                    <a:r>
                      <a:t>R10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9-F4D3-435F-B9CF-3819DD78AC1A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r>
                      <a:t>R11</a:t>
                    </a:r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A-F4D3-435F-B9CF-3819DD78AC1A}"/>
                </c:ext>
              </c:extLst>
            </c:dLbl>
            <c:dLbl>
              <c:idx val="11"/>
              <c:layout>
                <c:manualLayout>
                  <c:x val="-5.6317254548747607E-2"/>
                  <c:y val="-6.65557636854634E-3"/>
                </c:manualLayout>
              </c:layout>
              <c:tx>
                <c:rich>
                  <a:bodyPr/>
                  <a:lstStyle/>
                  <a:p>
                    <a:r>
                      <a:t>R12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B-F4D3-435F-B9CF-3819DD78AC1A}"/>
                </c:ext>
              </c:extLst>
            </c:dLbl>
            <c:dLbl>
              <c:idx val="12"/>
              <c:layout>
                <c:manualLayout>
                  <c:x val="-6.1726314148598582E-2"/>
                  <c:y val="-1.331115273709268E-2"/>
                </c:manualLayout>
              </c:layout>
              <c:tx>
                <c:rich>
                  <a:bodyPr/>
                  <a:lstStyle/>
                  <a:p>
                    <a:r>
                      <a:t>R13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C-F4D3-435F-B9CF-3819DD78AC1A}"/>
                </c:ext>
              </c:extLst>
            </c:dLbl>
            <c:dLbl>
              <c:idx val="13"/>
              <c:layout>
                <c:manualLayout>
                  <c:x val="-6.8487745125963478E-2"/>
                  <c:y val="1.1092627280910566E-2"/>
                </c:manualLayout>
              </c:layout>
              <c:tx>
                <c:rich>
                  <a:bodyPr/>
                  <a:lstStyle/>
                  <a:p>
                    <a:r>
                      <a:t>R14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D-F4D3-435F-B9CF-3819DD78AC1A}"/>
                </c:ext>
              </c:extLst>
            </c:dLbl>
            <c:dLbl>
              <c:idx val="14"/>
              <c:layout>
                <c:manualLayout>
                  <c:x val="-6.5783108848486815E-2"/>
                  <c:y val="-6.65557636854634E-3"/>
                </c:manualLayout>
              </c:layout>
              <c:tx>
                <c:rich>
                  <a:bodyPr/>
                  <a:lstStyle/>
                  <a:p>
                    <a:r>
                      <a:t>R15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E-F4D3-435F-B9CF-3819DD78AC1A}"/>
                </c:ext>
              </c:extLst>
            </c:dLbl>
            <c:spPr>
              <a:ln>
                <a:noFill/>
              </a:ln>
            </c:spPr>
            <c:txPr>
              <a:bodyPr/>
              <a:lstStyle/>
              <a:p>
                <a:pPr>
                  <a:defRPr>
                    <a:solidFill>
                      <a:sysClr val="windowText" lastClr="000000"/>
                    </a:solidFill>
                  </a:defRPr>
                </a:pPr>
                <a:endParaRPr lang="de-DE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Forces!$A$158:$A$161</c:f>
              <c:numCache>
                <c:formatCode>General</c:formatCode>
                <c:ptCount val="4"/>
                <c:pt idx="0">
                  <c:v>5</c:v>
                </c:pt>
                <c:pt idx="1">
                  <c:v>5</c:v>
                </c:pt>
                <c:pt idx="2">
                  <c:v>5</c:v>
                </c:pt>
                <c:pt idx="3">
                  <c:v>5</c:v>
                </c:pt>
              </c:numCache>
            </c:numRef>
          </c:xVal>
          <c:yVal>
            <c:numRef>
              <c:f>Forces!$B$158:$B$161</c:f>
              <c:numCache>
                <c:formatCode>General</c:formatCode>
                <c:ptCount val="4"/>
                <c:pt idx="0">
                  <c:v>3</c:v>
                </c:pt>
              </c:numCache>
            </c:numRef>
          </c:yVal>
          <c:bubbleSize>
            <c:numRef>
              <c:f>Forces!$C$158:$C$161</c:f>
              <c:numCache>
                <c:formatCode>General</c:formatCode>
                <c:ptCount val="4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</c:numCache>
            </c:numRef>
          </c:bubbleSize>
          <c:bubble3D val="0"/>
          <c:extLst>
            <c:ext xmlns:c16="http://schemas.microsoft.com/office/drawing/2014/chart" uri="{C3380CC4-5D6E-409C-BE32-E72D297353CC}">
              <c16:uniqueId val="{0000000F-F4D3-435F-B9CF-3819DD78AC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bubbleScale val="100"/>
        <c:showNegBubbles val="0"/>
        <c:axId val="835728848"/>
        <c:axId val="835729392"/>
      </c:bubbleChart>
      <c:valAx>
        <c:axId val="835728848"/>
        <c:scaling>
          <c:orientation val="minMax"/>
          <c:max val="10"/>
          <c:min val="0"/>
        </c:scaling>
        <c:delete val="0"/>
        <c:axPos val="b"/>
        <c:numFmt formatCode="General" sourceLinked="1"/>
        <c:majorTickMark val="out"/>
        <c:minorTickMark val="none"/>
        <c:tickLblPos val="nextTo"/>
        <c:crossAx val="835729392"/>
        <c:crosses val="autoZero"/>
        <c:crossBetween val="midCat"/>
        <c:majorUnit val="1"/>
        <c:minorUnit val="0.1"/>
      </c:valAx>
      <c:valAx>
        <c:axId val="835729392"/>
        <c:scaling>
          <c:orientation val="minMax"/>
          <c:max val="5"/>
          <c:min val="0"/>
        </c:scaling>
        <c:delete val="0"/>
        <c:axPos val="l"/>
        <c:numFmt formatCode="General" sourceLinked="1"/>
        <c:majorTickMark val="out"/>
        <c:minorTickMark val="none"/>
        <c:tickLblPos val="nextTo"/>
        <c:crossAx val="835728848"/>
        <c:crosses val="autoZero"/>
        <c:crossBetween val="midCat"/>
        <c:majorUnit val="1"/>
        <c:minorUnit val="0.1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70000000000000029" r="0.70000000000000029" t="0.78740157499999996" header="0.30000000000000016" footer="0.30000000000000016"/>
    <c:pageSetup orientation="portrait"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hart>
    <c:autoTitleDeleted val="1"/>
    <c:plotArea>
      <c:layout>
        <c:manualLayout>
          <c:layoutTarget val="inner"/>
          <c:xMode val="edge"/>
          <c:yMode val="edge"/>
          <c:x val="9.4453193350831147E-2"/>
          <c:y val="3.0478737928459579E-2"/>
          <c:w val="0.81096011499924903"/>
          <c:h val="0.91180701138472342"/>
        </c:manualLayout>
      </c:layout>
      <c:bubbleChart>
        <c:varyColors val="0"/>
        <c:ser>
          <c:idx val="0"/>
          <c:order val="0"/>
          <c:spPr>
            <a:solidFill>
              <a:schemeClr val="tx2">
                <a:alpha val="45000"/>
              </a:schemeClr>
            </a:solidFill>
            <a:ln>
              <a:solidFill>
                <a:schemeClr val="tx2">
                  <a:lumMod val="40000"/>
                  <a:lumOff val="60000"/>
                </a:schemeClr>
              </a:solidFill>
            </a:ln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0-6C35-4DD4-AA97-86C345440C9C}"/>
              </c:ext>
            </c:extLst>
          </c:dPt>
          <c:dPt>
            <c:idx val="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1-6C35-4DD4-AA97-86C345440C9C}"/>
              </c:ext>
            </c:extLst>
          </c:dPt>
          <c:dPt>
            <c:idx val="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2-6C35-4DD4-AA97-86C345440C9C}"/>
              </c:ext>
            </c:extLst>
          </c:dPt>
          <c:dPt>
            <c:idx val="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3-6C35-4DD4-AA97-86C345440C9C}"/>
              </c:ext>
            </c:extLst>
          </c:dPt>
          <c:dPt>
            <c:idx val="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4-6C35-4DD4-AA97-86C345440C9C}"/>
              </c:ext>
            </c:extLst>
          </c:dPt>
          <c:dPt>
            <c:idx val="5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5-6C35-4DD4-AA97-86C345440C9C}"/>
              </c:ext>
            </c:extLst>
          </c:dPt>
          <c:dPt>
            <c:idx val="6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6-6C35-4DD4-AA97-86C345440C9C}"/>
              </c:ext>
            </c:extLst>
          </c:dPt>
          <c:dPt>
            <c:idx val="7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7-6C35-4DD4-AA97-86C345440C9C}"/>
              </c:ext>
            </c:extLst>
          </c:dPt>
          <c:dPt>
            <c:idx val="8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8-6C35-4DD4-AA97-86C345440C9C}"/>
              </c:ext>
            </c:extLst>
          </c:dPt>
          <c:dPt>
            <c:idx val="9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9-6C35-4DD4-AA97-86C345440C9C}"/>
              </c:ext>
            </c:extLst>
          </c:dPt>
          <c:dPt>
            <c:idx val="1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A-6C35-4DD4-AA97-86C345440C9C}"/>
              </c:ext>
            </c:extLst>
          </c:dPt>
          <c:dPt>
            <c:idx val="1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B-6C35-4DD4-AA97-86C345440C9C}"/>
              </c:ext>
            </c:extLst>
          </c:dPt>
          <c:dPt>
            <c:idx val="1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C-6C35-4DD4-AA97-86C345440C9C}"/>
              </c:ext>
            </c:extLst>
          </c:dPt>
          <c:dPt>
            <c:idx val="1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D-6C35-4DD4-AA97-86C345440C9C}"/>
              </c:ext>
            </c:extLst>
          </c:dPt>
          <c:dPt>
            <c:idx val="1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E-6C35-4DD4-AA97-86C345440C9C}"/>
              </c:ext>
            </c:extLst>
          </c:dPt>
          <c:dLbls>
            <c:dLbl>
              <c:idx val="0"/>
              <c:layout>
                <c:manualLayout>
                  <c:x val="-0.13556538256335457"/>
                  <c:y val="0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9.1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0-6C35-4DD4-AA97-86C345440C9C}"/>
                </c:ext>
              </c:extLst>
            </c:dLbl>
            <c:dLbl>
              <c:idx val="1"/>
              <c:layout>
                <c:manualLayout>
                  <c:x val="-0.14361537576349026"/>
                  <c:y val="-1.4362577556826458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9.2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1-6C35-4DD4-AA97-86C345440C9C}"/>
                </c:ext>
              </c:extLst>
            </c:dLbl>
            <c:dLbl>
              <c:idx val="2"/>
              <c:layout>
                <c:manualLayout>
                  <c:x val="-0.13955899517433806"/>
                  <c:y val="-2.1033799726184348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1.3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2-6C35-4DD4-AA97-86C345440C9C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r>
                      <a:rPr lang="en-US"/>
                      <a:t>1.4</a:t>
                    </a:r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3-6C35-4DD4-AA97-86C345440C9C}"/>
                </c:ext>
              </c:extLst>
            </c:dLbl>
            <c:dLbl>
              <c:idx val="4"/>
              <c:layout>
                <c:manualLayout>
                  <c:x val="-6.2355064088305663E-2"/>
                  <c:y val="1.1092627280910566E-2"/>
                </c:manualLayout>
              </c:layout>
              <c:tx>
                <c:rich>
                  <a:bodyPr/>
                  <a:lstStyle/>
                  <a:p>
                    <a:r>
                      <a:t>R5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4-6C35-4DD4-AA97-86C345440C9C}"/>
                </c:ext>
              </c:extLst>
            </c:dLbl>
            <c:dLbl>
              <c:idx val="5"/>
              <c:layout>
                <c:manualLayout>
                  <c:x val="-8.1955025798978162E-2"/>
                  <c:y val="8.8741018247284528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1.4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5-6C35-4DD4-AA97-86C345440C9C}"/>
                </c:ext>
              </c:extLst>
            </c:dLbl>
            <c:dLbl>
              <c:idx val="6"/>
              <c:layout>
                <c:manualLayout>
                  <c:x val="-6.663088311096739E-2"/>
                  <c:y val="0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2.1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6-6C35-4DD4-AA97-86C345440C9C}"/>
                </c:ext>
              </c:extLst>
            </c:dLbl>
            <c:dLbl>
              <c:idx val="7"/>
              <c:layout>
                <c:manualLayout>
                  <c:x val="-7.4744472510743856E-2"/>
                  <c:y val="8.8741018247284528E-3"/>
                </c:manualLayout>
              </c:layout>
              <c:tx>
                <c:rich>
                  <a:bodyPr/>
                  <a:lstStyle/>
                  <a:p>
                    <a:r>
                      <a:t>R8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7-6C35-4DD4-AA97-86C345440C9C}"/>
                </c:ext>
              </c:extLst>
            </c:dLbl>
            <c:dLbl>
              <c:idx val="8"/>
              <c:layout>
                <c:manualLayout>
                  <c:x val="-7.744900231066934E-2"/>
                  <c:y val="-1.331115273709268E-2"/>
                </c:manualLayout>
              </c:layout>
              <c:tx>
                <c:rich>
                  <a:bodyPr/>
                  <a:lstStyle/>
                  <a:p>
                    <a:r>
                      <a:t>R9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8-6C35-4DD4-AA97-86C345440C9C}"/>
                </c:ext>
              </c:extLst>
            </c:dLbl>
            <c:dLbl>
              <c:idx val="9"/>
              <c:layout>
                <c:manualLayout>
                  <c:x val="-6.1726314148598582E-2"/>
                  <c:y val="-1.1092627280910566E-2"/>
                </c:manualLayout>
              </c:layout>
              <c:tx>
                <c:rich>
                  <a:bodyPr/>
                  <a:lstStyle/>
                  <a:p>
                    <a:r>
                      <a:t>R10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9-6C35-4DD4-AA97-86C345440C9C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r>
                      <a:t>R11</a:t>
                    </a:r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A-6C35-4DD4-AA97-86C345440C9C}"/>
                </c:ext>
              </c:extLst>
            </c:dLbl>
            <c:dLbl>
              <c:idx val="11"/>
              <c:layout>
                <c:manualLayout>
                  <c:x val="-5.6317254548747607E-2"/>
                  <c:y val="-6.65557636854634E-3"/>
                </c:manualLayout>
              </c:layout>
              <c:tx>
                <c:rich>
                  <a:bodyPr/>
                  <a:lstStyle/>
                  <a:p>
                    <a:r>
                      <a:t>R12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B-6C35-4DD4-AA97-86C345440C9C}"/>
                </c:ext>
              </c:extLst>
            </c:dLbl>
            <c:dLbl>
              <c:idx val="12"/>
              <c:layout>
                <c:manualLayout>
                  <c:x val="-6.1726314148598582E-2"/>
                  <c:y val="-1.331115273709268E-2"/>
                </c:manualLayout>
              </c:layout>
              <c:tx>
                <c:rich>
                  <a:bodyPr/>
                  <a:lstStyle/>
                  <a:p>
                    <a:r>
                      <a:t>R13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C-6C35-4DD4-AA97-86C345440C9C}"/>
                </c:ext>
              </c:extLst>
            </c:dLbl>
            <c:dLbl>
              <c:idx val="13"/>
              <c:layout>
                <c:manualLayout>
                  <c:x val="-6.8487745125963478E-2"/>
                  <c:y val="1.1092627280910566E-2"/>
                </c:manualLayout>
              </c:layout>
              <c:tx>
                <c:rich>
                  <a:bodyPr/>
                  <a:lstStyle/>
                  <a:p>
                    <a:r>
                      <a:t>R14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D-6C35-4DD4-AA97-86C345440C9C}"/>
                </c:ext>
              </c:extLst>
            </c:dLbl>
            <c:dLbl>
              <c:idx val="14"/>
              <c:layout>
                <c:manualLayout>
                  <c:x val="-6.5783108848486815E-2"/>
                  <c:y val="-6.65557636854634E-3"/>
                </c:manualLayout>
              </c:layout>
              <c:tx>
                <c:rich>
                  <a:bodyPr/>
                  <a:lstStyle/>
                  <a:p>
                    <a:r>
                      <a:t>R15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E-6C35-4DD4-AA97-86C345440C9C}"/>
                </c:ext>
              </c:extLst>
            </c:dLbl>
            <c:spPr>
              <a:ln>
                <a:noFill/>
              </a:ln>
            </c:spPr>
            <c:txPr>
              <a:bodyPr/>
              <a:lstStyle/>
              <a:p>
                <a:pPr>
                  <a:defRPr>
                    <a:solidFill>
                      <a:sysClr val="windowText" lastClr="000000"/>
                    </a:solidFill>
                  </a:defRPr>
                </a:pPr>
                <a:endParaRPr lang="de-DE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Forces!$A$163:$A$164</c:f>
              <c:numCache>
                <c:formatCode>General</c:formatCode>
                <c:ptCount val="2"/>
                <c:pt idx="0">
                  <c:v>5</c:v>
                </c:pt>
                <c:pt idx="1">
                  <c:v>5</c:v>
                </c:pt>
              </c:numCache>
            </c:numRef>
          </c:xVal>
          <c:yVal>
            <c:numRef>
              <c:f>Forces!$B$163:$B$164</c:f>
              <c:numCache>
                <c:formatCode>General</c:formatCode>
                <c:ptCount val="2"/>
                <c:pt idx="1">
                  <c:v>3</c:v>
                </c:pt>
              </c:numCache>
            </c:numRef>
          </c:yVal>
          <c:bubbleSize>
            <c:numRef>
              <c:f>Forces!$C$163:$C$164</c:f>
              <c:numCache>
                <c:formatCode>General</c:formatCode>
                <c:ptCount val="2"/>
                <c:pt idx="0">
                  <c:v>1</c:v>
                </c:pt>
                <c:pt idx="1">
                  <c:v>1</c:v>
                </c:pt>
              </c:numCache>
            </c:numRef>
          </c:bubbleSize>
          <c:bubble3D val="0"/>
          <c:extLst>
            <c:ext xmlns:c16="http://schemas.microsoft.com/office/drawing/2014/chart" uri="{C3380CC4-5D6E-409C-BE32-E72D297353CC}">
              <c16:uniqueId val="{0000000F-6C35-4DD4-AA97-86C345440C9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bubbleScale val="100"/>
        <c:showNegBubbles val="0"/>
        <c:axId val="835728304"/>
        <c:axId val="835726128"/>
      </c:bubbleChart>
      <c:valAx>
        <c:axId val="835728304"/>
        <c:scaling>
          <c:orientation val="minMax"/>
          <c:max val="10"/>
          <c:min val="0"/>
        </c:scaling>
        <c:delete val="0"/>
        <c:axPos val="b"/>
        <c:numFmt formatCode="General" sourceLinked="1"/>
        <c:majorTickMark val="out"/>
        <c:minorTickMark val="none"/>
        <c:tickLblPos val="nextTo"/>
        <c:crossAx val="835726128"/>
        <c:crosses val="autoZero"/>
        <c:crossBetween val="midCat"/>
        <c:majorUnit val="1"/>
        <c:minorUnit val="0.1"/>
      </c:valAx>
      <c:valAx>
        <c:axId val="835726128"/>
        <c:scaling>
          <c:orientation val="minMax"/>
          <c:max val="5"/>
          <c:min val="0"/>
        </c:scaling>
        <c:delete val="0"/>
        <c:axPos val="l"/>
        <c:numFmt formatCode="General" sourceLinked="1"/>
        <c:majorTickMark val="out"/>
        <c:minorTickMark val="none"/>
        <c:tickLblPos val="nextTo"/>
        <c:crossAx val="835728304"/>
        <c:crosses val="autoZero"/>
        <c:crossBetween val="midCat"/>
        <c:majorUnit val="1"/>
        <c:minorUnit val="0.1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70000000000000029" r="0.70000000000000029" t="0.78740157499999996" header="0.30000000000000016" footer="0.30000000000000016"/>
    <c:pageSetup orientation="portrait"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Forces!$I$115</c:f>
              <c:strCache>
                <c:ptCount val="1"/>
                <c:pt idx="0">
                  <c:v>Anzahl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0">
                    <a:solidFill>
                      <a:schemeClr val="tx2"/>
                    </a:solidFill>
                  </a:defRPr>
                </a:pPr>
                <a:endParaRPr lang="de-D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Forces!$H$116:$H$120</c:f>
              <c:numCache>
                <c:formatCode>General</c:formatCode>
                <c:ptCount val="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</c:numCache>
            </c:numRef>
          </c:cat>
          <c:val>
            <c:numRef>
              <c:f>Forces!$I$116:$I$120</c:f>
              <c:numCache>
                <c:formatCode>_ * #,##0_ ;_ * \-#,##0_ ;_ * "-"??_ ;_ @_ </c:formatCode>
                <c:ptCount val="5"/>
                <c:pt idx="0">
                  <c:v>2</c:v>
                </c:pt>
                <c:pt idx="1">
                  <c:v>8</c:v>
                </c:pt>
                <c:pt idx="2">
                  <c:v>9</c:v>
                </c:pt>
                <c:pt idx="3">
                  <c:v>6</c:v>
                </c:pt>
                <c:pt idx="4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D68-4027-9856-270627491FB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835727760"/>
        <c:axId val="835723408"/>
      </c:barChart>
      <c:catAx>
        <c:axId val="835727760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de-DE"/>
          </a:p>
        </c:txPr>
        <c:crossAx val="835723408"/>
        <c:crosses val="autoZero"/>
        <c:auto val="1"/>
        <c:lblAlgn val="ctr"/>
        <c:lblOffset val="100"/>
        <c:noMultiLvlLbl val="0"/>
      </c:catAx>
      <c:valAx>
        <c:axId val="835723408"/>
        <c:scaling>
          <c:orientation val="minMax"/>
        </c:scaling>
        <c:delete val="0"/>
        <c:axPos val="b"/>
        <c:numFmt formatCode="_ * #,##0_ ;_ * \-#,##0_ ;_ * &quot;-&quot;??_ ;_ @_ " sourceLinked="1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de-DE"/>
          </a:p>
        </c:txPr>
        <c:crossAx val="835727760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7" r="0.7" t="0.78740157499999996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radarChart>
        <c:radarStyle val="filled"/>
        <c:varyColors val="0"/>
        <c:ser>
          <c:idx val="0"/>
          <c:order val="0"/>
          <c:spPr>
            <a:solidFill>
              <a:schemeClr val="accent1">
                <a:alpha val="50000"/>
              </a:schemeClr>
            </a:solidFill>
            <a:ln w="22225"/>
          </c:spPr>
          <c:cat>
            <c:strRef>
              <c:f>Chances!$B$82:$B$90</c:f>
              <c:strCache>
                <c:ptCount val="9"/>
                <c:pt idx="0">
                  <c:v>CUSTOMER RELATIONSHIP</c:v>
                </c:pt>
                <c:pt idx="1">
                  <c:v>REVENUE STREAMS</c:v>
                </c:pt>
                <c:pt idx="2">
                  <c:v>COST STRUCTURE</c:v>
                </c:pt>
                <c:pt idx="3">
                  <c:v>CUSTOMER SEGMENTS</c:v>
                </c:pt>
                <c:pt idx="4">
                  <c:v>CHANNELS</c:v>
                </c:pt>
                <c:pt idx="5">
                  <c:v>CUSTOMER RELATIONSHIP</c:v>
                </c:pt>
                <c:pt idx="6">
                  <c:v>KEY RESSOURCES</c:v>
                </c:pt>
                <c:pt idx="7">
                  <c:v>KEY ACTIVITIES</c:v>
                </c:pt>
                <c:pt idx="8">
                  <c:v>KEY PARTNERSHIP</c:v>
                </c:pt>
              </c:strCache>
            </c:strRef>
          </c:cat>
          <c:val>
            <c:numRef>
              <c:f>Chances!$C$82:$C$90</c:f>
              <c:numCache>
                <c:formatCode>General</c:formatCode>
                <c:ptCount val="9"/>
                <c:pt idx="0">
                  <c:v>3.2857142857142856</c:v>
                </c:pt>
                <c:pt idx="1">
                  <c:v>2.75</c:v>
                </c:pt>
                <c:pt idx="2">
                  <c:v>3</c:v>
                </c:pt>
                <c:pt idx="3">
                  <c:v>3</c:v>
                </c:pt>
                <c:pt idx="4">
                  <c:v>2.8571428571428568</c:v>
                </c:pt>
                <c:pt idx="5">
                  <c:v>2.875</c:v>
                </c:pt>
                <c:pt idx="6">
                  <c:v>2.833333333333333</c:v>
                </c:pt>
                <c:pt idx="7">
                  <c:v>3</c:v>
                </c:pt>
                <c:pt idx="8">
                  <c:v>4.125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E93-4DE5-9B08-6F49E8922E1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40173936"/>
        <c:axId val="540171216"/>
      </c:radarChart>
      <c:catAx>
        <c:axId val="540173936"/>
        <c:scaling>
          <c:orientation val="minMax"/>
        </c:scaling>
        <c:delete val="0"/>
        <c:axPos val="b"/>
        <c:majorGridlines/>
        <c:numFmt formatCode="General" sourceLinked="0"/>
        <c:majorTickMark val="out"/>
        <c:minorTickMark val="none"/>
        <c:tickLblPos val="nextTo"/>
        <c:crossAx val="540171216"/>
        <c:crosses val="autoZero"/>
        <c:auto val="1"/>
        <c:lblAlgn val="ctr"/>
        <c:lblOffset val="100"/>
        <c:noMultiLvlLbl val="0"/>
      </c:catAx>
      <c:valAx>
        <c:axId val="540171216"/>
        <c:scaling>
          <c:orientation val="minMax"/>
        </c:scaling>
        <c:delete val="0"/>
        <c:axPos val="l"/>
        <c:majorGridlines/>
        <c:numFmt formatCode="General" sourceLinked="1"/>
        <c:majorTickMark val="cross"/>
        <c:minorTickMark val="none"/>
        <c:tickLblPos val="nextTo"/>
        <c:crossAx val="540173936"/>
        <c:crosses val="autoZero"/>
        <c:crossBetween val="between"/>
      </c:valAx>
    </c:plotArea>
    <c:plotVisOnly val="1"/>
    <c:dispBlanksAs val="gap"/>
    <c:showDLblsOverMax val="0"/>
  </c:chart>
  <c:spPr>
    <a:ln>
      <a:noFill/>
    </a:ln>
  </c:spPr>
  <c:printSettings>
    <c:headerFooter/>
    <c:pageMargins b="0.78740157499999996" l="0.7" r="0.7" t="0.78740157499999996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hart>
    <c:autoTitleDeleted val="1"/>
    <c:plotArea>
      <c:layout>
        <c:manualLayout>
          <c:layoutTarget val="inner"/>
          <c:xMode val="edge"/>
          <c:yMode val="edge"/>
          <c:x val="9.4453193350831147E-2"/>
          <c:y val="3.0478737928459579E-2"/>
          <c:w val="0.81096011499924903"/>
          <c:h val="0.91180701138472342"/>
        </c:manualLayout>
      </c:layout>
      <c:bubbleChart>
        <c:varyColors val="0"/>
        <c:ser>
          <c:idx val="0"/>
          <c:order val="0"/>
          <c:spPr>
            <a:solidFill>
              <a:schemeClr val="tx2">
                <a:alpha val="45000"/>
              </a:schemeClr>
            </a:solidFill>
            <a:ln>
              <a:solidFill>
                <a:schemeClr val="tx2">
                  <a:lumMod val="40000"/>
                  <a:lumOff val="60000"/>
                </a:schemeClr>
              </a:solidFill>
            </a:ln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0-5BA6-4F96-B883-1138CFBEC196}"/>
              </c:ext>
            </c:extLst>
          </c:dPt>
          <c:dPt>
            <c:idx val="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1-5BA6-4F96-B883-1138CFBEC196}"/>
              </c:ext>
            </c:extLst>
          </c:dPt>
          <c:dPt>
            <c:idx val="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2-5BA6-4F96-B883-1138CFBEC196}"/>
              </c:ext>
            </c:extLst>
          </c:dPt>
          <c:dPt>
            <c:idx val="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3-5BA6-4F96-B883-1138CFBEC196}"/>
              </c:ext>
            </c:extLst>
          </c:dPt>
          <c:dPt>
            <c:idx val="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4-5BA6-4F96-B883-1138CFBEC196}"/>
              </c:ext>
            </c:extLst>
          </c:dPt>
          <c:dPt>
            <c:idx val="5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5-5BA6-4F96-B883-1138CFBEC196}"/>
              </c:ext>
            </c:extLst>
          </c:dPt>
          <c:dPt>
            <c:idx val="6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6-5BA6-4F96-B883-1138CFBEC196}"/>
              </c:ext>
            </c:extLst>
          </c:dPt>
          <c:dPt>
            <c:idx val="7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7-5BA6-4F96-B883-1138CFBEC196}"/>
              </c:ext>
            </c:extLst>
          </c:dPt>
          <c:dPt>
            <c:idx val="8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8-5BA6-4F96-B883-1138CFBEC196}"/>
              </c:ext>
            </c:extLst>
          </c:dPt>
          <c:dPt>
            <c:idx val="9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9-5BA6-4F96-B883-1138CFBEC196}"/>
              </c:ext>
            </c:extLst>
          </c:dPt>
          <c:dPt>
            <c:idx val="1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A-5BA6-4F96-B883-1138CFBEC196}"/>
              </c:ext>
            </c:extLst>
          </c:dPt>
          <c:dPt>
            <c:idx val="1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B-5BA6-4F96-B883-1138CFBEC196}"/>
              </c:ext>
            </c:extLst>
          </c:dPt>
          <c:dPt>
            <c:idx val="1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C-5BA6-4F96-B883-1138CFBEC196}"/>
              </c:ext>
            </c:extLst>
          </c:dPt>
          <c:dPt>
            <c:idx val="1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D-5BA6-4F96-B883-1138CFBEC196}"/>
              </c:ext>
            </c:extLst>
          </c:dPt>
          <c:dPt>
            <c:idx val="1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E-5BA6-4F96-B883-1138CFBEC196}"/>
              </c:ext>
            </c:extLst>
          </c:dPt>
          <c:dLbls>
            <c:dLbl>
              <c:idx val="0"/>
              <c:layout>
                <c:manualLayout>
                  <c:x val="-0.13556538256335457"/>
                  <c:y val="0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1.1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0-5BA6-4F96-B883-1138CFBEC196}"/>
                </c:ext>
              </c:extLst>
            </c:dLbl>
            <c:dLbl>
              <c:idx val="1"/>
              <c:layout>
                <c:manualLayout>
                  <c:x val="-0.14361537576349026"/>
                  <c:y val="-1.4362577556826458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1.2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1-5BA6-4F96-B883-1138CFBEC196}"/>
                </c:ext>
              </c:extLst>
            </c:dLbl>
            <c:dLbl>
              <c:idx val="2"/>
              <c:layout>
                <c:manualLayout>
                  <c:x val="-0.13955899517433806"/>
                  <c:y val="-2.1033799726184348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1.3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2-5BA6-4F96-B883-1138CFBEC196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r>
                      <a:rPr lang="en-US"/>
                      <a:t>1.4</a:t>
                    </a:r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3-5BA6-4F96-B883-1138CFBEC196}"/>
                </c:ext>
              </c:extLst>
            </c:dLbl>
            <c:dLbl>
              <c:idx val="4"/>
              <c:layout>
                <c:manualLayout>
                  <c:x val="-0.13352953308096621"/>
                  <c:y val="1.1092699033875504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1.5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4-5BA6-4F96-B883-1138CFBEC196}"/>
                </c:ext>
              </c:extLst>
            </c:dLbl>
            <c:dLbl>
              <c:idx val="5"/>
              <c:layout>
                <c:manualLayout>
                  <c:x val="-0.16261950201081701"/>
                  <c:y val="1.2855002880737468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1.6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5-5BA6-4F96-B883-1138CFBEC196}"/>
                </c:ext>
              </c:extLst>
            </c:dLbl>
            <c:dLbl>
              <c:idx val="6"/>
              <c:layout>
                <c:manualLayout>
                  <c:x val="-0.15204048235696746"/>
                  <c:y val="-6.5040650406504065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1.7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6-5BA6-4F96-B883-1138CFBEC196}"/>
                </c:ext>
              </c:extLst>
            </c:dLbl>
            <c:dLbl>
              <c:idx val="7"/>
              <c:layout>
                <c:manualLayout>
                  <c:x val="-7.4744472510743856E-2"/>
                  <c:y val="8.8741018247284528E-3"/>
                </c:manualLayout>
              </c:layout>
              <c:tx>
                <c:rich>
                  <a:bodyPr/>
                  <a:lstStyle/>
                  <a:p>
                    <a:r>
                      <a:t>R8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7-5BA6-4F96-B883-1138CFBEC196}"/>
                </c:ext>
              </c:extLst>
            </c:dLbl>
            <c:dLbl>
              <c:idx val="8"/>
              <c:layout>
                <c:manualLayout>
                  <c:x val="-7.744900231066934E-2"/>
                  <c:y val="-1.331115273709268E-2"/>
                </c:manualLayout>
              </c:layout>
              <c:tx>
                <c:rich>
                  <a:bodyPr/>
                  <a:lstStyle/>
                  <a:p>
                    <a:r>
                      <a:t>R9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8-5BA6-4F96-B883-1138CFBEC196}"/>
                </c:ext>
              </c:extLst>
            </c:dLbl>
            <c:dLbl>
              <c:idx val="9"/>
              <c:layout>
                <c:manualLayout>
                  <c:x val="-6.1726314148598582E-2"/>
                  <c:y val="-1.1092627280910566E-2"/>
                </c:manualLayout>
              </c:layout>
              <c:tx>
                <c:rich>
                  <a:bodyPr/>
                  <a:lstStyle/>
                  <a:p>
                    <a:r>
                      <a:t>R10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9-5BA6-4F96-B883-1138CFBEC196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r>
                      <a:t>R11</a:t>
                    </a:r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A-5BA6-4F96-B883-1138CFBEC196}"/>
                </c:ext>
              </c:extLst>
            </c:dLbl>
            <c:dLbl>
              <c:idx val="11"/>
              <c:layout>
                <c:manualLayout>
                  <c:x val="-5.6317254548747607E-2"/>
                  <c:y val="-6.65557636854634E-3"/>
                </c:manualLayout>
              </c:layout>
              <c:tx>
                <c:rich>
                  <a:bodyPr/>
                  <a:lstStyle/>
                  <a:p>
                    <a:r>
                      <a:t>R12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B-5BA6-4F96-B883-1138CFBEC196}"/>
                </c:ext>
              </c:extLst>
            </c:dLbl>
            <c:dLbl>
              <c:idx val="12"/>
              <c:layout>
                <c:manualLayout>
                  <c:x val="-6.1726314148598582E-2"/>
                  <c:y val="-1.331115273709268E-2"/>
                </c:manualLayout>
              </c:layout>
              <c:tx>
                <c:rich>
                  <a:bodyPr/>
                  <a:lstStyle/>
                  <a:p>
                    <a:r>
                      <a:t>R13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C-5BA6-4F96-B883-1138CFBEC196}"/>
                </c:ext>
              </c:extLst>
            </c:dLbl>
            <c:dLbl>
              <c:idx val="13"/>
              <c:layout>
                <c:manualLayout>
                  <c:x val="-6.8487745125963478E-2"/>
                  <c:y val="1.1092627280910566E-2"/>
                </c:manualLayout>
              </c:layout>
              <c:tx>
                <c:rich>
                  <a:bodyPr/>
                  <a:lstStyle/>
                  <a:p>
                    <a:r>
                      <a:t>R14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D-5BA6-4F96-B883-1138CFBEC196}"/>
                </c:ext>
              </c:extLst>
            </c:dLbl>
            <c:dLbl>
              <c:idx val="14"/>
              <c:layout>
                <c:manualLayout>
                  <c:x val="-6.5783108848486815E-2"/>
                  <c:y val="-6.65557636854634E-3"/>
                </c:manualLayout>
              </c:layout>
              <c:tx>
                <c:rich>
                  <a:bodyPr/>
                  <a:lstStyle/>
                  <a:p>
                    <a:r>
                      <a:t>R15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E-5BA6-4F96-B883-1138CFBEC196}"/>
                </c:ext>
              </c:extLst>
            </c:dLbl>
            <c:spPr>
              <a:ln>
                <a:noFill/>
              </a:ln>
            </c:spPr>
            <c:txPr>
              <a:bodyPr/>
              <a:lstStyle/>
              <a:p>
                <a:pPr>
                  <a:defRPr>
                    <a:solidFill>
                      <a:sysClr val="windowText" lastClr="000000"/>
                    </a:solidFill>
                  </a:defRPr>
                </a:pPr>
                <a:endParaRPr lang="de-DE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Chances!$A$134:$A$140</c:f>
              <c:numCache>
                <c:formatCode>General</c:formatCode>
                <c:ptCount val="7"/>
                <c:pt idx="0">
                  <c:v>9</c:v>
                </c:pt>
                <c:pt idx="1">
                  <c:v>8</c:v>
                </c:pt>
                <c:pt idx="2">
                  <c:v>7</c:v>
                </c:pt>
                <c:pt idx="3">
                  <c:v>6</c:v>
                </c:pt>
                <c:pt idx="4">
                  <c:v>4</c:v>
                </c:pt>
                <c:pt idx="5">
                  <c:v>3</c:v>
                </c:pt>
                <c:pt idx="6">
                  <c:v>3</c:v>
                </c:pt>
              </c:numCache>
            </c:numRef>
          </c:xVal>
          <c:yVal>
            <c:numRef>
              <c:f>Chances!$B$134:$B$140</c:f>
              <c:numCache>
                <c:formatCode>General</c:formatCode>
                <c:ptCount val="7"/>
                <c:pt idx="0">
                  <c:v>2</c:v>
                </c:pt>
                <c:pt idx="1">
                  <c:v>3</c:v>
                </c:pt>
                <c:pt idx="2">
                  <c:v>4</c:v>
                </c:pt>
                <c:pt idx="3">
                  <c:v>4</c:v>
                </c:pt>
                <c:pt idx="4">
                  <c:v>3</c:v>
                </c:pt>
                <c:pt idx="5">
                  <c:v>2</c:v>
                </c:pt>
                <c:pt idx="6">
                  <c:v>5</c:v>
                </c:pt>
              </c:numCache>
            </c:numRef>
          </c:yVal>
          <c:bubbleSize>
            <c:numRef>
              <c:f>Chances!$C$134:$C$140</c:f>
              <c:numCache>
                <c:formatCode>General</c:formatCode>
                <c:ptCount val="7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</c:numCache>
            </c:numRef>
          </c:bubbleSize>
          <c:bubble3D val="0"/>
          <c:extLst>
            <c:ext xmlns:c16="http://schemas.microsoft.com/office/drawing/2014/chart" uri="{C3380CC4-5D6E-409C-BE32-E72D297353CC}">
              <c16:uniqueId val="{0000000F-5BA6-4F96-B883-1138CFBEC1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bubbleScale val="100"/>
        <c:showNegBubbles val="0"/>
        <c:axId val="540172304"/>
        <c:axId val="540175024"/>
      </c:bubbleChart>
      <c:valAx>
        <c:axId val="540172304"/>
        <c:scaling>
          <c:orientation val="minMax"/>
          <c:max val="10"/>
          <c:min val="0"/>
        </c:scaling>
        <c:delete val="0"/>
        <c:axPos val="b"/>
        <c:numFmt formatCode="General" sourceLinked="1"/>
        <c:majorTickMark val="out"/>
        <c:minorTickMark val="none"/>
        <c:tickLblPos val="nextTo"/>
        <c:crossAx val="540175024"/>
        <c:crosses val="autoZero"/>
        <c:crossBetween val="midCat"/>
        <c:majorUnit val="1"/>
        <c:minorUnit val="0.1"/>
      </c:valAx>
      <c:valAx>
        <c:axId val="540175024"/>
        <c:scaling>
          <c:orientation val="minMax"/>
          <c:max val="5"/>
          <c:min val="0"/>
        </c:scaling>
        <c:delete val="0"/>
        <c:axPos val="l"/>
        <c:numFmt formatCode="General" sourceLinked="1"/>
        <c:majorTickMark val="out"/>
        <c:minorTickMark val="none"/>
        <c:tickLblPos val="nextTo"/>
        <c:crossAx val="540172304"/>
        <c:crosses val="autoZero"/>
        <c:crossBetween val="midCat"/>
        <c:majorUnit val="1"/>
        <c:minorUnit val="0.1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70000000000000029" r="0.70000000000000029" t="0.78740157499999996" header="0.30000000000000016" footer="0.30000000000000016"/>
    <c:pageSetup orientation="portrait"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hart>
    <c:autoTitleDeleted val="1"/>
    <c:plotArea>
      <c:layout>
        <c:manualLayout>
          <c:layoutTarget val="inner"/>
          <c:xMode val="edge"/>
          <c:yMode val="edge"/>
          <c:x val="9.4453193350831147E-2"/>
          <c:y val="3.0478737928459579E-2"/>
          <c:w val="0.81096011499924903"/>
          <c:h val="0.91180701138472342"/>
        </c:manualLayout>
      </c:layout>
      <c:bubbleChart>
        <c:varyColors val="0"/>
        <c:ser>
          <c:idx val="0"/>
          <c:order val="0"/>
          <c:spPr>
            <a:solidFill>
              <a:schemeClr val="tx2">
                <a:alpha val="45000"/>
              </a:schemeClr>
            </a:solidFill>
            <a:ln>
              <a:solidFill>
                <a:schemeClr val="tx2">
                  <a:lumMod val="40000"/>
                  <a:lumOff val="60000"/>
                </a:schemeClr>
              </a:solidFill>
            </a:ln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0-AF3C-4AC7-9D81-FEAAC2209AB8}"/>
              </c:ext>
            </c:extLst>
          </c:dPt>
          <c:dPt>
            <c:idx val="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1-AF3C-4AC7-9D81-FEAAC2209AB8}"/>
              </c:ext>
            </c:extLst>
          </c:dPt>
          <c:dPt>
            <c:idx val="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2-AF3C-4AC7-9D81-FEAAC2209AB8}"/>
              </c:ext>
            </c:extLst>
          </c:dPt>
          <c:dPt>
            <c:idx val="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3-AF3C-4AC7-9D81-FEAAC2209AB8}"/>
              </c:ext>
            </c:extLst>
          </c:dPt>
          <c:dPt>
            <c:idx val="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4-AF3C-4AC7-9D81-FEAAC2209AB8}"/>
              </c:ext>
            </c:extLst>
          </c:dPt>
          <c:dPt>
            <c:idx val="5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5-AF3C-4AC7-9D81-FEAAC2209AB8}"/>
              </c:ext>
            </c:extLst>
          </c:dPt>
          <c:dPt>
            <c:idx val="6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6-AF3C-4AC7-9D81-FEAAC2209AB8}"/>
              </c:ext>
            </c:extLst>
          </c:dPt>
          <c:dPt>
            <c:idx val="7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7-AF3C-4AC7-9D81-FEAAC2209AB8}"/>
              </c:ext>
            </c:extLst>
          </c:dPt>
          <c:dPt>
            <c:idx val="8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8-AF3C-4AC7-9D81-FEAAC2209AB8}"/>
              </c:ext>
            </c:extLst>
          </c:dPt>
          <c:dPt>
            <c:idx val="9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9-AF3C-4AC7-9D81-FEAAC2209AB8}"/>
              </c:ext>
            </c:extLst>
          </c:dPt>
          <c:dPt>
            <c:idx val="1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A-AF3C-4AC7-9D81-FEAAC2209AB8}"/>
              </c:ext>
            </c:extLst>
          </c:dPt>
          <c:dPt>
            <c:idx val="1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B-AF3C-4AC7-9D81-FEAAC2209AB8}"/>
              </c:ext>
            </c:extLst>
          </c:dPt>
          <c:dPt>
            <c:idx val="1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C-AF3C-4AC7-9D81-FEAAC2209AB8}"/>
              </c:ext>
            </c:extLst>
          </c:dPt>
          <c:dPt>
            <c:idx val="1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D-AF3C-4AC7-9D81-FEAAC2209AB8}"/>
              </c:ext>
            </c:extLst>
          </c:dPt>
          <c:dPt>
            <c:idx val="1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E-AF3C-4AC7-9D81-FEAAC2209AB8}"/>
              </c:ext>
            </c:extLst>
          </c:dPt>
          <c:dLbls>
            <c:dLbl>
              <c:idx val="0"/>
              <c:layout>
                <c:manualLayout>
                  <c:x val="-0.13556538256335457"/>
                  <c:y val="0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2.1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0-AF3C-4AC7-9D81-FEAAC2209AB8}"/>
                </c:ext>
              </c:extLst>
            </c:dLbl>
            <c:dLbl>
              <c:idx val="1"/>
              <c:layout>
                <c:manualLayout>
                  <c:x val="-0.14361537576349026"/>
                  <c:y val="-1.4362577556826458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2.2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1-AF3C-4AC7-9D81-FEAAC2209AB8}"/>
                </c:ext>
              </c:extLst>
            </c:dLbl>
            <c:dLbl>
              <c:idx val="2"/>
              <c:layout>
                <c:manualLayout>
                  <c:x val="-0.16328379644643576"/>
                  <c:y val="-2.1033224505473402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2.3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2-AF3C-4AC7-9D81-FEAAC2209AB8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r>
                      <a:rPr lang="en-US"/>
                      <a:t>2.4</a:t>
                    </a:r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3-AF3C-4AC7-9D81-FEAAC2209AB8}"/>
                </c:ext>
              </c:extLst>
            </c:dLbl>
            <c:dLbl>
              <c:idx val="4"/>
              <c:layout>
                <c:manualLayout>
                  <c:x val="-0.15725433435306391"/>
                  <c:y val="-1.9153703348057103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2.5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4-AF3C-4AC7-9D81-FEAAC2209AB8}"/>
                </c:ext>
              </c:extLst>
            </c:dLbl>
            <c:dLbl>
              <c:idx val="5"/>
              <c:layout>
                <c:manualLayout>
                  <c:x val="-0.16261950201081701"/>
                  <c:y val="-2.6169387363164969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2.6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5-AF3C-4AC7-9D81-FEAAC2209AB8}"/>
                </c:ext>
              </c:extLst>
            </c:dLbl>
            <c:dLbl>
              <c:idx val="6"/>
              <c:layout>
                <c:manualLayout>
                  <c:x val="-0.13780522797479119"/>
                  <c:y val="0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2.7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6-AF3C-4AC7-9D81-FEAAC2209AB8}"/>
                </c:ext>
              </c:extLst>
            </c:dLbl>
            <c:dLbl>
              <c:idx val="7"/>
              <c:layout>
                <c:manualLayout>
                  <c:x val="-0.13168385562767224"/>
                  <c:y val="8.874207797196082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2.8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7-AF3C-4AC7-9D81-FEAAC2209AB8}"/>
                </c:ext>
              </c:extLst>
            </c:dLbl>
            <c:dLbl>
              <c:idx val="8"/>
              <c:layout>
                <c:manualLayout>
                  <c:x val="-7.744900231066934E-2"/>
                  <c:y val="-1.331115273709268E-2"/>
                </c:manualLayout>
              </c:layout>
              <c:tx>
                <c:rich>
                  <a:bodyPr/>
                  <a:lstStyle/>
                  <a:p>
                    <a:r>
                      <a:t>R9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8-AF3C-4AC7-9D81-FEAAC2209AB8}"/>
                </c:ext>
              </c:extLst>
            </c:dLbl>
            <c:dLbl>
              <c:idx val="9"/>
              <c:layout>
                <c:manualLayout>
                  <c:x val="-6.1726314148598582E-2"/>
                  <c:y val="-1.1092627280910566E-2"/>
                </c:manualLayout>
              </c:layout>
              <c:tx>
                <c:rich>
                  <a:bodyPr/>
                  <a:lstStyle/>
                  <a:p>
                    <a:r>
                      <a:t>R10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9-AF3C-4AC7-9D81-FEAAC2209AB8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r>
                      <a:t>R11</a:t>
                    </a:r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A-AF3C-4AC7-9D81-FEAAC2209AB8}"/>
                </c:ext>
              </c:extLst>
            </c:dLbl>
            <c:dLbl>
              <c:idx val="11"/>
              <c:layout>
                <c:manualLayout>
                  <c:x val="-5.6317254548747607E-2"/>
                  <c:y val="-6.65557636854634E-3"/>
                </c:manualLayout>
              </c:layout>
              <c:tx>
                <c:rich>
                  <a:bodyPr/>
                  <a:lstStyle/>
                  <a:p>
                    <a:r>
                      <a:t>R12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B-AF3C-4AC7-9D81-FEAAC2209AB8}"/>
                </c:ext>
              </c:extLst>
            </c:dLbl>
            <c:dLbl>
              <c:idx val="12"/>
              <c:layout>
                <c:manualLayout>
                  <c:x val="-6.1726314148598582E-2"/>
                  <c:y val="-1.331115273709268E-2"/>
                </c:manualLayout>
              </c:layout>
              <c:tx>
                <c:rich>
                  <a:bodyPr/>
                  <a:lstStyle/>
                  <a:p>
                    <a:r>
                      <a:t>R13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C-AF3C-4AC7-9D81-FEAAC2209AB8}"/>
                </c:ext>
              </c:extLst>
            </c:dLbl>
            <c:dLbl>
              <c:idx val="13"/>
              <c:layout>
                <c:manualLayout>
                  <c:x val="-6.8487745125963478E-2"/>
                  <c:y val="1.1092627280910566E-2"/>
                </c:manualLayout>
              </c:layout>
              <c:tx>
                <c:rich>
                  <a:bodyPr/>
                  <a:lstStyle/>
                  <a:p>
                    <a:r>
                      <a:t>R14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D-AF3C-4AC7-9D81-FEAAC2209AB8}"/>
                </c:ext>
              </c:extLst>
            </c:dLbl>
            <c:dLbl>
              <c:idx val="14"/>
              <c:layout>
                <c:manualLayout>
                  <c:x val="-6.5783108848486815E-2"/>
                  <c:y val="-6.65557636854634E-3"/>
                </c:manualLayout>
              </c:layout>
              <c:tx>
                <c:rich>
                  <a:bodyPr/>
                  <a:lstStyle/>
                  <a:p>
                    <a:r>
                      <a:t>R15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E-AF3C-4AC7-9D81-FEAAC2209AB8}"/>
                </c:ext>
              </c:extLst>
            </c:dLbl>
            <c:spPr>
              <a:ln>
                <a:noFill/>
              </a:ln>
            </c:spPr>
            <c:txPr>
              <a:bodyPr/>
              <a:lstStyle/>
              <a:p>
                <a:pPr>
                  <a:defRPr>
                    <a:solidFill>
                      <a:sysClr val="windowText" lastClr="000000"/>
                    </a:solidFill>
                  </a:defRPr>
                </a:pPr>
                <a:endParaRPr lang="de-DE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Chances!$A$142:$A$149</c:f>
              <c:numCache>
                <c:formatCode>General</c:formatCode>
                <c:ptCount val="8"/>
                <c:pt idx="0">
                  <c:v>10</c:v>
                </c:pt>
                <c:pt idx="1">
                  <c:v>9</c:v>
                </c:pt>
                <c:pt idx="2">
                  <c:v>8</c:v>
                </c:pt>
                <c:pt idx="3">
                  <c:v>7</c:v>
                </c:pt>
                <c:pt idx="4">
                  <c:v>6</c:v>
                </c:pt>
                <c:pt idx="5">
                  <c:v>5</c:v>
                </c:pt>
                <c:pt idx="6">
                  <c:v>4</c:v>
                </c:pt>
                <c:pt idx="7">
                  <c:v>3</c:v>
                </c:pt>
              </c:numCache>
            </c:numRef>
          </c:xVal>
          <c:yVal>
            <c:numRef>
              <c:f>Chances!$B$142:$B$149</c:f>
              <c:numCache>
                <c:formatCode>General</c:formatCode>
                <c:ptCount val="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2</c:v>
                </c:pt>
                <c:pt idx="4">
                  <c:v>5</c:v>
                </c:pt>
                <c:pt idx="5">
                  <c:v>4</c:v>
                </c:pt>
                <c:pt idx="6">
                  <c:v>3</c:v>
                </c:pt>
                <c:pt idx="7">
                  <c:v>2</c:v>
                </c:pt>
              </c:numCache>
            </c:numRef>
          </c:yVal>
          <c:bubbleSize>
            <c:numRef>
              <c:f>Chances!$C$142:$C$149</c:f>
              <c:numCache>
                <c:formatCode>General</c:formatCode>
                <c:ptCount val="8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</c:numCache>
            </c:numRef>
          </c:bubbleSize>
          <c:bubble3D val="0"/>
          <c:extLst>
            <c:ext xmlns:c16="http://schemas.microsoft.com/office/drawing/2014/chart" uri="{C3380CC4-5D6E-409C-BE32-E72D297353CC}">
              <c16:uniqueId val="{0000000F-AF3C-4AC7-9D81-FEAAC2209AB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bubbleScale val="100"/>
        <c:showNegBubbles val="0"/>
        <c:axId val="540171760"/>
        <c:axId val="540176112"/>
      </c:bubbleChart>
      <c:valAx>
        <c:axId val="540171760"/>
        <c:scaling>
          <c:orientation val="minMax"/>
          <c:max val="10"/>
          <c:min val="0"/>
        </c:scaling>
        <c:delete val="0"/>
        <c:axPos val="b"/>
        <c:numFmt formatCode="General" sourceLinked="1"/>
        <c:majorTickMark val="out"/>
        <c:minorTickMark val="none"/>
        <c:tickLblPos val="nextTo"/>
        <c:crossAx val="540176112"/>
        <c:crosses val="autoZero"/>
        <c:crossBetween val="midCat"/>
        <c:majorUnit val="1"/>
        <c:minorUnit val="0.1"/>
      </c:valAx>
      <c:valAx>
        <c:axId val="540176112"/>
        <c:scaling>
          <c:orientation val="minMax"/>
          <c:max val="5"/>
          <c:min val="0"/>
        </c:scaling>
        <c:delete val="0"/>
        <c:axPos val="l"/>
        <c:numFmt formatCode="General" sourceLinked="1"/>
        <c:majorTickMark val="out"/>
        <c:minorTickMark val="none"/>
        <c:tickLblPos val="nextTo"/>
        <c:crossAx val="540171760"/>
        <c:crosses val="autoZero"/>
        <c:crossBetween val="midCat"/>
        <c:majorUnit val="1"/>
        <c:minorUnit val="0.1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70000000000000029" r="0.70000000000000029" t="0.78740157499999996" header="0.30000000000000016" footer="0.30000000000000016"/>
    <c:pageSetup orientation="portrait"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hart>
    <c:autoTitleDeleted val="1"/>
    <c:plotArea>
      <c:layout>
        <c:manualLayout>
          <c:layoutTarget val="inner"/>
          <c:xMode val="edge"/>
          <c:yMode val="edge"/>
          <c:x val="9.4453193350831147E-2"/>
          <c:y val="3.0478737928459579E-2"/>
          <c:w val="0.81096011499924903"/>
          <c:h val="0.91180701138472342"/>
        </c:manualLayout>
      </c:layout>
      <c:bubbleChart>
        <c:varyColors val="0"/>
        <c:ser>
          <c:idx val="0"/>
          <c:order val="0"/>
          <c:spPr>
            <a:solidFill>
              <a:schemeClr val="tx2">
                <a:alpha val="45000"/>
              </a:schemeClr>
            </a:solidFill>
            <a:ln>
              <a:solidFill>
                <a:schemeClr val="tx2">
                  <a:lumMod val="40000"/>
                  <a:lumOff val="60000"/>
                </a:schemeClr>
              </a:solidFill>
            </a:ln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0-4DCA-4CDB-9E0C-F7F96E707F40}"/>
              </c:ext>
            </c:extLst>
          </c:dPt>
          <c:dPt>
            <c:idx val="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1-4DCA-4CDB-9E0C-F7F96E707F40}"/>
              </c:ext>
            </c:extLst>
          </c:dPt>
          <c:dPt>
            <c:idx val="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2-4DCA-4CDB-9E0C-F7F96E707F40}"/>
              </c:ext>
            </c:extLst>
          </c:dPt>
          <c:dPt>
            <c:idx val="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3-4DCA-4CDB-9E0C-F7F96E707F40}"/>
              </c:ext>
            </c:extLst>
          </c:dPt>
          <c:dPt>
            <c:idx val="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4-4DCA-4CDB-9E0C-F7F96E707F40}"/>
              </c:ext>
            </c:extLst>
          </c:dPt>
          <c:dPt>
            <c:idx val="5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5-4DCA-4CDB-9E0C-F7F96E707F40}"/>
              </c:ext>
            </c:extLst>
          </c:dPt>
          <c:dPt>
            <c:idx val="6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6-4DCA-4CDB-9E0C-F7F96E707F40}"/>
              </c:ext>
            </c:extLst>
          </c:dPt>
          <c:dPt>
            <c:idx val="7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7-4DCA-4CDB-9E0C-F7F96E707F40}"/>
              </c:ext>
            </c:extLst>
          </c:dPt>
          <c:dPt>
            <c:idx val="8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8-4DCA-4CDB-9E0C-F7F96E707F40}"/>
              </c:ext>
            </c:extLst>
          </c:dPt>
          <c:dPt>
            <c:idx val="9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9-4DCA-4CDB-9E0C-F7F96E707F40}"/>
              </c:ext>
            </c:extLst>
          </c:dPt>
          <c:dPt>
            <c:idx val="1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A-4DCA-4CDB-9E0C-F7F96E707F40}"/>
              </c:ext>
            </c:extLst>
          </c:dPt>
          <c:dPt>
            <c:idx val="1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B-4DCA-4CDB-9E0C-F7F96E707F40}"/>
              </c:ext>
            </c:extLst>
          </c:dPt>
          <c:dPt>
            <c:idx val="1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C-4DCA-4CDB-9E0C-F7F96E707F40}"/>
              </c:ext>
            </c:extLst>
          </c:dPt>
          <c:dPt>
            <c:idx val="1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D-4DCA-4CDB-9E0C-F7F96E707F40}"/>
              </c:ext>
            </c:extLst>
          </c:dPt>
          <c:dPt>
            <c:idx val="1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E-4DCA-4CDB-9E0C-F7F96E707F40}"/>
              </c:ext>
            </c:extLst>
          </c:dPt>
          <c:dLbls>
            <c:dLbl>
              <c:idx val="0"/>
              <c:layout>
                <c:manualLayout>
                  <c:x val="-0.13556538256335457"/>
                  <c:y val="0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3.1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0-4DCA-4CDB-9E0C-F7F96E707F40}"/>
                </c:ext>
              </c:extLst>
            </c:dLbl>
            <c:dLbl>
              <c:idx val="1"/>
              <c:layout>
                <c:manualLayout>
                  <c:x val="-0.14361537576349026"/>
                  <c:y val="-1.4362577556826458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3.2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1-4DCA-4CDB-9E0C-F7F96E707F40}"/>
                </c:ext>
              </c:extLst>
            </c:dLbl>
            <c:dLbl>
              <c:idx val="2"/>
              <c:layout>
                <c:manualLayout>
                  <c:x val="-0.14904891568317713"/>
                  <c:y val="-2.1033224505473402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3.3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2-4DCA-4CDB-9E0C-F7F96E707F40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r>
                      <a:rPr lang="en-US"/>
                      <a:t>1.4</a:t>
                    </a:r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3-4DCA-4CDB-9E0C-F7F96E707F40}"/>
                </c:ext>
              </c:extLst>
            </c:dLbl>
            <c:dLbl>
              <c:idx val="4"/>
              <c:layout>
                <c:manualLayout>
                  <c:x val="-0.13352953308096621"/>
                  <c:y val="1.1092699033875504E-2"/>
                </c:manualLayout>
              </c:layout>
              <c:tx>
                <c:rich>
                  <a:bodyPr/>
                  <a:lstStyle/>
                  <a:p>
                    <a:r>
                      <a:rPr lang="de-CH"/>
                      <a:t>1.5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4-4DCA-4CDB-9E0C-F7F96E707F40}"/>
                </c:ext>
              </c:extLst>
            </c:dLbl>
            <c:dLbl>
              <c:idx val="5"/>
              <c:layout>
                <c:manualLayout>
                  <c:x val="-0.13414974048429978"/>
                  <c:y val="-6.6570869512045982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1.6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5-4DCA-4CDB-9E0C-F7F96E707F40}"/>
                </c:ext>
              </c:extLst>
            </c:dLbl>
            <c:dLbl>
              <c:idx val="6"/>
              <c:layout>
                <c:manualLayout>
                  <c:x val="-0.13780522797479119"/>
                  <c:y val="0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1.7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6-4DCA-4CDB-9E0C-F7F96E707F40}"/>
                </c:ext>
              </c:extLst>
            </c:dLbl>
            <c:dLbl>
              <c:idx val="7"/>
              <c:layout>
                <c:manualLayout>
                  <c:x val="-7.4744472510743856E-2"/>
                  <c:y val="8.8741018247284528E-3"/>
                </c:manualLayout>
              </c:layout>
              <c:tx>
                <c:rich>
                  <a:bodyPr/>
                  <a:lstStyle/>
                  <a:p>
                    <a:r>
                      <a:t>R8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7-4DCA-4CDB-9E0C-F7F96E707F40}"/>
                </c:ext>
              </c:extLst>
            </c:dLbl>
            <c:dLbl>
              <c:idx val="8"/>
              <c:layout>
                <c:manualLayout>
                  <c:x val="-7.744900231066934E-2"/>
                  <c:y val="-1.331115273709268E-2"/>
                </c:manualLayout>
              </c:layout>
              <c:tx>
                <c:rich>
                  <a:bodyPr/>
                  <a:lstStyle/>
                  <a:p>
                    <a:r>
                      <a:t>R9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8-4DCA-4CDB-9E0C-F7F96E707F40}"/>
                </c:ext>
              </c:extLst>
            </c:dLbl>
            <c:dLbl>
              <c:idx val="9"/>
              <c:layout>
                <c:manualLayout>
                  <c:x val="-6.1726314148598582E-2"/>
                  <c:y val="-1.1092627280910566E-2"/>
                </c:manualLayout>
              </c:layout>
              <c:tx>
                <c:rich>
                  <a:bodyPr/>
                  <a:lstStyle/>
                  <a:p>
                    <a:r>
                      <a:t>R10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9-4DCA-4CDB-9E0C-F7F96E707F40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r>
                      <a:t>R11</a:t>
                    </a:r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A-4DCA-4CDB-9E0C-F7F96E707F40}"/>
                </c:ext>
              </c:extLst>
            </c:dLbl>
            <c:dLbl>
              <c:idx val="11"/>
              <c:layout>
                <c:manualLayout>
                  <c:x val="-5.6317254548747607E-2"/>
                  <c:y val="-6.65557636854634E-3"/>
                </c:manualLayout>
              </c:layout>
              <c:tx>
                <c:rich>
                  <a:bodyPr/>
                  <a:lstStyle/>
                  <a:p>
                    <a:r>
                      <a:t>R12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B-4DCA-4CDB-9E0C-F7F96E707F40}"/>
                </c:ext>
              </c:extLst>
            </c:dLbl>
            <c:dLbl>
              <c:idx val="12"/>
              <c:layout>
                <c:manualLayout>
                  <c:x val="-6.1726314148598582E-2"/>
                  <c:y val="-1.331115273709268E-2"/>
                </c:manualLayout>
              </c:layout>
              <c:tx>
                <c:rich>
                  <a:bodyPr/>
                  <a:lstStyle/>
                  <a:p>
                    <a:r>
                      <a:t>R13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C-4DCA-4CDB-9E0C-F7F96E707F40}"/>
                </c:ext>
              </c:extLst>
            </c:dLbl>
            <c:dLbl>
              <c:idx val="13"/>
              <c:layout>
                <c:manualLayout>
                  <c:x val="-6.8487745125963478E-2"/>
                  <c:y val="1.1092627280910566E-2"/>
                </c:manualLayout>
              </c:layout>
              <c:tx>
                <c:rich>
                  <a:bodyPr/>
                  <a:lstStyle/>
                  <a:p>
                    <a:r>
                      <a:t>R14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D-4DCA-4CDB-9E0C-F7F96E707F40}"/>
                </c:ext>
              </c:extLst>
            </c:dLbl>
            <c:dLbl>
              <c:idx val="14"/>
              <c:layout>
                <c:manualLayout>
                  <c:x val="-6.5783108848486815E-2"/>
                  <c:y val="-6.65557636854634E-3"/>
                </c:manualLayout>
              </c:layout>
              <c:tx>
                <c:rich>
                  <a:bodyPr/>
                  <a:lstStyle/>
                  <a:p>
                    <a:r>
                      <a:t>R15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E-4DCA-4CDB-9E0C-F7F96E707F40}"/>
                </c:ext>
              </c:extLst>
            </c:dLbl>
            <c:spPr>
              <a:ln>
                <a:noFill/>
              </a:ln>
            </c:spPr>
            <c:txPr>
              <a:bodyPr/>
              <a:lstStyle/>
              <a:p>
                <a:pPr>
                  <a:defRPr>
                    <a:solidFill>
                      <a:sysClr val="windowText" lastClr="000000"/>
                    </a:solidFill>
                  </a:defRPr>
                </a:pPr>
                <a:endParaRPr lang="de-DE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Chances!$A$151:$A$153</c:f>
              <c:numCache>
                <c:formatCode>General</c:formatCode>
                <c:ptCount val="3"/>
                <c:pt idx="0">
                  <c:v>10</c:v>
                </c:pt>
                <c:pt idx="1">
                  <c:v>4</c:v>
                </c:pt>
                <c:pt idx="2">
                  <c:v>10</c:v>
                </c:pt>
              </c:numCache>
            </c:numRef>
          </c:xVal>
          <c:yVal>
            <c:numRef>
              <c:f>Chances!$B$151:$B$153</c:f>
              <c:numCache>
                <c:formatCode>General</c:formatCode>
                <c:ptCount val="3"/>
                <c:pt idx="0">
                  <c:v>3</c:v>
                </c:pt>
                <c:pt idx="1">
                  <c:v>4</c:v>
                </c:pt>
                <c:pt idx="2">
                  <c:v>2</c:v>
                </c:pt>
              </c:numCache>
            </c:numRef>
          </c:yVal>
          <c:bubbleSize>
            <c:numRef>
              <c:f>Chances!$C$151:$C$153</c:f>
              <c:numCache>
                <c:formatCode>General</c:formatCode>
                <c:ptCount val="3"/>
                <c:pt idx="0">
                  <c:v>1</c:v>
                </c:pt>
                <c:pt idx="1">
                  <c:v>1</c:v>
                </c:pt>
                <c:pt idx="2">
                  <c:v>1</c:v>
                </c:pt>
              </c:numCache>
            </c:numRef>
          </c:bubbleSize>
          <c:bubble3D val="0"/>
          <c:extLst>
            <c:ext xmlns:c16="http://schemas.microsoft.com/office/drawing/2014/chart" uri="{C3380CC4-5D6E-409C-BE32-E72D297353CC}">
              <c16:uniqueId val="{0000000F-4DCA-4CDB-9E0C-F7F96E707F4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bubbleScale val="100"/>
        <c:showNegBubbles val="0"/>
        <c:axId val="872959904"/>
        <c:axId val="872955552"/>
      </c:bubbleChart>
      <c:valAx>
        <c:axId val="872959904"/>
        <c:scaling>
          <c:orientation val="minMax"/>
          <c:max val="10"/>
          <c:min val="0"/>
        </c:scaling>
        <c:delete val="0"/>
        <c:axPos val="b"/>
        <c:numFmt formatCode="General" sourceLinked="1"/>
        <c:majorTickMark val="out"/>
        <c:minorTickMark val="none"/>
        <c:tickLblPos val="nextTo"/>
        <c:crossAx val="872955552"/>
        <c:crosses val="autoZero"/>
        <c:crossBetween val="midCat"/>
        <c:majorUnit val="1"/>
        <c:minorUnit val="0.1"/>
      </c:valAx>
      <c:valAx>
        <c:axId val="872955552"/>
        <c:scaling>
          <c:orientation val="minMax"/>
          <c:max val="5"/>
          <c:min val="0"/>
        </c:scaling>
        <c:delete val="0"/>
        <c:axPos val="l"/>
        <c:numFmt formatCode="General" sourceLinked="1"/>
        <c:majorTickMark val="out"/>
        <c:minorTickMark val="none"/>
        <c:tickLblPos val="nextTo"/>
        <c:crossAx val="872959904"/>
        <c:crosses val="autoZero"/>
        <c:crossBetween val="midCat"/>
        <c:majorUnit val="1"/>
        <c:minorUnit val="0.1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70000000000000029" r="0.70000000000000029" t="0.78740157499999996" header="0.30000000000000016" footer="0.30000000000000016"/>
    <c:pageSetup orientation="portrait"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hart>
    <c:autoTitleDeleted val="1"/>
    <c:plotArea>
      <c:layout>
        <c:manualLayout>
          <c:layoutTarget val="inner"/>
          <c:xMode val="edge"/>
          <c:yMode val="edge"/>
          <c:x val="9.4453193350831147E-2"/>
          <c:y val="3.0478737928459579E-2"/>
          <c:w val="0.81096011499924903"/>
          <c:h val="0.91180701138472342"/>
        </c:manualLayout>
      </c:layout>
      <c:bubbleChart>
        <c:varyColors val="0"/>
        <c:ser>
          <c:idx val="0"/>
          <c:order val="0"/>
          <c:spPr>
            <a:solidFill>
              <a:schemeClr val="tx2">
                <a:alpha val="45000"/>
              </a:schemeClr>
            </a:solidFill>
            <a:ln>
              <a:solidFill>
                <a:schemeClr val="tx2">
                  <a:lumMod val="40000"/>
                  <a:lumOff val="60000"/>
                </a:schemeClr>
              </a:solidFill>
            </a:ln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0-73CB-4A65-ABA8-783993A78AFB}"/>
              </c:ext>
            </c:extLst>
          </c:dPt>
          <c:dPt>
            <c:idx val="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1-73CB-4A65-ABA8-783993A78AFB}"/>
              </c:ext>
            </c:extLst>
          </c:dPt>
          <c:dPt>
            <c:idx val="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2-73CB-4A65-ABA8-783993A78AFB}"/>
              </c:ext>
            </c:extLst>
          </c:dPt>
          <c:dPt>
            <c:idx val="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3-73CB-4A65-ABA8-783993A78AFB}"/>
              </c:ext>
            </c:extLst>
          </c:dPt>
          <c:dPt>
            <c:idx val="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4-73CB-4A65-ABA8-783993A78AFB}"/>
              </c:ext>
            </c:extLst>
          </c:dPt>
          <c:dPt>
            <c:idx val="5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5-73CB-4A65-ABA8-783993A78AFB}"/>
              </c:ext>
            </c:extLst>
          </c:dPt>
          <c:dPt>
            <c:idx val="6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6-73CB-4A65-ABA8-783993A78AFB}"/>
              </c:ext>
            </c:extLst>
          </c:dPt>
          <c:dPt>
            <c:idx val="7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7-73CB-4A65-ABA8-783993A78AFB}"/>
              </c:ext>
            </c:extLst>
          </c:dPt>
          <c:dPt>
            <c:idx val="8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8-73CB-4A65-ABA8-783993A78AFB}"/>
              </c:ext>
            </c:extLst>
          </c:dPt>
          <c:dPt>
            <c:idx val="9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9-73CB-4A65-ABA8-783993A78AFB}"/>
              </c:ext>
            </c:extLst>
          </c:dPt>
          <c:dPt>
            <c:idx val="1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A-73CB-4A65-ABA8-783993A78AFB}"/>
              </c:ext>
            </c:extLst>
          </c:dPt>
          <c:dPt>
            <c:idx val="1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B-73CB-4A65-ABA8-783993A78AFB}"/>
              </c:ext>
            </c:extLst>
          </c:dPt>
          <c:dPt>
            <c:idx val="1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C-73CB-4A65-ABA8-783993A78AFB}"/>
              </c:ext>
            </c:extLst>
          </c:dPt>
          <c:dPt>
            <c:idx val="1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D-73CB-4A65-ABA8-783993A78AFB}"/>
              </c:ext>
            </c:extLst>
          </c:dPt>
          <c:dPt>
            <c:idx val="1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E-73CB-4A65-ABA8-783993A78AFB}"/>
              </c:ext>
            </c:extLst>
          </c:dPt>
          <c:dLbls>
            <c:dLbl>
              <c:idx val="0"/>
              <c:layout>
                <c:manualLayout>
                  <c:x val="-0.13556538256335457"/>
                  <c:y val="0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4.1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0-73CB-4A65-ABA8-783993A78AFB}"/>
                </c:ext>
              </c:extLst>
            </c:dLbl>
            <c:dLbl>
              <c:idx val="1"/>
              <c:layout>
                <c:manualLayout>
                  <c:x val="-0.14361537576349026"/>
                  <c:y val="-1.4362577556826458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4.2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1-73CB-4A65-ABA8-783993A78AFB}"/>
                </c:ext>
              </c:extLst>
            </c:dLbl>
            <c:dLbl>
              <c:idx val="2"/>
              <c:layout>
                <c:manualLayout>
                  <c:x val="-0.13955899517433806"/>
                  <c:y val="-2.1033799726184348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4.3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2-73CB-4A65-ABA8-783993A78AFB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r>
                      <a:rPr lang="en-US"/>
                      <a:t>4.4</a:t>
                    </a:r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3-73CB-4A65-ABA8-783993A78AFB}"/>
                </c:ext>
              </c:extLst>
            </c:dLbl>
            <c:dLbl>
              <c:idx val="4"/>
              <c:layout>
                <c:manualLayout>
                  <c:x val="-0.13352953308096621"/>
                  <c:y val="1.1092699033875504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4.5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4-73CB-4A65-ABA8-783993A78AFB}"/>
                </c:ext>
              </c:extLst>
            </c:dLbl>
            <c:dLbl>
              <c:idx val="5"/>
              <c:layout>
                <c:manualLayout>
                  <c:x val="-0.13414974048429978"/>
                  <c:y val="-6.6570869512045982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4.6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5-73CB-4A65-ABA8-783993A78AFB}"/>
                </c:ext>
              </c:extLst>
            </c:dLbl>
            <c:dLbl>
              <c:idx val="6"/>
              <c:layout>
                <c:manualLayout>
                  <c:x val="-0.13780522797479119"/>
                  <c:y val="0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4.7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6-73CB-4A65-ABA8-783993A78AFB}"/>
                </c:ext>
              </c:extLst>
            </c:dLbl>
            <c:dLbl>
              <c:idx val="7"/>
              <c:layout>
                <c:manualLayout>
                  <c:x val="-0.14591873639093092"/>
                  <c:y val="2.3701427565457353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4.8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7-73CB-4A65-ABA8-783993A78AFB}"/>
                </c:ext>
              </c:extLst>
            </c:dLbl>
            <c:dLbl>
              <c:idx val="8"/>
              <c:layout>
                <c:manualLayout>
                  <c:x val="-7.744900231066934E-2"/>
                  <c:y val="-1.331115273709268E-2"/>
                </c:manualLayout>
              </c:layout>
              <c:tx>
                <c:rich>
                  <a:bodyPr/>
                  <a:lstStyle/>
                  <a:p>
                    <a:r>
                      <a:t>R9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8-73CB-4A65-ABA8-783993A78AFB}"/>
                </c:ext>
              </c:extLst>
            </c:dLbl>
            <c:dLbl>
              <c:idx val="9"/>
              <c:layout>
                <c:manualLayout>
                  <c:x val="-6.1726314148598582E-2"/>
                  <c:y val="-1.1092627280910566E-2"/>
                </c:manualLayout>
              </c:layout>
              <c:tx>
                <c:rich>
                  <a:bodyPr/>
                  <a:lstStyle/>
                  <a:p>
                    <a:r>
                      <a:t>R10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9-73CB-4A65-ABA8-783993A78AFB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r>
                      <a:t>R11</a:t>
                    </a:r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A-73CB-4A65-ABA8-783993A78AFB}"/>
                </c:ext>
              </c:extLst>
            </c:dLbl>
            <c:dLbl>
              <c:idx val="11"/>
              <c:layout>
                <c:manualLayout>
                  <c:x val="-5.6317254548747607E-2"/>
                  <c:y val="-6.65557636854634E-3"/>
                </c:manualLayout>
              </c:layout>
              <c:tx>
                <c:rich>
                  <a:bodyPr/>
                  <a:lstStyle/>
                  <a:p>
                    <a:r>
                      <a:t>R12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B-73CB-4A65-ABA8-783993A78AFB}"/>
                </c:ext>
              </c:extLst>
            </c:dLbl>
            <c:dLbl>
              <c:idx val="12"/>
              <c:layout>
                <c:manualLayout>
                  <c:x val="-6.1726314148598582E-2"/>
                  <c:y val="-1.331115273709268E-2"/>
                </c:manualLayout>
              </c:layout>
              <c:tx>
                <c:rich>
                  <a:bodyPr/>
                  <a:lstStyle/>
                  <a:p>
                    <a:r>
                      <a:t>R13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C-73CB-4A65-ABA8-783993A78AFB}"/>
                </c:ext>
              </c:extLst>
            </c:dLbl>
            <c:dLbl>
              <c:idx val="13"/>
              <c:layout>
                <c:manualLayout>
                  <c:x val="-6.8487745125963478E-2"/>
                  <c:y val="1.1092627280910566E-2"/>
                </c:manualLayout>
              </c:layout>
              <c:tx>
                <c:rich>
                  <a:bodyPr/>
                  <a:lstStyle/>
                  <a:p>
                    <a:r>
                      <a:t>R14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D-73CB-4A65-ABA8-783993A78AFB}"/>
                </c:ext>
              </c:extLst>
            </c:dLbl>
            <c:dLbl>
              <c:idx val="14"/>
              <c:layout>
                <c:manualLayout>
                  <c:x val="-6.5783108848486815E-2"/>
                  <c:y val="-6.65557636854634E-3"/>
                </c:manualLayout>
              </c:layout>
              <c:tx>
                <c:rich>
                  <a:bodyPr/>
                  <a:lstStyle/>
                  <a:p>
                    <a:r>
                      <a:t>R15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E-73CB-4A65-ABA8-783993A78AFB}"/>
                </c:ext>
              </c:extLst>
            </c:dLbl>
            <c:spPr>
              <a:ln>
                <a:noFill/>
              </a:ln>
            </c:spPr>
            <c:txPr>
              <a:bodyPr/>
              <a:lstStyle/>
              <a:p>
                <a:pPr>
                  <a:defRPr>
                    <a:solidFill>
                      <a:sysClr val="windowText" lastClr="000000"/>
                    </a:solidFill>
                  </a:defRPr>
                </a:pPr>
                <a:endParaRPr lang="de-DE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Chances!$A$155:$A$162</c:f>
              <c:numCache>
                <c:formatCode>General</c:formatCode>
                <c:ptCount val="8"/>
                <c:pt idx="0">
                  <c:v>10</c:v>
                </c:pt>
                <c:pt idx="1">
                  <c:v>9</c:v>
                </c:pt>
                <c:pt idx="2">
                  <c:v>8</c:v>
                </c:pt>
                <c:pt idx="3">
                  <c:v>7</c:v>
                </c:pt>
                <c:pt idx="4">
                  <c:v>6</c:v>
                </c:pt>
                <c:pt idx="5">
                  <c:v>5</c:v>
                </c:pt>
                <c:pt idx="6">
                  <c:v>4</c:v>
                </c:pt>
                <c:pt idx="7">
                  <c:v>3</c:v>
                </c:pt>
              </c:numCache>
            </c:numRef>
          </c:xVal>
          <c:yVal>
            <c:numRef>
              <c:f>Chances!$B$155:$B$162</c:f>
              <c:numCache>
                <c:formatCode>General</c:formatCode>
                <c:ptCount val="8"/>
                <c:pt idx="0">
                  <c:v>5</c:v>
                </c:pt>
                <c:pt idx="1">
                  <c:v>4</c:v>
                </c:pt>
                <c:pt idx="2">
                  <c:v>3</c:v>
                </c:pt>
                <c:pt idx="3">
                  <c:v>2</c:v>
                </c:pt>
                <c:pt idx="4">
                  <c:v>1</c:v>
                </c:pt>
                <c:pt idx="5">
                  <c:v>2</c:v>
                </c:pt>
                <c:pt idx="6">
                  <c:v>3</c:v>
                </c:pt>
                <c:pt idx="7">
                  <c:v>4</c:v>
                </c:pt>
              </c:numCache>
            </c:numRef>
          </c:yVal>
          <c:bubbleSize>
            <c:numRef>
              <c:f>Chances!$C$155:$C$162</c:f>
              <c:numCache>
                <c:formatCode>General</c:formatCode>
                <c:ptCount val="8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</c:numCache>
            </c:numRef>
          </c:bubbleSize>
          <c:bubble3D val="0"/>
          <c:extLst>
            <c:ext xmlns:c16="http://schemas.microsoft.com/office/drawing/2014/chart" uri="{C3380CC4-5D6E-409C-BE32-E72D297353CC}">
              <c16:uniqueId val="{0000000F-73CB-4A65-ABA8-783993A78AF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bubbleScale val="100"/>
        <c:showNegBubbles val="0"/>
        <c:axId val="872958272"/>
        <c:axId val="872960992"/>
      </c:bubbleChart>
      <c:valAx>
        <c:axId val="872958272"/>
        <c:scaling>
          <c:orientation val="minMax"/>
          <c:max val="10"/>
          <c:min val="0"/>
        </c:scaling>
        <c:delete val="0"/>
        <c:axPos val="b"/>
        <c:numFmt formatCode="General" sourceLinked="1"/>
        <c:majorTickMark val="out"/>
        <c:minorTickMark val="none"/>
        <c:tickLblPos val="nextTo"/>
        <c:crossAx val="872960992"/>
        <c:crosses val="autoZero"/>
        <c:crossBetween val="midCat"/>
        <c:majorUnit val="1"/>
        <c:minorUnit val="0.1"/>
      </c:valAx>
      <c:valAx>
        <c:axId val="872960992"/>
        <c:scaling>
          <c:orientation val="minMax"/>
          <c:max val="5"/>
          <c:min val="0"/>
        </c:scaling>
        <c:delete val="0"/>
        <c:axPos val="l"/>
        <c:numFmt formatCode="General" sourceLinked="1"/>
        <c:majorTickMark val="out"/>
        <c:minorTickMark val="none"/>
        <c:tickLblPos val="nextTo"/>
        <c:crossAx val="872958272"/>
        <c:crosses val="autoZero"/>
        <c:crossBetween val="midCat"/>
        <c:majorUnit val="1"/>
        <c:minorUnit val="0.1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70000000000000029" r="0.70000000000000029" t="0.78740157499999996" header="0.30000000000000016" footer="0.30000000000000016"/>
    <c:pageSetup orientation="portrait"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hart>
    <c:autoTitleDeleted val="1"/>
    <c:plotArea>
      <c:layout>
        <c:manualLayout>
          <c:layoutTarget val="inner"/>
          <c:xMode val="edge"/>
          <c:yMode val="edge"/>
          <c:x val="9.4453193350831147E-2"/>
          <c:y val="3.0478737928459579E-2"/>
          <c:w val="0.81096011499924903"/>
          <c:h val="0.91180701138472342"/>
        </c:manualLayout>
      </c:layout>
      <c:bubbleChart>
        <c:varyColors val="0"/>
        <c:ser>
          <c:idx val="0"/>
          <c:order val="0"/>
          <c:spPr>
            <a:solidFill>
              <a:schemeClr val="tx2">
                <a:alpha val="45000"/>
              </a:schemeClr>
            </a:solidFill>
            <a:ln>
              <a:solidFill>
                <a:schemeClr val="tx2">
                  <a:lumMod val="40000"/>
                  <a:lumOff val="60000"/>
                </a:schemeClr>
              </a:solidFill>
            </a:ln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0-8034-4831-951C-BEE58364D561}"/>
              </c:ext>
            </c:extLst>
          </c:dPt>
          <c:dPt>
            <c:idx val="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1-8034-4831-951C-BEE58364D561}"/>
              </c:ext>
            </c:extLst>
          </c:dPt>
          <c:dPt>
            <c:idx val="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2-8034-4831-951C-BEE58364D561}"/>
              </c:ext>
            </c:extLst>
          </c:dPt>
          <c:dPt>
            <c:idx val="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3-8034-4831-951C-BEE58364D561}"/>
              </c:ext>
            </c:extLst>
          </c:dPt>
          <c:dPt>
            <c:idx val="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4-8034-4831-951C-BEE58364D561}"/>
              </c:ext>
            </c:extLst>
          </c:dPt>
          <c:dPt>
            <c:idx val="5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5-8034-4831-951C-BEE58364D561}"/>
              </c:ext>
            </c:extLst>
          </c:dPt>
          <c:dPt>
            <c:idx val="6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6-8034-4831-951C-BEE58364D561}"/>
              </c:ext>
            </c:extLst>
          </c:dPt>
          <c:dPt>
            <c:idx val="7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7-8034-4831-951C-BEE58364D561}"/>
              </c:ext>
            </c:extLst>
          </c:dPt>
          <c:dPt>
            <c:idx val="8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8-8034-4831-951C-BEE58364D561}"/>
              </c:ext>
            </c:extLst>
          </c:dPt>
          <c:dPt>
            <c:idx val="9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9-8034-4831-951C-BEE58364D561}"/>
              </c:ext>
            </c:extLst>
          </c:dPt>
          <c:dPt>
            <c:idx val="1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A-8034-4831-951C-BEE58364D561}"/>
              </c:ext>
            </c:extLst>
          </c:dPt>
          <c:dPt>
            <c:idx val="1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B-8034-4831-951C-BEE58364D561}"/>
              </c:ext>
            </c:extLst>
          </c:dPt>
          <c:dPt>
            <c:idx val="1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C-8034-4831-951C-BEE58364D561}"/>
              </c:ext>
            </c:extLst>
          </c:dPt>
          <c:dPt>
            <c:idx val="1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D-8034-4831-951C-BEE58364D561}"/>
              </c:ext>
            </c:extLst>
          </c:dPt>
          <c:dPt>
            <c:idx val="1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E-8034-4831-951C-BEE58364D561}"/>
              </c:ext>
            </c:extLst>
          </c:dPt>
          <c:dLbls>
            <c:dLbl>
              <c:idx val="0"/>
              <c:layout>
                <c:manualLayout>
                  <c:x val="-0.13556538256335457"/>
                  <c:y val="0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5.1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0-8034-4831-951C-BEE58364D561}"/>
                </c:ext>
              </c:extLst>
            </c:dLbl>
            <c:dLbl>
              <c:idx val="1"/>
              <c:layout>
                <c:manualLayout>
                  <c:x val="-0.14361537576349026"/>
                  <c:y val="-1.4362577556826458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5.2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1-8034-4831-951C-BEE58364D561}"/>
                </c:ext>
              </c:extLst>
            </c:dLbl>
            <c:dLbl>
              <c:idx val="2"/>
              <c:layout>
                <c:manualLayout>
                  <c:x val="-0.13955899517433806"/>
                  <c:y val="-2.1033799726184348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5.3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2-8034-4831-951C-BEE58364D561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r>
                      <a:rPr lang="en-US"/>
                      <a:t>5.4</a:t>
                    </a:r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3-8034-4831-951C-BEE58364D561}"/>
                </c:ext>
              </c:extLst>
            </c:dLbl>
            <c:dLbl>
              <c:idx val="4"/>
              <c:layout>
                <c:manualLayout>
                  <c:x val="-0.13352953308096621"/>
                  <c:y val="1.1092699033875504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5.5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4-8034-4831-951C-BEE58364D561}"/>
                </c:ext>
              </c:extLst>
            </c:dLbl>
            <c:dLbl>
              <c:idx val="5"/>
              <c:layout>
                <c:manualLayout>
                  <c:x val="-0.13414974048429978"/>
                  <c:y val="-6.6570869512045982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5.6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5-8034-4831-951C-BEE58364D561}"/>
                </c:ext>
              </c:extLst>
            </c:dLbl>
            <c:dLbl>
              <c:idx val="6"/>
              <c:layout>
                <c:manualLayout>
                  <c:x val="-0.16153002924688886"/>
                  <c:y val="-6.5040650406504065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5.7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6-8034-4831-951C-BEE58364D561}"/>
                </c:ext>
              </c:extLst>
            </c:dLbl>
            <c:dLbl>
              <c:idx val="7"/>
              <c:layout>
                <c:manualLayout>
                  <c:x val="-7.4744472510743856E-2"/>
                  <c:y val="8.8741018247284528E-3"/>
                </c:manualLayout>
              </c:layout>
              <c:tx>
                <c:rich>
                  <a:bodyPr/>
                  <a:lstStyle/>
                  <a:p>
                    <a:r>
                      <a:t>R8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7-8034-4831-951C-BEE58364D561}"/>
                </c:ext>
              </c:extLst>
            </c:dLbl>
            <c:dLbl>
              <c:idx val="8"/>
              <c:layout>
                <c:manualLayout>
                  <c:x val="-7.744900231066934E-2"/>
                  <c:y val="-1.331115273709268E-2"/>
                </c:manualLayout>
              </c:layout>
              <c:tx>
                <c:rich>
                  <a:bodyPr/>
                  <a:lstStyle/>
                  <a:p>
                    <a:r>
                      <a:t>R9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8-8034-4831-951C-BEE58364D561}"/>
                </c:ext>
              </c:extLst>
            </c:dLbl>
            <c:dLbl>
              <c:idx val="9"/>
              <c:layout>
                <c:manualLayout>
                  <c:x val="-6.1726314148598582E-2"/>
                  <c:y val="-1.1092627280910566E-2"/>
                </c:manualLayout>
              </c:layout>
              <c:tx>
                <c:rich>
                  <a:bodyPr/>
                  <a:lstStyle/>
                  <a:p>
                    <a:r>
                      <a:t>R10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9-8034-4831-951C-BEE58364D561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r>
                      <a:t>R11</a:t>
                    </a:r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A-8034-4831-951C-BEE58364D561}"/>
                </c:ext>
              </c:extLst>
            </c:dLbl>
            <c:dLbl>
              <c:idx val="11"/>
              <c:layout>
                <c:manualLayout>
                  <c:x val="-5.6317254548747607E-2"/>
                  <c:y val="-6.65557636854634E-3"/>
                </c:manualLayout>
              </c:layout>
              <c:tx>
                <c:rich>
                  <a:bodyPr/>
                  <a:lstStyle/>
                  <a:p>
                    <a:r>
                      <a:t>R12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B-8034-4831-951C-BEE58364D561}"/>
                </c:ext>
              </c:extLst>
            </c:dLbl>
            <c:dLbl>
              <c:idx val="12"/>
              <c:layout>
                <c:manualLayout>
                  <c:x val="-6.1726314148598582E-2"/>
                  <c:y val="-1.331115273709268E-2"/>
                </c:manualLayout>
              </c:layout>
              <c:tx>
                <c:rich>
                  <a:bodyPr/>
                  <a:lstStyle/>
                  <a:p>
                    <a:r>
                      <a:t>R13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C-8034-4831-951C-BEE58364D561}"/>
                </c:ext>
              </c:extLst>
            </c:dLbl>
            <c:dLbl>
              <c:idx val="13"/>
              <c:layout>
                <c:manualLayout>
                  <c:x val="-6.8487745125963478E-2"/>
                  <c:y val="1.1092627280910566E-2"/>
                </c:manualLayout>
              </c:layout>
              <c:tx>
                <c:rich>
                  <a:bodyPr/>
                  <a:lstStyle/>
                  <a:p>
                    <a:r>
                      <a:t>R14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D-8034-4831-951C-BEE58364D561}"/>
                </c:ext>
              </c:extLst>
            </c:dLbl>
            <c:dLbl>
              <c:idx val="14"/>
              <c:layout>
                <c:manualLayout>
                  <c:x val="-6.5783108848486815E-2"/>
                  <c:y val="-6.65557636854634E-3"/>
                </c:manualLayout>
              </c:layout>
              <c:tx>
                <c:rich>
                  <a:bodyPr/>
                  <a:lstStyle/>
                  <a:p>
                    <a:r>
                      <a:t>R15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E-8034-4831-951C-BEE58364D561}"/>
                </c:ext>
              </c:extLst>
            </c:dLbl>
            <c:spPr>
              <a:ln>
                <a:noFill/>
              </a:ln>
            </c:spPr>
            <c:txPr>
              <a:bodyPr/>
              <a:lstStyle/>
              <a:p>
                <a:pPr>
                  <a:defRPr>
                    <a:solidFill>
                      <a:sysClr val="windowText" lastClr="000000"/>
                    </a:solidFill>
                  </a:defRPr>
                </a:pPr>
                <a:endParaRPr lang="de-DE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Chances!$A$164:$A$170</c:f>
              <c:numCache>
                <c:formatCode>General</c:formatCode>
                <c:ptCount val="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</c:numCache>
            </c:numRef>
          </c:xVal>
          <c:yVal>
            <c:numRef>
              <c:f>Chances!$B$164:$B$170</c:f>
              <c:numCache>
                <c:formatCode>General</c:formatCode>
                <c:ptCount val="7"/>
                <c:pt idx="0">
                  <c:v>5</c:v>
                </c:pt>
                <c:pt idx="1">
                  <c:v>4</c:v>
                </c:pt>
                <c:pt idx="2">
                  <c:v>3</c:v>
                </c:pt>
                <c:pt idx="3">
                  <c:v>2</c:v>
                </c:pt>
                <c:pt idx="4">
                  <c:v>1</c:v>
                </c:pt>
                <c:pt idx="5">
                  <c:v>2</c:v>
                </c:pt>
                <c:pt idx="6">
                  <c:v>3</c:v>
                </c:pt>
              </c:numCache>
            </c:numRef>
          </c:yVal>
          <c:bubbleSize>
            <c:numRef>
              <c:f>Chances!$C$164:$C$170</c:f>
              <c:numCache>
                <c:formatCode>General</c:formatCode>
                <c:ptCount val="7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</c:numCache>
            </c:numRef>
          </c:bubbleSize>
          <c:bubble3D val="0"/>
          <c:extLst>
            <c:ext xmlns:c16="http://schemas.microsoft.com/office/drawing/2014/chart" uri="{C3380CC4-5D6E-409C-BE32-E72D297353CC}">
              <c16:uniqueId val="{0000000F-8034-4831-951C-BEE58364D56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bubbleScale val="100"/>
        <c:showNegBubbles val="0"/>
        <c:axId val="872961536"/>
        <c:axId val="872962080"/>
      </c:bubbleChart>
      <c:valAx>
        <c:axId val="872961536"/>
        <c:scaling>
          <c:orientation val="minMax"/>
          <c:max val="10"/>
          <c:min val="0"/>
        </c:scaling>
        <c:delete val="0"/>
        <c:axPos val="b"/>
        <c:numFmt formatCode="General" sourceLinked="1"/>
        <c:majorTickMark val="out"/>
        <c:minorTickMark val="none"/>
        <c:tickLblPos val="nextTo"/>
        <c:crossAx val="872962080"/>
        <c:crosses val="autoZero"/>
        <c:crossBetween val="midCat"/>
        <c:majorUnit val="1"/>
        <c:minorUnit val="0.1"/>
      </c:valAx>
      <c:valAx>
        <c:axId val="872962080"/>
        <c:scaling>
          <c:orientation val="minMax"/>
          <c:max val="5"/>
          <c:min val="0"/>
        </c:scaling>
        <c:delete val="0"/>
        <c:axPos val="l"/>
        <c:numFmt formatCode="General" sourceLinked="1"/>
        <c:majorTickMark val="out"/>
        <c:minorTickMark val="none"/>
        <c:tickLblPos val="nextTo"/>
        <c:crossAx val="872961536"/>
        <c:crosses val="autoZero"/>
        <c:crossBetween val="midCat"/>
        <c:majorUnit val="1"/>
        <c:minorUnit val="0.1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70000000000000029" r="0.70000000000000029" t="0.78740157499999996" header="0.30000000000000016" footer="0.30000000000000016"/>
    <c:pageSetup orientation="portrait"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hart>
    <c:autoTitleDeleted val="1"/>
    <c:plotArea>
      <c:layout>
        <c:manualLayout>
          <c:layoutTarget val="inner"/>
          <c:xMode val="edge"/>
          <c:yMode val="edge"/>
          <c:x val="9.4453193350831147E-2"/>
          <c:y val="3.0478737928459579E-2"/>
          <c:w val="0.81096011499924903"/>
          <c:h val="0.91180701138472342"/>
        </c:manualLayout>
      </c:layout>
      <c:bubbleChart>
        <c:varyColors val="0"/>
        <c:ser>
          <c:idx val="0"/>
          <c:order val="0"/>
          <c:spPr>
            <a:solidFill>
              <a:schemeClr val="tx2">
                <a:alpha val="45000"/>
              </a:schemeClr>
            </a:solidFill>
            <a:ln>
              <a:solidFill>
                <a:schemeClr val="tx2">
                  <a:lumMod val="40000"/>
                  <a:lumOff val="60000"/>
                </a:schemeClr>
              </a:solidFill>
            </a:ln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0-1D7D-4D3E-ADDC-AEDC456A93EB}"/>
              </c:ext>
            </c:extLst>
          </c:dPt>
          <c:dPt>
            <c:idx val="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1-1D7D-4D3E-ADDC-AEDC456A93EB}"/>
              </c:ext>
            </c:extLst>
          </c:dPt>
          <c:dPt>
            <c:idx val="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2-1D7D-4D3E-ADDC-AEDC456A93EB}"/>
              </c:ext>
            </c:extLst>
          </c:dPt>
          <c:dPt>
            <c:idx val="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3-1D7D-4D3E-ADDC-AEDC456A93EB}"/>
              </c:ext>
            </c:extLst>
          </c:dPt>
          <c:dPt>
            <c:idx val="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4-1D7D-4D3E-ADDC-AEDC456A93EB}"/>
              </c:ext>
            </c:extLst>
          </c:dPt>
          <c:dPt>
            <c:idx val="5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5-1D7D-4D3E-ADDC-AEDC456A93EB}"/>
              </c:ext>
            </c:extLst>
          </c:dPt>
          <c:dPt>
            <c:idx val="6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6-1D7D-4D3E-ADDC-AEDC456A93EB}"/>
              </c:ext>
            </c:extLst>
          </c:dPt>
          <c:dPt>
            <c:idx val="7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7-1D7D-4D3E-ADDC-AEDC456A93EB}"/>
              </c:ext>
            </c:extLst>
          </c:dPt>
          <c:dPt>
            <c:idx val="8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8-1D7D-4D3E-ADDC-AEDC456A93EB}"/>
              </c:ext>
            </c:extLst>
          </c:dPt>
          <c:dPt>
            <c:idx val="9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9-1D7D-4D3E-ADDC-AEDC456A93EB}"/>
              </c:ext>
            </c:extLst>
          </c:dPt>
          <c:dPt>
            <c:idx val="1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A-1D7D-4D3E-ADDC-AEDC456A93EB}"/>
              </c:ext>
            </c:extLst>
          </c:dPt>
          <c:dPt>
            <c:idx val="1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B-1D7D-4D3E-ADDC-AEDC456A93EB}"/>
              </c:ext>
            </c:extLst>
          </c:dPt>
          <c:dPt>
            <c:idx val="1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C-1D7D-4D3E-ADDC-AEDC456A93EB}"/>
              </c:ext>
            </c:extLst>
          </c:dPt>
          <c:dPt>
            <c:idx val="1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D-1D7D-4D3E-ADDC-AEDC456A93EB}"/>
              </c:ext>
            </c:extLst>
          </c:dPt>
          <c:dPt>
            <c:idx val="1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E-1D7D-4D3E-ADDC-AEDC456A93EB}"/>
              </c:ext>
            </c:extLst>
          </c:dPt>
          <c:dLbls>
            <c:dLbl>
              <c:idx val="0"/>
              <c:layout>
                <c:manualLayout>
                  <c:x val="-0.13556538256335457"/>
                  <c:y val="0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6.1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0-1D7D-4D3E-ADDC-AEDC456A93EB}"/>
                </c:ext>
              </c:extLst>
            </c:dLbl>
            <c:dLbl>
              <c:idx val="1"/>
              <c:layout>
                <c:manualLayout>
                  <c:x val="-0.14361537576349026"/>
                  <c:y val="-1.4362577556826458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6.2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1-1D7D-4D3E-ADDC-AEDC456A93EB}"/>
                </c:ext>
              </c:extLst>
            </c:dLbl>
            <c:dLbl>
              <c:idx val="2"/>
              <c:layout>
                <c:manualLayout>
                  <c:x val="-0.13955899517433806"/>
                  <c:y val="-2.1033799726184348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6.3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2-1D7D-4D3E-ADDC-AEDC456A93EB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r>
                      <a:rPr lang="en-US"/>
                      <a:t>6.4</a:t>
                    </a:r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3-1D7D-4D3E-ADDC-AEDC456A93EB}"/>
                </c:ext>
              </c:extLst>
            </c:dLbl>
            <c:dLbl>
              <c:idx val="4"/>
              <c:layout>
                <c:manualLayout>
                  <c:x val="-0.13352953308096621"/>
                  <c:y val="1.1092699033875504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6.5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4-1D7D-4D3E-ADDC-AEDC456A93EB}"/>
                </c:ext>
              </c:extLst>
            </c:dLbl>
            <c:dLbl>
              <c:idx val="5"/>
              <c:layout>
                <c:manualLayout>
                  <c:x val="-0.13414974048429978"/>
                  <c:y val="-6.6570869512045982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6.6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5-1D7D-4D3E-ADDC-AEDC456A93EB}"/>
                </c:ext>
              </c:extLst>
            </c:dLbl>
            <c:dLbl>
              <c:idx val="6"/>
              <c:layout>
                <c:manualLayout>
                  <c:x val="-0.13780522797479119"/>
                  <c:y val="0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6.7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6-1D7D-4D3E-ADDC-AEDC456A93EB}"/>
                </c:ext>
              </c:extLst>
            </c:dLbl>
            <c:dLbl>
              <c:idx val="7"/>
              <c:layout>
                <c:manualLayout>
                  <c:x val="-7.4744472510743856E-2"/>
                  <c:y val="8.8741018247284528E-3"/>
                </c:manualLayout>
              </c:layout>
              <c:tx>
                <c:rich>
                  <a:bodyPr/>
                  <a:lstStyle/>
                  <a:p>
                    <a:r>
                      <a:t>R8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7-1D7D-4D3E-ADDC-AEDC456A93EB}"/>
                </c:ext>
              </c:extLst>
            </c:dLbl>
            <c:dLbl>
              <c:idx val="8"/>
              <c:layout>
                <c:manualLayout>
                  <c:x val="-7.744900231066934E-2"/>
                  <c:y val="-1.331115273709268E-2"/>
                </c:manualLayout>
              </c:layout>
              <c:tx>
                <c:rich>
                  <a:bodyPr/>
                  <a:lstStyle/>
                  <a:p>
                    <a:r>
                      <a:t>R9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8-1D7D-4D3E-ADDC-AEDC456A93EB}"/>
                </c:ext>
              </c:extLst>
            </c:dLbl>
            <c:dLbl>
              <c:idx val="9"/>
              <c:layout>
                <c:manualLayout>
                  <c:x val="-6.1726314148598582E-2"/>
                  <c:y val="-1.1092627280910566E-2"/>
                </c:manualLayout>
              </c:layout>
              <c:tx>
                <c:rich>
                  <a:bodyPr/>
                  <a:lstStyle/>
                  <a:p>
                    <a:r>
                      <a:t>R10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9-1D7D-4D3E-ADDC-AEDC456A93EB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r>
                      <a:t>R11</a:t>
                    </a:r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A-1D7D-4D3E-ADDC-AEDC456A93EB}"/>
                </c:ext>
              </c:extLst>
            </c:dLbl>
            <c:dLbl>
              <c:idx val="11"/>
              <c:layout>
                <c:manualLayout>
                  <c:x val="-5.6317254548747607E-2"/>
                  <c:y val="-6.65557636854634E-3"/>
                </c:manualLayout>
              </c:layout>
              <c:tx>
                <c:rich>
                  <a:bodyPr/>
                  <a:lstStyle/>
                  <a:p>
                    <a:r>
                      <a:t>R12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B-1D7D-4D3E-ADDC-AEDC456A93EB}"/>
                </c:ext>
              </c:extLst>
            </c:dLbl>
            <c:dLbl>
              <c:idx val="12"/>
              <c:layout>
                <c:manualLayout>
                  <c:x val="-6.1726314148598582E-2"/>
                  <c:y val="-1.331115273709268E-2"/>
                </c:manualLayout>
              </c:layout>
              <c:tx>
                <c:rich>
                  <a:bodyPr/>
                  <a:lstStyle/>
                  <a:p>
                    <a:r>
                      <a:t>R13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C-1D7D-4D3E-ADDC-AEDC456A93EB}"/>
                </c:ext>
              </c:extLst>
            </c:dLbl>
            <c:dLbl>
              <c:idx val="13"/>
              <c:layout>
                <c:manualLayout>
                  <c:x val="-6.8487745125963478E-2"/>
                  <c:y val="1.1092627280910566E-2"/>
                </c:manualLayout>
              </c:layout>
              <c:tx>
                <c:rich>
                  <a:bodyPr/>
                  <a:lstStyle/>
                  <a:p>
                    <a:r>
                      <a:t>R14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D-1D7D-4D3E-ADDC-AEDC456A93EB}"/>
                </c:ext>
              </c:extLst>
            </c:dLbl>
            <c:dLbl>
              <c:idx val="14"/>
              <c:layout>
                <c:manualLayout>
                  <c:x val="-6.5783108848486815E-2"/>
                  <c:y val="-6.65557636854634E-3"/>
                </c:manualLayout>
              </c:layout>
              <c:tx>
                <c:rich>
                  <a:bodyPr/>
                  <a:lstStyle/>
                  <a:p>
                    <a:r>
                      <a:t>R15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E-1D7D-4D3E-ADDC-AEDC456A93EB}"/>
                </c:ext>
              </c:extLst>
            </c:dLbl>
            <c:spPr>
              <a:ln>
                <a:noFill/>
              </a:ln>
            </c:spPr>
            <c:txPr>
              <a:bodyPr/>
              <a:lstStyle/>
              <a:p>
                <a:pPr>
                  <a:defRPr>
                    <a:solidFill>
                      <a:sysClr val="windowText" lastClr="000000"/>
                    </a:solidFill>
                  </a:defRPr>
                </a:pPr>
                <a:endParaRPr lang="de-DE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Chances!$A$172:$A$178</c:f>
              <c:numCache>
                <c:formatCode>General</c:formatCode>
                <c:ptCount val="7"/>
                <c:pt idx="0">
                  <c:v>8</c:v>
                </c:pt>
                <c:pt idx="1">
                  <c:v>7</c:v>
                </c:pt>
                <c:pt idx="2">
                  <c:v>6</c:v>
                </c:pt>
                <c:pt idx="3">
                  <c:v>5</c:v>
                </c:pt>
                <c:pt idx="4">
                  <c:v>4</c:v>
                </c:pt>
                <c:pt idx="5">
                  <c:v>3</c:v>
                </c:pt>
                <c:pt idx="6">
                  <c:v>1</c:v>
                </c:pt>
              </c:numCache>
            </c:numRef>
          </c:xVal>
          <c:yVal>
            <c:numRef>
              <c:f>Chances!$B$172:$B$178</c:f>
              <c:numCache>
                <c:formatCode>General</c:formatCode>
                <c:ptCount val="7"/>
                <c:pt idx="0">
                  <c:v>5</c:v>
                </c:pt>
                <c:pt idx="1">
                  <c:v>4</c:v>
                </c:pt>
                <c:pt idx="2">
                  <c:v>3</c:v>
                </c:pt>
                <c:pt idx="3">
                  <c:v>2</c:v>
                </c:pt>
                <c:pt idx="4">
                  <c:v>1</c:v>
                </c:pt>
                <c:pt idx="5">
                  <c:v>2</c:v>
                </c:pt>
                <c:pt idx="6">
                  <c:v>3</c:v>
                </c:pt>
              </c:numCache>
            </c:numRef>
          </c:yVal>
          <c:bubbleSize>
            <c:numRef>
              <c:f>Chances!$C$172:$C$178</c:f>
              <c:numCache>
                <c:formatCode>General</c:formatCode>
                <c:ptCount val="7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</c:numCache>
            </c:numRef>
          </c:bubbleSize>
          <c:bubble3D val="0"/>
          <c:extLst>
            <c:ext xmlns:c16="http://schemas.microsoft.com/office/drawing/2014/chart" uri="{C3380CC4-5D6E-409C-BE32-E72D297353CC}">
              <c16:uniqueId val="{0000000F-1D7D-4D3E-ADDC-AEDC456A93E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bubbleScale val="100"/>
        <c:showNegBubbles val="0"/>
        <c:axId val="872957728"/>
        <c:axId val="872959360"/>
      </c:bubbleChart>
      <c:valAx>
        <c:axId val="872957728"/>
        <c:scaling>
          <c:orientation val="minMax"/>
          <c:max val="10"/>
          <c:min val="0"/>
        </c:scaling>
        <c:delete val="0"/>
        <c:axPos val="b"/>
        <c:numFmt formatCode="General" sourceLinked="1"/>
        <c:majorTickMark val="out"/>
        <c:minorTickMark val="none"/>
        <c:tickLblPos val="nextTo"/>
        <c:crossAx val="872959360"/>
        <c:crosses val="autoZero"/>
        <c:crossBetween val="midCat"/>
        <c:majorUnit val="1"/>
        <c:minorUnit val="0.1"/>
      </c:valAx>
      <c:valAx>
        <c:axId val="872959360"/>
        <c:scaling>
          <c:orientation val="minMax"/>
          <c:max val="5"/>
          <c:min val="0"/>
        </c:scaling>
        <c:delete val="0"/>
        <c:axPos val="l"/>
        <c:numFmt formatCode="General" sourceLinked="1"/>
        <c:majorTickMark val="out"/>
        <c:minorTickMark val="none"/>
        <c:tickLblPos val="nextTo"/>
        <c:crossAx val="872957728"/>
        <c:crosses val="autoZero"/>
        <c:crossBetween val="midCat"/>
        <c:majorUnit val="1"/>
        <c:minorUnit val="0.1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70000000000000029" r="0.70000000000000029" t="0.78740157499999996" header="0.30000000000000016" footer="0.30000000000000016"/>
    <c:pageSetup orientation="portrait"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hart>
    <c:autoTitleDeleted val="1"/>
    <c:plotArea>
      <c:layout>
        <c:manualLayout>
          <c:layoutTarget val="inner"/>
          <c:xMode val="edge"/>
          <c:yMode val="edge"/>
          <c:x val="9.4453193350831147E-2"/>
          <c:y val="3.0478737928459579E-2"/>
          <c:w val="0.81096011499924903"/>
          <c:h val="0.91180701138472342"/>
        </c:manualLayout>
      </c:layout>
      <c:bubbleChart>
        <c:varyColors val="0"/>
        <c:ser>
          <c:idx val="0"/>
          <c:order val="0"/>
          <c:spPr>
            <a:solidFill>
              <a:schemeClr val="tx2">
                <a:alpha val="45000"/>
              </a:schemeClr>
            </a:solidFill>
            <a:ln>
              <a:solidFill>
                <a:schemeClr val="tx2">
                  <a:lumMod val="40000"/>
                  <a:lumOff val="60000"/>
                </a:schemeClr>
              </a:solidFill>
            </a:ln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0-40E4-436B-AFCD-8E61B35D799B}"/>
              </c:ext>
            </c:extLst>
          </c:dPt>
          <c:dPt>
            <c:idx val="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1-40E4-436B-AFCD-8E61B35D799B}"/>
              </c:ext>
            </c:extLst>
          </c:dPt>
          <c:dPt>
            <c:idx val="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2-40E4-436B-AFCD-8E61B35D799B}"/>
              </c:ext>
            </c:extLst>
          </c:dPt>
          <c:dPt>
            <c:idx val="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3-40E4-436B-AFCD-8E61B35D799B}"/>
              </c:ext>
            </c:extLst>
          </c:dPt>
          <c:dPt>
            <c:idx val="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4-40E4-436B-AFCD-8E61B35D799B}"/>
              </c:ext>
            </c:extLst>
          </c:dPt>
          <c:dPt>
            <c:idx val="5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5-40E4-436B-AFCD-8E61B35D799B}"/>
              </c:ext>
            </c:extLst>
          </c:dPt>
          <c:dPt>
            <c:idx val="6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6-40E4-436B-AFCD-8E61B35D799B}"/>
              </c:ext>
            </c:extLst>
          </c:dPt>
          <c:dPt>
            <c:idx val="7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7-40E4-436B-AFCD-8E61B35D799B}"/>
              </c:ext>
            </c:extLst>
          </c:dPt>
          <c:dPt>
            <c:idx val="8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8-40E4-436B-AFCD-8E61B35D799B}"/>
              </c:ext>
            </c:extLst>
          </c:dPt>
          <c:dPt>
            <c:idx val="9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9-40E4-436B-AFCD-8E61B35D799B}"/>
              </c:ext>
            </c:extLst>
          </c:dPt>
          <c:dPt>
            <c:idx val="1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A-40E4-436B-AFCD-8E61B35D799B}"/>
              </c:ext>
            </c:extLst>
          </c:dPt>
          <c:dPt>
            <c:idx val="1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B-40E4-436B-AFCD-8E61B35D799B}"/>
              </c:ext>
            </c:extLst>
          </c:dPt>
          <c:dPt>
            <c:idx val="1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C-40E4-436B-AFCD-8E61B35D799B}"/>
              </c:ext>
            </c:extLst>
          </c:dPt>
          <c:dPt>
            <c:idx val="1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D-40E4-436B-AFCD-8E61B35D799B}"/>
              </c:ext>
            </c:extLst>
          </c:dPt>
          <c:dPt>
            <c:idx val="1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E-40E4-436B-AFCD-8E61B35D799B}"/>
              </c:ext>
            </c:extLst>
          </c:dPt>
          <c:dLbls>
            <c:dLbl>
              <c:idx val="0"/>
              <c:layout>
                <c:manualLayout>
                  <c:x val="-0.13556538256335457"/>
                  <c:y val="0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7.1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0-40E4-436B-AFCD-8E61B35D799B}"/>
                </c:ext>
              </c:extLst>
            </c:dLbl>
            <c:dLbl>
              <c:idx val="1"/>
              <c:layout>
                <c:manualLayout>
                  <c:x val="-0.14361537576349026"/>
                  <c:y val="-1.4362577556826458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7.2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1-40E4-436B-AFCD-8E61B35D799B}"/>
                </c:ext>
              </c:extLst>
            </c:dLbl>
            <c:dLbl>
              <c:idx val="2"/>
              <c:layout>
                <c:manualLayout>
                  <c:x val="-0.13955899517433806"/>
                  <c:y val="-2.1033799726184348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7.3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2-40E4-436B-AFCD-8E61B35D799B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r>
                      <a:rPr lang="en-US"/>
                      <a:t>7.4</a:t>
                    </a:r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3-40E4-436B-AFCD-8E61B35D799B}"/>
                </c:ext>
              </c:extLst>
            </c:dLbl>
            <c:dLbl>
              <c:idx val="4"/>
              <c:layout>
                <c:manualLayout>
                  <c:x val="-0.13352953308096621"/>
                  <c:y val="1.1092699033875504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7.5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4-40E4-436B-AFCD-8E61B35D799B}"/>
                </c:ext>
              </c:extLst>
            </c:dLbl>
            <c:dLbl>
              <c:idx val="5"/>
              <c:layout>
                <c:manualLayout>
                  <c:x val="-0.13414974048429978"/>
                  <c:y val="-6.6570869512045982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7.6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5-40E4-436B-AFCD-8E61B35D799B}"/>
                </c:ext>
              </c:extLst>
            </c:dLbl>
            <c:dLbl>
              <c:idx val="6"/>
              <c:layout>
                <c:manualLayout>
                  <c:x val="-0.13780522797479119"/>
                  <c:y val="0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1.7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6-40E4-436B-AFCD-8E61B35D799B}"/>
                </c:ext>
              </c:extLst>
            </c:dLbl>
            <c:dLbl>
              <c:idx val="7"/>
              <c:layout>
                <c:manualLayout>
                  <c:x val="-7.4744472510743856E-2"/>
                  <c:y val="8.8741018247284528E-3"/>
                </c:manualLayout>
              </c:layout>
              <c:tx>
                <c:rich>
                  <a:bodyPr/>
                  <a:lstStyle/>
                  <a:p>
                    <a:r>
                      <a:t>R8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7-40E4-436B-AFCD-8E61B35D799B}"/>
                </c:ext>
              </c:extLst>
            </c:dLbl>
            <c:dLbl>
              <c:idx val="8"/>
              <c:layout>
                <c:manualLayout>
                  <c:x val="-7.744900231066934E-2"/>
                  <c:y val="-1.331115273709268E-2"/>
                </c:manualLayout>
              </c:layout>
              <c:tx>
                <c:rich>
                  <a:bodyPr/>
                  <a:lstStyle/>
                  <a:p>
                    <a:r>
                      <a:t>R9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8-40E4-436B-AFCD-8E61B35D799B}"/>
                </c:ext>
              </c:extLst>
            </c:dLbl>
            <c:dLbl>
              <c:idx val="9"/>
              <c:layout>
                <c:manualLayout>
                  <c:x val="-6.1726314148598582E-2"/>
                  <c:y val="-1.1092627280910566E-2"/>
                </c:manualLayout>
              </c:layout>
              <c:tx>
                <c:rich>
                  <a:bodyPr/>
                  <a:lstStyle/>
                  <a:p>
                    <a:r>
                      <a:t>R10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9-40E4-436B-AFCD-8E61B35D799B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r>
                      <a:t>R11</a:t>
                    </a:r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A-40E4-436B-AFCD-8E61B35D799B}"/>
                </c:ext>
              </c:extLst>
            </c:dLbl>
            <c:dLbl>
              <c:idx val="11"/>
              <c:layout>
                <c:manualLayout>
                  <c:x val="-5.6317254548747607E-2"/>
                  <c:y val="-6.65557636854634E-3"/>
                </c:manualLayout>
              </c:layout>
              <c:tx>
                <c:rich>
                  <a:bodyPr/>
                  <a:lstStyle/>
                  <a:p>
                    <a:r>
                      <a:t>R12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B-40E4-436B-AFCD-8E61B35D799B}"/>
                </c:ext>
              </c:extLst>
            </c:dLbl>
            <c:dLbl>
              <c:idx val="12"/>
              <c:layout>
                <c:manualLayout>
                  <c:x val="-6.1726314148598582E-2"/>
                  <c:y val="-1.331115273709268E-2"/>
                </c:manualLayout>
              </c:layout>
              <c:tx>
                <c:rich>
                  <a:bodyPr/>
                  <a:lstStyle/>
                  <a:p>
                    <a:r>
                      <a:t>R13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C-40E4-436B-AFCD-8E61B35D799B}"/>
                </c:ext>
              </c:extLst>
            </c:dLbl>
            <c:dLbl>
              <c:idx val="13"/>
              <c:layout>
                <c:manualLayout>
                  <c:x val="-6.8487745125963478E-2"/>
                  <c:y val="1.1092627280910566E-2"/>
                </c:manualLayout>
              </c:layout>
              <c:tx>
                <c:rich>
                  <a:bodyPr/>
                  <a:lstStyle/>
                  <a:p>
                    <a:r>
                      <a:t>R14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D-40E4-436B-AFCD-8E61B35D799B}"/>
                </c:ext>
              </c:extLst>
            </c:dLbl>
            <c:dLbl>
              <c:idx val="14"/>
              <c:layout>
                <c:manualLayout>
                  <c:x val="-6.5783108848486815E-2"/>
                  <c:y val="-6.65557636854634E-3"/>
                </c:manualLayout>
              </c:layout>
              <c:tx>
                <c:rich>
                  <a:bodyPr/>
                  <a:lstStyle/>
                  <a:p>
                    <a:r>
                      <a:t>R15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E-40E4-436B-AFCD-8E61B35D799B}"/>
                </c:ext>
              </c:extLst>
            </c:dLbl>
            <c:spPr>
              <a:ln>
                <a:noFill/>
              </a:ln>
            </c:spPr>
            <c:txPr>
              <a:bodyPr/>
              <a:lstStyle/>
              <a:p>
                <a:pPr>
                  <a:defRPr>
                    <a:solidFill>
                      <a:sysClr val="windowText" lastClr="000000"/>
                    </a:solidFill>
                  </a:defRPr>
                </a:pPr>
                <a:endParaRPr lang="de-DE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Chances!$A$180:$A$185</c:f>
              <c:numCache>
                <c:formatCode>General</c:formatCode>
                <c:ptCount val="6"/>
                <c:pt idx="0">
                  <c:v>9</c:v>
                </c:pt>
                <c:pt idx="1">
                  <c:v>8</c:v>
                </c:pt>
                <c:pt idx="2">
                  <c:v>7</c:v>
                </c:pt>
                <c:pt idx="3">
                  <c:v>6</c:v>
                </c:pt>
                <c:pt idx="4">
                  <c:v>5</c:v>
                </c:pt>
                <c:pt idx="5">
                  <c:v>4</c:v>
                </c:pt>
              </c:numCache>
            </c:numRef>
          </c:xVal>
          <c:yVal>
            <c:numRef>
              <c:f>Chances!$B$180:$B$185</c:f>
              <c:numCache>
                <c:formatCode>General</c:formatCode>
                <c:ptCount val="6"/>
                <c:pt idx="0">
                  <c:v>5</c:v>
                </c:pt>
                <c:pt idx="1">
                  <c:v>4</c:v>
                </c:pt>
                <c:pt idx="2">
                  <c:v>3</c:v>
                </c:pt>
                <c:pt idx="3">
                  <c:v>2</c:v>
                </c:pt>
                <c:pt idx="4">
                  <c:v>1</c:v>
                </c:pt>
                <c:pt idx="5">
                  <c:v>2</c:v>
                </c:pt>
              </c:numCache>
            </c:numRef>
          </c:yVal>
          <c:bubbleSize>
            <c:numRef>
              <c:f>Chances!$C$180:$C$185</c:f>
              <c:numCache>
                <c:formatCode>General</c:formatCode>
                <c:ptCount val="6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</c:numCache>
            </c:numRef>
          </c:bubbleSize>
          <c:bubble3D val="0"/>
          <c:extLst>
            <c:ext xmlns:c16="http://schemas.microsoft.com/office/drawing/2014/chart" uri="{C3380CC4-5D6E-409C-BE32-E72D297353CC}">
              <c16:uniqueId val="{0000000F-40E4-436B-AFCD-8E61B35D799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bubbleScale val="100"/>
        <c:showNegBubbles val="0"/>
        <c:axId val="1047905536"/>
        <c:axId val="1047903360"/>
      </c:bubbleChart>
      <c:valAx>
        <c:axId val="1047905536"/>
        <c:scaling>
          <c:orientation val="minMax"/>
          <c:max val="10"/>
          <c:min val="0"/>
        </c:scaling>
        <c:delete val="0"/>
        <c:axPos val="b"/>
        <c:numFmt formatCode="General" sourceLinked="1"/>
        <c:majorTickMark val="out"/>
        <c:minorTickMark val="none"/>
        <c:tickLblPos val="nextTo"/>
        <c:crossAx val="1047903360"/>
        <c:crosses val="autoZero"/>
        <c:crossBetween val="midCat"/>
        <c:majorUnit val="1"/>
        <c:minorUnit val="0.1"/>
      </c:valAx>
      <c:valAx>
        <c:axId val="1047903360"/>
        <c:scaling>
          <c:orientation val="minMax"/>
          <c:max val="5"/>
          <c:min val="0"/>
        </c:scaling>
        <c:delete val="0"/>
        <c:axPos val="l"/>
        <c:numFmt formatCode="General" sourceLinked="1"/>
        <c:majorTickMark val="out"/>
        <c:minorTickMark val="none"/>
        <c:tickLblPos val="nextTo"/>
        <c:crossAx val="1047905536"/>
        <c:crosses val="autoZero"/>
        <c:crossBetween val="midCat"/>
        <c:majorUnit val="1"/>
        <c:minorUnit val="0.1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70000000000000029" r="0.70000000000000029" t="0.78740157499999996" header="0.30000000000000016" footer="0.30000000000000016"/>
    <c:pageSetup orientation="portrait"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hart>
    <c:autoTitleDeleted val="1"/>
    <c:plotArea>
      <c:layout>
        <c:manualLayout>
          <c:layoutTarget val="inner"/>
          <c:xMode val="edge"/>
          <c:yMode val="edge"/>
          <c:x val="9.4453193350831147E-2"/>
          <c:y val="3.0478737928459579E-2"/>
          <c:w val="0.81096011499924903"/>
          <c:h val="0.91180701138472342"/>
        </c:manualLayout>
      </c:layout>
      <c:bubbleChart>
        <c:varyColors val="0"/>
        <c:ser>
          <c:idx val="0"/>
          <c:order val="0"/>
          <c:spPr>
            <a:solidFill>
              <a:schemeClr val="tx2">
                <a:alpha val="45000"/>
              </a:schemeClr>
            </a:solidFill>
            <a:ln>
              <a:solidFill>
                <a:schemeClr val="tx2">
                  <a:lumMod val="40000"/>
                  <a:lumOff val="60000"/>
                </a:schemeClr>
              </a:solidFill>
            </a:ln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0-36B8-4FB1-B769-7CA0ADFD1AE2}"/>
              </c:ext>
            </c:extLst>
          </c:dPt>
          <c:dPt>
            <c:idx val="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1-36B8-4FB1-B769-7CA0ADFD1AE2}"/>
              </c:ext>
            </c:extLst>
          </c:dPt>
          <c:dPt>
            <c:idx val="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2-36B8-4FB1-B769-7CA0ADFD1AE2}"/>
              </c:ext>
            </c:extLst>
          </c:dPt>
          <c:dPt>
            <c:idx val="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3-36B8-4FB1-B769-7CA0ADFD1AE2}"/>
              </c:ext>
            </c:extLst>
          </c:dPt>
          <c:dPt>
            <c:idx val="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4-36B8-4FB1-B769-7CA0ADFD1AE2}"/>
              </c:ext>
            </c:extLst>
          </c:dPt>
          <c:dPt>
            <c:idx val="5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5-36B8-4FB1-B769-7CA0ADFD1AE2}"/>
              </c:ext>
            </c:extLst>
          </c:dPt>
          <c:dPt>
            <c:idx val="6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6-36B8-4FB1-B769-7CA0ADFD1AE2}"/>
              </c:ext>
            </c:extLst>
          </c:dPt>
          <c:dPt>
            <c:idx val="7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7-36B8-4FB1-B769-7CA0ADFD1AE2}"/>
              </c:ext>
            </c:extLst>
          </c:dPt>
          <c:dPt>
            <c:idx val="8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8-36B8-4FB1-B769-7CA0ADFD1AE2}"/>
              </c:ext>
            </c:extLst>
          </c:dPt>
          <c:dPt>
            <c:idx val="9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9-36B8-4FB1-B769-7CA0ADFD1AE2}"/>
              </c:ext>
            </c:extLst>
          </c:dPt>
          <c:dPt>
            <c:idx val="1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A-36B8-4FB1-B769-7CA0ADFD1AE2}"/>
              </c:ext>
            </c:extLst>
          </c:dPt>
          <c:dPt>
            <c:idx val="1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B-36B8-4FB1-B769-7CA0ADFD1AE2}"/>
              </c:ext>
            </c:extLst>
          </c:dPt>
          <c:dPt>
            <c:idx val="1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C-36B8-4FB1-B769-7CA0ADFD1AE2}"/>
              </c:ext>
            </c:extLst>
          </c:dPt>
          <c:dPt>
            <c:idx val="1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D-36B8-4FB1-B769-7CA0ADFD1AE2}"/>
              </c:ext>
            </c:extLst>
          </c:dPt>
          <c:dPt>
            <c:idx val="1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E-36B8-4FB1-B769-7CA0ADFD1AE2}"/>
              </c:ext>
            </c:extLst>
          </c:dPt>
          <c:dLbls>
            <c:dLbl>
              <c:idx val="0"/>
              <c:layout>
                <c:manualLayout>
                  <c:x val="-0.13556538256335457"/>
                  <c:y val="0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8.1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0-36B8-4FB1-B769-7CA0ADFD1AE2}"/>
                </c:ext>
              </c:extLst>
            </c:dLbl>
            <c:dLbl>
              <c:idx val="1"/>
              <c:layout>
                <c:manualLayout>
                  <c:x val="-0.14361537576349026"/>
                  <c:y val="-1.4362577556826458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8.2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1-36B8-4FB1-B769-7CA0ADFD1AE2}"/>
                </c:ext>
              </c:extLst>
            </c:dLbl>
            <c:dLbl>
              <c:idx val="2"/>
              <c:layout>
                <c:manualLayout>
                  <c:x val="-0.13955899517433806"/>
                  <c:y val="-2.1033799726184348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8.3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2-36B8-4FB1-B769-7CA0ADFD1AE2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r>
                      <a:rPr lang="en-US"/>
                      <a:t>8.4</a:t>
                    </a:r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3-36B8-4FB1-B769-7CA0ADFD1AE2}"/>
                </c:ext>
              </c:extLst>
            </c:dLbl>
            <c:dLbl>
              <c:idx val="4"/>
              <c:layout>
                <c:manualLayout>
                  <c:x val="-0.13352953308096621"/>
                  <c:y val="1.1092699033875504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8.5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4-36B8-4FB1-B769-7CA0ADFD1AE2}"/>
                </c:ext>
              </c:extLst>
            </c:dLbl>
            <c:dLbl>
              <c:idx val="5"/>
              <c:layout>
                <c:manualLayout>
                  <c:x val="-0.13414974048429978"/>
                  <c:y val="-6.6570869512045982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1.6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5-36B8-4FB1-B769-7CA0ADFD1AE2}"/>
                </c:ext>
              </c:extLst>
            </c:dLbl>
            <c:dLbl>
              <c:idx val="6"/>
              <c:layout>
                <c:manualLayout>
                  <c:x val="-0.13780522797479119"/>
                  <c:y val="0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1.7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6-36B8-4FB1-B769-7CA0ADFD1AE2}"/>
                </c:ext>
              </c:extLst>
            </c:dLbl>
            <c:dLbl>
              <c:idx val="7"/>
              <c:layout>
                <c:manualLayout>
                  <c:x val="-7.4744472510743856E-2"/>
                  <c:y val="8.8741018247284528E-3"/>
                </c:manualLayout>
              </c:layout>
              <c:tx>
                <c:rich>
                  <a:bodyPr/>
                  <a:lstStyle/>
                  <a:p>
                    <a:r>
                      <a:t>R8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7-36B8-4FB1-B769-7CA0ADFD1AE2}"/>
                </c:ext>
              </c:extLst>
            </c:dLbl>
            <c:dLbl>
              <c:idx val="8"/>
              <c:layout>
                <c:manualLayout>
                  <c:x val="-7.744900231066934E-2"/>
                  <c:y val="-1.331115273709268E-2"/>
                </c:manualLayout>
              </c:layout>
              <c:tx>
                <c:rich>
                  <a:bodyPr/>
                  <a:lstStyle/>
                  <a:p>
                    <a:r>
                      <a:t>R9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8-36B8-4FB1-B769-7CA0ADFD1AE2}"/>
                </c:ext>
              </c:extLst>
            </c:dLbl>
            <c:dLbl>
              <c:idx val="9"/>
              <c:layout>
                <c:manualLayout>
                  <c:x val="-6.1726314148598582E-2"/>
                  <c:y val="-1.1092627280910566E-2"/>
                </c:manualLayout>
              </c:layout>
              <c:tx>
                <c:rich>
                  <a:bodyPr/>
                  <a:lstStyle/>
                  <a:p>
                    <a:r>
                      <a:t>R10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9-36B8-4FB1-B769-7CA0ADFD1AE2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r>
                      <a:t>R11</a:t>
                    </a:r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A-36B8-4FB1-B769-7CA0ADFD1AE2}"/>
                </c:ext>
              </c:extLst>
            </c:dLbl>
            <c:dLbl>
              <c:idx val="11"/>
              <c:layout>
                <c:manualLayout>
                  <c:x val="-5.6317254548747607E-2"/>
                  <c:y val="-6.65557636854634E-3"/>
                </c:manualLayout>
              </c:layout>
              <c:tx>
                <c:rich>
                  <a:bodyPr/>
                  <a:lstStyle/>
                  <a:p>
                    <a:r>
                      <a:t>R12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B-36B8-4FB1-B769-7CA0ADFD1AE2}"/>
                </c:ext>
              </c:extLst>
            </c:dLbl>
            <c:dLbl>
              <c:idx val="12"/>
              <c:layout>
                <c:manualLayout>
                  <c:x val="-6.1726314148598582E-2"/>
                  <c:y val="-1.331115273709268E-2"/>
                </c:manualLayout>
              </c:layout>
              <c:tx>
                <c:rich>
                  <a:bodyPr/>
                  <a:lstStyle/>
                  <a:p>
                    <a:r>
                      <a:t>R13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C-36B8-4FB1-B769-7CA0ADFD1AE2}"/>
                </c:ext>
              </c:extLst>
            </c:dLbl>
            <c:dLbl>
              <c:idx val="13"/>
              <c:layout>
                <c:manualLayout>
                  <c:x val="-6.8487745125963478E-2"/>
                  <c:y val="1.1092627280910566E-2"/>
                </c:manualLayout>
              </c:layout>
              <c:tx>
                <c:rich>
                  <a:bodyPr/>
                  <a:lstStyle/>
                  <a:p>
                    <a:r>
                      <a:t>R14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D-36B8-4FB1-B769-7CA0ADFD1AE2}"/>
                </c:ext>
              </c:extLst>
            </c:dLbl>
            <c:dLbl>
              <c:idx val="14"/>
              <c:layout>
                <c:manualLayout>
                  <c:x val="-6.5783108848486815E-2"/>
                  <c:y val="-6.65557636854634E-3"/>
                </c:manualLayout>
              </c:layout>
              <c:tx>
                <c:rich>
                  <a:bodyPr/>
                  <a:lstStyle/>
                  <a:p>
                    <a:r>
                      <a:t>R15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E-36B8-4FB1-B769-7CA0ADFD1AE2}"/>
                </c:ext>
              </c:extLst>
            </c:dLbl>
            <c:spPr>
              <a:ln>
                <a:noFill/>
              </a:ln>
            </c:spPr>
            <c:txPr>
              <a:bodyPr/>
              <a:lstStyle/>
              <a:p>
                <a:pPr>
                  <a:defRPr>
                    <a:solidFill>
                      <a:sysClr val="windowText" lastClr="000000"/>
                    </a:solidFill>
                  </a:defRPr>
                </a:pPr>
                <a:endParaRPr lang="de-DE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Chances!$A$187:$A$191</c:f>
              <c:numCache>
                <c:formatCode>General</c:formatCode>
                <c:ptCount val="5"/>
                <c:pt idx="0">
                  <c:v>8</c:v>
                </c:pt>
                <c:pt idx="1">
                  <c:v>5</c:v>
                </c:pt>
                <c:pt idx="2">
                  <c:v>2</c:v>
                </c:pt>
                <c:pt idx="3">
                  <c:v>6</c:v>
                </c:pt>
                <c:pt idx="4">
                  <c:v>7</c:v>
                </c:pt>
              </c:numCache>
            </c:numRef>
          </c:xVal>
          <c:yVal>
            <c:numRef>
              <c:f>Chances!$B$187:$B$191</c:f>
              <c:numCache>
                <c:formatCode>General</c:formatCode>
                <c:ptCount val="5"/>
                <c:pt idx="0">
                  <c:v>5</c:v>
                </c:pt>
                <c:pt idx="1">
                  <c:v>3</c:v>
                </c:pt>
                <c:pt idx="2">
                  <c:v>2</c:v>
                </c:pt>
                <c:pt idx="3">
                  <c:v>3</c:v>
                </c:pt>
                <c:pt idx="4">
                  <c:v>2</c:v>
                </c:pt>
              </c:numCache>
            </c:numRef>
          </c:yVal>
          <c:bubbleSize>
            <c:numRef>
              <c:f>Chances!$C$187:$C$191</c:f>
              <c:numCache>
                <c:formatCode>General</c:formatCode>
                <c:ptCount val="5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</c:numCache>
            </c:numRef>
          </c:bubbleSize>
          <c:bubble3D val="0"/>
          <c:extLst>
            <c:ext xmlns:c16="http://schemas.microsoft.com/office/drawing/2014/chart" uri="{C3380CC4-5D6E-409C-BE32-E72D297353CC}">
              <c16:uniqueId val="{0000000F-36B8-4FB1-B769-7CA0ADFD1AE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bubbleScale val="100"/>
        <c:showNegBubbles val="0"/>
        <c:axId val="1047901728"/>
        <c:axId val="1047906624"/>
      </c:bubbleChart>
      <c:valAx>
        <c:axId val="1047901728"/>
        <c:scaling>
          <c:orientation val="minMax"/>
          <c:max val="10"/>
          <c:min val="0"/>
        </c:scaling>
        <c:delete val="0"/>
        <c:axPos val="b"/>
        <c:numFmt formatCode="General" sourceLinked="1"/>
        <c:majorTickMark val="out"/>
        <c:minorTickMark val="none"/>
        <c:tickLblPos val="nextTo"/>
        <c:crossAx val="1047906624"/>
        <c:crosses val="autoZero"/>
        <c:crossBetween val="midCat"/>
        <c:majorUnit val="1"/>
        <c:minorUnit val="0.1"/>
      </c:valAx>
      <c:valAx>
        <c:axId val="1047906624"/>
        <c:scaling>
          <c:orientation val="minMax"/>
          <c:max val="5"/>
          <c:min val="0"/>
        </c:scaling>
        <c:delete val="0"/>
        <c:axPos val="l"/>
        <c:numFmt formatCode="General" sourceLinked="1"/>
        <c:majorTickMark val="out"/>
        <c:minorTickMark val="none"/>
        <c:tickLblPos val="nextTo"/>
        <c:crossAx val="1047901728"/>
        <c:crosses val="autoZero"/>
        <c:crossBetween val="midCat"/>
        <c:majorUnit val="1"/>
        <c:minorUnit val="0.1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70000000000000029" r="0.70000000000000029" t="0.78740157499999996" header="0.30000000000000016" footer="0.30000000000000016"/>
    <c:pageSetup orientation="portrait"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hart>
    <c:autoTitleDeleted val="1"/>
    <c:plotArea>
      <c:layout>
        <c:manualLayout>
          <c:layoutTarget val="inner"/>
          <c:xMode val="edge"/>
          <c:yMode val="edge"/>
          <c:x val="9.4453193350831147E-2"/>
          <c:y val="3.0478737928459579E-2"/>
          <c:w val="0.81096011499924903"/>
          <c:h val="0.91180701138472342"/>
        </c:manualLayout>
      </c:layout>
      <c:bubbleChart>
        <c:varyColors val="0"/>
        <c:ser>
          <c:idx val="0"/>
          <c:order val="0"/>
          <c:spPr>
            <a:solidFill>
              <a:schemeClr val="tx2">
                <a:alpha val="45000"/>
              </a:schemeClr>
            </a:solidFill>
            <a:ln>
              <a:solidFill>
                <a:schemeClr val="tx2">
                  <a:lumMod val="40000"/>
                  <a:lumOff val="60000"/>
                </a:schemeClr>
              </a:solidFill>
            </a:ln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0-C14D-41A9-BF88-5F32F5D89368}"/>
              </c:ext>
            </c:extLst>
          </c:dPt>
          <c:dPt>
            <c:idx val="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1-C14D-41A9-BF88-5F32F5D89368}"/>
              </c:ext>
            </c:extLst>
          </c:dPt>
          <c:dPt>
            <c:idx val="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2-C14D-41A9-BF88-5F32F5D89368}"/>
              </c:ext>
            </c:extLst>
          </c:dPt>
          <c:dPt>
            <c:idx val="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3-C14D-41A9-BF88-5F32F5D89368}"/>
              </c:ext>
            </c:extLst>
          </c:dPt>
          <c:dPt>
            <c:idx val="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4-C14D-41A9-BF88-5F32F5D89368}"/>
              </c:ext>
            </c:extLst>
          </c:dPt>
          <c:dPt>
            <c:idx val="5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5-C14D-41A9-BF88-5F32F5D89368}"/>
              </c:ext>
            </c:extLst>
          </c:dPt>
          <c:dPt>
            <c:idx val="6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6-C14D-41A9-BF88-5F32F5D89368}"/>
              </c:ext>
            </c:extLst>
          </c:dPt>
          <c:dPt>
            <c:idx val="7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7-C14D-41A9-BF88-5F32F5D89368}"/>
              </c:ext>
            </c:extLst>
          </c:dPt>
          <c:dPt>
            <c:idx val="8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8-C14D-41A9-BF88-5F32F5D89368}"/>
              </c:ext>
            </c:extLst>
          </c:dPt>
          <c:dPt>
            <c:idx val="9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9-C14D-41A9-BF88-5F32F5D89368}"/>
              </c:ext>
            </c:extLst>
          </c:dPt>
          <c:dPt>
            <c:idx val="1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A-C14D-41A9-BF88-5F32F5D89368}"/>
              </c:ext>
            </c:extLst>
          </c:dPt>
          <c:dPt>
            <c:idx val="1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B-C14D-41A9-BF88-5F32F5D89368}"/>
              </c:ext>
            </c:extLst>
          </c:dPt>
          <c:dPt>
            <c:idx val="1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C-C14D-41A9-BF88-5F32F5D89368}"/>
              </c:ext>
            </c:extLst>
          </c:dPt>
          <c:dPt>
            <c:idx val="1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D-C14D-41A9-BF88-5F32F5D89368}"/>
              </c:ext>
            </c:extLst>
          </c:dPt>
          <c:dPt>
            <c:idx val="1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E-C14D-41A9-BF88-5F32F5D89368}"/>
              </c:ext>
            </c:extLst>
          </c:dPt>
          <c:dLbls>
            <c:dLbl>
              <c:idx val="0"/>
              <c:layout>
                <c:manualLayout>
                  <c:x val="-0.13556538256335457"/>
                  <c:y val="0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9.1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0-C14D-41A9-BF88-5F32F5D89368}"/>
                </c:ext>
              </c:extLst>
            </c:dLbl>
            <c:dLbl>
              <c:idx val="1"/>
              <c:layout>
                <c:manualLayout>
                  <c:x val="-0.14361537576349026"/>
                  <c:y val="-1.4362577556826458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9.2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1-C14D-41A9-BF88-5F32F5D89368}"/>
                </c:ext>
              </c:extLst>
            </c:dLbl>
            <c:dLbl>
              <c:idx val="2"/>
              <c:layout>
                <c:manualLayout>
                  <c:x val="-0.13955899517433806"/>
                  <c:y val="-2.1033799726184348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9.3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2-C14D-41A9-BF88-5F32F5D89368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r>
                      <a:rPr lang="en-US"/>
                      <a:t>9.4</a:t>
                    </a:r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3-C14D-41A9-BF88-5F32F5D89368}"/>
                </c:ext>
              </c:extLst>
            </c:dLbl>
            <c:dLbl>
              <c:idx val="4"/>
              <c:layout>
                <c:manualLayout>
                  <c:x val="-0.13352953308096621"/>
                  <c:y val="1.1092699033875504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9.5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4-C14D-41A9-BF88-5F32F5D89368}"/>
                </c:ext>
              </c:extLst>
            </c:dLbl>
            <c:dLbl>
              <c:idx val="5"/>
              <c:layout>
                <c:manualLayout>
                  <c:x val="-0.13414974048429978"/>
                  <c:y val="-6.6570869512045982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9.6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5-C14D-41A9-BF88-5F32F5D89368}"/>
                </c:ext>
              </c:extLst>
            </c:dLbl>
            <c:dLbl>
              <c:idx val="6"/>
              <c:layout>
                <c:manualLayout>
                  <c:x val="-0.13780522797479119"/>
                  <c:y val="0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9.7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6-C14D-41A9-BF88-5F32F5D89368}"/>
                </c:ext>
              </c:extLst>
            </c:dLbl>
            <c:dLbl>
              <c:idx val="7"/>
              <c:layout>
                <c:manualLayout>
                  <c:x val="-0.16015361715418955"/>
                  <c:y val="2.3701427565456755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9.8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7-C14D-41A9-BF88-5F32F5D89368}"/>
                </c:ext>
              </c:extLst>
            </c:dLbl>
            <c:dLbl>
              <c:idx val="8"/>
              <c:layout>
                <c:manualLayout>
                  <c:x val="-7.744900231066934E-2"/>
                  <c:y val="-1.331115273709268E-2"/>
                </c:manualLayout>
              </c:layout>
              <c:tx>
                <c:rich>
                  <a:bodyPr/>
                  <a:lstStyle/>
                  <a:p>
                    <a:r>
                      <a:t>R9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8-C14D-41A9-BF88-5F32F5D89368}"/>
                </c:ext>
              </c:extLst>
            </c:dLbl>
            <c:dLbl>
              <c:idx val="9"/>
              <c:layout>
                <c:manualLayout>
                  <c:x val="-6.1726314148598582E-2"/>
                  <c:y val="-1.1092627280910566E-2"/>
                </c:manualLayout>
              </c:layout>
              <c:tx>
                <c:rich>
                  <a:bodyPr/>
                  <a:lstStyle/>
                  <a:p>
                    <a:r>
                      <a:t>R10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9-C14D-41A9-BF88-5F32F5D89368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r>
                      <a:t>R11</a:t>
                    </a:r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A-C14D-41A9-BF88-5F32F5D89368}"/>
                </c:ext>
              </c:extLst>
            </c:dLbl>
            <c:dLbl>
              <c:idx val="11"/>
              <c:layout>
                <c:manualLayout>
                  <c:x val="-5.6317254548747607E-2"/>
                  <c:y val="-6.65557636854634E-3"/>
                </c:manualLayout>
              </c:layout>
              <c:tx>
                <c:rich>
                  <a:bodyPr/>
                  <a:lstStyle/>
                  <a:p>
                    <a:r>
                      <a:t>R12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B-C14D-41A9-BF88-5F32F5D89368}"/>
                </c:ext>
              </c:extLst>
            </c:dLbl>
            <c:dLbl>
              <c:idx val="12"/>
              <c:layout>
                <c:manualLayout>
                  <c:x val="-6.1726314148598582E-2"/>
                  <c:y val="-1.331115273709268E-2"/>
                </c:manualLayout>
              </c:layout>
              <c:tx>
                <c:rich>
                  <a:bodyPr/>
                  <a:lstStyle/>
                  <a:p>
                    <a:r>
                      <a:t>R13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C-C14D-41A9-BF88-5F32F5D89368}"/>
                </c:ext>
              </c:extLst>
            </c:dLbl>
            <c:dLbl>
              <c:idx val="13"/>
              <c:layout>
                <c:manualLayout>
                  <c:x val="-6.8487745125963478E-2"/>
                  <c:y val="1.1092627280910566E-2"/>
                </c:manualLayout>
              </c:layout>
              <c:tx>
                <c:rich>
                  <a:bodyPr/>
                  <a:lstStyle/>
                  <a:p>
                    <a:r>
                      <a:t>R14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D-C14D-41A9-BF88-5F32F5D89368}"/>
                </c:ext>
              </c:extLst>
            </c:dLbl>
            <c:dLbl>
              <c:idx val="14"/>
              <c:layout>
                <c:manualLayout>
                  <c:x val="-6.5783108848486815E-2"/>
                  <c:y val="-6.65557636854634E-3"/>
                </c:manualLayout>
              </c:layout>
              <c:tx>
                <c:rich>
                  <a:bodyPr/>
                  <a:lstStyle/>
                  <a:p>
                    <a:r>
                      <a:t>R15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E-C14D-41A9-BF88-5F32F5D89368}"/>
                </c:ext>
              </c:extLst>
            </c:dLbl>
            <c:spPr>
              <a:ln>
                <a:noFill/>
              </a:ln>
            </c:spPr>
            <c:txPr>
              <a:bodyPr/>
              <a:lstStyle/>
              <a:p>
                <a:pPr>
                  <a:defRPr>
                    <a:solidFill>
                      <a:sysClr val="windowText" lastClr="000000"/>
                    </a:solidFill>
                  </a:defRPr>
                </a:pPr>
                <a:endParaRPr lang="de-DE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Chances!$A$193:$A$200</c:f>
              <c:numCache>
                <c:formatCode>General</c:formatCode>
                <c:ptCount val="8"/>
                <c:pt idx="0">
                  <c:v>10</c:v>
                </c:pt>
                <c:pt idx="1">
                  <c:v>7</c:v>
                </c:pt>
                <c:pt idx="2">
                  <c:v>5</c:v>
                </c:pt>
                <c:pt idx="3">
                  <c:v>6</c:v>
                </c:pt>
                <c:pt idx="4">
                  <c:v>9</c:v>
                </c:pt>
                <c:pt idx="5">
                  <c:v>6</c:v>
                </c:pt>
                <c:pt idx="6">
                  <c:v>10</c:v>
                </c:pt>
                <c:pt idx="7">
                  <c:v>10</c:v>
                </c:pt>
              </c:numCache>
            </c:numRef>
          </c:xVal>
          <c:yVal>
            <c:numRef>
              <c:f>Chances!$B$193:$B$200</c:f>
              <c:numCache>
                <c:formatCode>General</c:formatCode>
                <c:ptCount val="8"/>
                <c:pt idx="0">
                  <c:v>5</c:v>
                </c:pt>
                <c:pt idx="1">
                  <c:v>3</c:v>
                </c:pt>
                <c:pt idx="2">
                  <c:v>5</c:v>
                </c:pt>
                <c:pt idx="3">
                  <c:v>4</c:v>
                </c:pt>
                <c:pt idx="4">
                  <c:v>5</c:v>
                </c:pt>
                <c:pt idx="5">
                  <c:v>4</c:v>
                </c:pt>
                <c:pt idx="6">
                  <c:v>5</c:v>
                </c:pt>
                <c:pt idx="7">
                  <c:v>2</c:v>
                </c:pt>
              </c:numCache>
            </c:numRef>
          </c:yVal>
          <c:bubbleSize>
            <c:numRef>
              <c:f>Chances!$C$193:$C$200</c:f>
              <c:numCache>
                <c:formatCode>General</c:formatCode>
                <c:ptCount val="8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</c:numCache>
            </c:numRef>
          </c:bubbleSize>
          <c:bubble3D val="0"/>
          <c:extLst>
            <c:ext xmlns:c16="http://schemas.microsoft.com/office/drawing/2014/chart" uri="{C3380CC4-5D6E-409C-BE32-E72D297353CC}">
              <c16:uniqueId val="{0000000F-C14D-41A9-BF88-5F32F5D8936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bubbleScale val="100"/>
        <c:showNegBubbles val="0"/>
        <c:axId val="1047907712"/>
        <c:axId val="1047908256"/>
      </c:bubbleChart>
      <c:valAx>
        <c:axId val="1047907712"/>
        <c:scaling>
          <c:orientation val="minMax"/>
          <c:max val="10"/>
          <c:min val="0"/>
        </c:scaling>
        <c:delete val="0"/>
        <c:axPos val="b"/>
        <c:numFmt formatCode="General" sourceLinked="1"/>
        <c:majorTickMark val="out"/>
        <c:minorTickMark val="none"/>
        <c:tickLblPos val="nextTo"/>
        <c:crossAx val="1047908256"/>
        <c:crosses val="autoZero"/>
        <c:crossBetween val="midCat"/>
        <c:majorUnit val="1"/>
        <c:minorUnit val="0.1"/>
      </c:valAx>
      <c:valAx>
        <c:axId val="1047908256"/>
        <c:scaling>
          <c:orientation val="minMax"/>
          <c:max val="5"/>
          <c:min val="0"/>
        </c:scaling>
        <c:delete val="0"/>
        <c:axPos val="l"/>
        <c:numFmt formatCode="General" sourceLinked="1"/>
        <c:majorTickMark val="out"/>
        <c:minorTickMark val="none"/>
        <c:tickLblPos val="nextTo"/>
        <c:crossAx val="1047907712"/>
        <c:crosses val="autoZero"/>
        <c:crossBetween val="midCat"/>
        <c:majorUnit val="1"/>
        <c:minorUnit val="0.1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70000000000000029" r="0.70000000000000029" t="0.78740157499999996" header="0.30000000000000016" footer="0.30000000000000016"/>
    <c:pageSetup orientation="portrait"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Chances!$F$133</c:f>
              <c:strCache>
                <c:ptCount val="1"/>
                <c:pt idx="0">
                  <c:v>Anzahl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0">
                    <a:solidFill>
                      <a:schemeClr val="tx2"/>
                    </a:solidFill>
                  </a:defRPr>
                </a:pPr>
                <a:endParaRPr lang="de-D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Chances!$E$134:$E$138</c:f>
              <c:numCache>
                <c:formatCode>General</c:formatCode>
                <c:ptCount val="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</c:numCache>
            </c:numRef>
          </c:cat>
          <c:val>
            <c:numRef>
              <c:f>Chances!$F$134:$F$138</c:f>
              <c:numCache>
                <c:formatCode>General</c:formatCode>
                <c:ptCount val="5"/>
                <c:pt idx="0">
                  <c:v>5</c:v>
                </c:pt>
                <c:pt idx="1">
                  <c:v>17</c:v>
                </c:pt>
                <c:pt idx="2">
                  <c:v>15</c:v>
                </c:pt>
                <c:pt idx="3">
                  <c:v>11</c:v>
                </c:pt>
                <c:pt idx="4">
                  <c:v>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FCC-494C-9399-E776497A07F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834360032"/>
        <c:axId val="834352960"/>
      </c:barChart>
      <c:catAx>
        <c:axId val="834360032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de-DE"/>
          </a:p>
        </c:txPr>
        <c:crossAx val="834352960"/>
        <c:crosses val="autoZero"/>
        <c:auto val="1"/>
        <c:lblAlgn val="ctr"/>
        <c:lblOffset val="100"/>
        <c:noMultiLvlLbl val="0"/>
      </c:catAx>
      <c:valAx>
        <c:axId val="8343529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de-DE"/>
          </a:p>
        </c:txPr>
        <c:crossAx val="834360032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7" r="0.7" t="0.78740157499999996" header="0.3" footer="0.3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hart>
    <c:autoTitleDeleted val="1"/>
    <c:plotArea>
      <c:layout>
        <c:manualLayout>
          <c:layoutTarget val="inner"/>
          <c:xMode val="edge"/>
          <c:yMode val="edge"/>
          <c:x val="9.4453193350831147E-2"/>
          <c:y val="2.4817016702893855E-2"/>
          <c:w val="0.86644758162626123"/>
          <c:h val="0.91746872405280555"/>
        </c:manualLayout>
      </c:layout>
      <c:bubbleChart>
        <c:varyColors val="1"/>
        <c:ser>
          <c:idx val="0"/>
          <c:order val="0"/>
          <c:spPr>
            <a:solidFill>
              <a:schemeClr val="accent1">
                <a:alpha val="50000"/>
              </a:schemeClr>
            </a:solidFill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0-8FE4-4858-8CDF-75EC73DEE905}"/>
              </c:ext>
            </c:extLst>
          </c:dPt>
          <c:dPt>
            <c:idx val="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1-8FE4-4858-8CDF-75EC73DEE905}"/>
              </c:ext>
            </c:extLst>
          </c:dPt>
          <c:dPt>
            <c:idx val="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2-8FE4-4858-8CDF-75EC73DEE905}"/>
              </c:ext>
            </c:extLst>
          </c:dPt>
          <c:dPt>
            <c:idx val="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3-8FE4-4858-8CDF-75EC73DEE905}"/>
              </c:ext>
            </c:extLst>
          </c:dPt>
          <c:dPt>
            <c:idx val="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4-8FE4-4858-8CDF-75EC73DEE905}"/>
              </c:ext>
            </c:extLst>
          </c:dPt>
          <c:dPt>
            <c:idx val="5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5-8FE4-4858-8CDF-75EC73DEE905}"/>
              </c:ext>
            </c:extLst>
          </c:dPt>
          <c:dPt>
            <c:idx val="6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6-8FE4-4858-8CDF-75EC73DEE905}"/>
              </c:ext>
            </c:extLst>
          </c:dPt>
          <c:dPt>
            <c:idx val="7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7-8FE4-4858-8CDF-75EC73DEE905}"/>
              </c:ext>
            </c:extLst>
          </c:dPt>
          <c:dPt>
            <c:idx val="8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8-8FE4-4858-8CDF-75EC73DEE905}"/>
              </c:ext>
            </c:extLst>
          </c:dPt>
          <c:dPt>
            <c:idx val="9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9-8FE4-4858-8CDF-75EC73DEE905}"/>
              </c:ext>
            </c:extLst>
          </c:dPt>
          <c:dPt>
            <c:idx val="1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A-8FE4-4858-8CDF-75EC73DEE905}"/>
              </c:ext>
            </c:extLst>
          </c:dPt>
          <c:dPt>
            <c:idx val="1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B-8FE4-4858-8CDF-75EC73DEE905}"/>
              </c:ext>
            </c:extLst>
          </c:dPt>
          <c:dPt>
            <c:idx val="1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C-8FE4-4858-8CDF-75EC73DEE905}"/>
              </c:ext>
            </c:extLst>
          </c:dPt>
          <c:dPt>
            <c:idx val="1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D-8FE4-4858-8CDF-75EC73DEE905}"/>
              </c:ext>
            </c:extLst>
          </c:dPt>
          <c:dPt>
            <c:idx val="1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E-8FE4-4858-8CDF-75EC73DEE905}"/>
              </c:ext>
            </c:extLst>
          </c:dPt>
          <c:dLbls>
            <c:dLbl>
              <c:idx val="0"/>
              <c:tx>
                <c:rich>
                  <a:bodyPr/>
                  <a:lstStyle/>
                  <a:p>
                    <a:r>
                      <a:rPr lang="en-US"/>
                      <a:t>C1</a:t>
                    </a:r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0-8FE4-4858-8CDF-75EC73DEE905}"/>
                </c:ext>
              </c:extLst>
            </c:dLbl>
            <c:dLbl>
              <c:idx val="1"/>
              <c:layout>
                <c:manualLayout>
                  <c:x val="-8.6009899482783869E-2"/>
                  <c:y val="5.9259259259259256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C2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1-8FE4-4858-8CDF-75EC73DEE905}"/>
                </c:ext>
              </c:extLst>
            </c:dLbl>
            <c:dLbl>
              <c:idx val="2"/>
              <c:layout>
                <c:manualLayout>
                  <c:x val="-7.1241173537028649E-2"/>
                  <c:y val="-9.876543209876543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C3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2-8FE4-4858-8CDF-75EC73DEE905}"/>
                </c:ext>
              </c:extLst>
            </c:dLbl>
            <c:dLbl>
              <c:idx val="3"/>
              <c:layout>
                <c:manualLayout>
                  <c:x val="-6.3623233732669343E-2"/>
                  <c:y val="-3.9506172839506174E-3"/>
                </c:manualLayout>
              </c:layout>
              <c:tx>
                <c:rich>
                  <a:bodyPr/>
                  <a:lstStyle/>
                  <a:p>
                    <a:r>
                      <a:rPr lang="de-CH"/>
                      <a:t>C4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3-8FE4-4858-8CDF-75EC73DEE905}"/>
                </c:ext>
              </c:extLst>
            </c:dLbl>
            <c:dLbl>
              <c:idx val="4"/>
              <c:layout>
                <c:manualLayout>
                  <c:x val="-8.8000641106619121E-2"/>
                  <c:y val="-9.876543209876543E-3"/>
                </c:manualLayout>
              </c:layout>
              <c:tx>
                <c:rich>
                  <a:bodyPr/>
                  <a:lstStyle/>
                  <a:p>
                    <a:r>
                      <a:rPr lang="de-CH"/>
                      <a:t>C5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4-8FE4-4858-8CDF-75EC73DEE905}"/>
                </c:ext>
              </c:extLst>
            </c:dLbl>
            <c:dLbl>
              <c:idx val="5"/>
              <c:layout>
                <c:manualLayout>
                  <c:x val="-8.4486311521912008E-2"/>
                  <c:y val="7.2427146854513735E-17"/>
                </c:manualLayout>
              </c:layout>
              <c:tx>
                <c:rich>
                  <a:bodyPr/>
                  <a:lstStyle/>
                  <a:p>
                    <a:r>
                      <a:rPr lang="de-CH"/>
                      <a:t>C6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5-8FE4-4858-8CDF-75EC73DEE905}"/>
                </c:ext>
              </c:extLst>
            </c:dLbl>
            <c:dLbl>
              <c:idx val="6"/>
              <c:layout>
                <c:manualLayout>
                  <c:x val="-7.1241173537028649E-2"/>
                  <c:y val="9.876543209876543E-3"/>
                </c:manualLayout>
              </c:layout>
              <c:tx>
                <c:rich>
                  <a:bodyPr/>
                  <a:lstStyle/>
                  <a:p>
                    <a:r>
                      <a:rPr lang="de-CH"/>
                      <a:t>C7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6-8FE4-4858-8CDF-75EC73DEE905}"/>
                </c:ext>
              </c:extLst>
            </c:dLbl>
            <c:dLbl>
              <c:idx val="7"/>
              <c:layout>
                <c:manualLayout>
                  <c:x val="-7.1241173537028649E-2"/>
                  <c:y val="-9.876543209876543E-3"/>
                </c:manualLayout>
              </c:layout>
              <c:tx>
                <c:rich>
                  <a:bodyPr/>
                  <a:lstStyle/>
                  <a:p>
                    <a:r>
                      <a:rPr lang="de-CH"/>
                      <a:t>C8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7-8FE4-4858-8CDF-75EC73DEE905}"/>
                </c:ext>
              </c:extLst>
            </c:dLbl>
            <c:dLbl>
              <c:idx val="8"/>
              <c:layout>
                <c:manualLayout>
                  <c:x val="-9.2104251326271327E-2"/>
                  <c:y val="3.9506172839506174E-3"/>
                </c:manualLayout>
              </c:layout>
              <c:tx>
                <c:rich>
                  <a:bodyPr/>
                  <a:lstStyle/>
                  <a:p>
                    <a:r>
                      <a:rPr lang="de-CH"/>
                      <a:t>C9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8-8FE4-4858-8CDF-75EC73DEE905}"/>
                </c:ext>
              </c:extLst>
            </c:dLbl>
            <c:dLbl>
              <c:idx val="9"/>
              <c:layout>
                <c:manualLayout>
                  <c:x val="-8.1197880845104251E-2"/>
                  <c:y val="0"/>
                </c:manualLayout>
              </c:layout>
              <c:tx>
                <c:rich>
                  <a:bodyPr/>
                  <a:lstStyle/>
                  <a:p>
                    <a:r>
                      <a:rPr lang="de-CH"/>
                      <a:t>C10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9-8FE4-4858-8CDF-75EC73DEE905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r>
                      <a:rPr lang="de-CH"/>
                      <a:t>C11</a:t>
                    </a:r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A-8FE4-4858-8CDF-75EC73DEE905}"/>
                </c:ext>
              </c:extLst>
            </c:dLbl>
            <c:dLbl>
              <c:idx val="11"/>
              <c:layout>
                <c:manualLayout>
                  <c:x val="-7.0532765119001223E-2"/>
                  <c:y val="7.9012345679012348E-3"/>
                </c:manualLayout>
              </c:layout>
              <c:tx>
                <c:rich>
                  <a:bodyPr/>
                  <a:lstStyle/>
                  <a:p>
                    <a:r>
                      <a:rPr lang="de-CH"/>
                      <a:t>C12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B-8FE4-4858-8CDF-75EC73DEE905}"/>
                </c:ext>
              </c:extLst>
            </c:dLbl>
            <c:dLbl>
              <c:idx val="12"/>
              <c:layout>
                <c:manualLayout>
                  <c:x val="-9.5966606790859485E-2"/>
                  <c:y val="5.9259259259259985E-3"/>
                </c:manualLayout>
              </c:layout>
              <c:tx>
                <c:rich>
                  <a:bodyPr/>
                  <a:lstStyle/>
                  <a:p>
                    <a:r>
                      <a:rPr lang="de-CH"/>
                      <a:t>C13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C-8FE4-4858-8CDF-75EC73DEE905}"/>
                </c:ext>
              </c:extLst>
            </c:dLbl>
            <c:dLbl>
              <c:idx val="13"/>
              <c:layout>
                <c:manualLayout>
                  <c:x val="-9.0339408610335417E-2"/>
                  <c:y val="5.9259259259259256E-3"/>
                </c:manualLayout>
              </c:layout>
              <c:tx>
                <c:rich>
                  <a:bodyPr/>
                  <a:lstStyle/>
                  <a:p>
                    <a:r>
                      <a:rPr lang="de-CH"/>
                      <a:t>C14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D-8FE4-4858-8CDF-75EC73DEE905}"/>
                </c:ext>
              </c:extLst>
            </c:dLbl>
            <c:dLbl>
              <c:idx val="14"/>
              <c:layout>
                <c:manualLayout>
                  <c:x val="-8.9872254947372027E-2"/>
                  <c:y val="0"/>
                </c:manualLayout>
              </c:layout>
              <c:tx>
                <c:rich>
                  <a:bodyPr/>
                  <a:lstStyle/>
                  <a:p>
                    <a:r>
                      <a:rPr lang="de-CH"/>
                      <a:t>C15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E-8FE4-4858-8CDF-75EC73DEE905}"/>
                </c:ext>
              </c:extLst>
            </c:dLbl>
            <c:dLbl>
              <c:idx val="15"/>
              <c:layout>
                <c:manualLayout>
                  <c:x val="-0.1119755573302756"/>
                  <c:y val="-5.9259259259259256E-3"/>
                </c:manualLayout>
              </c:layout>
              <c:tx>
                <c:rich>
                  <a:bodyPr/>
                  <a:lstStyle/>
                  <a:p>
                    <a:r>
                      <a:rPr lang="de-CH"/>
                      <a:t>C16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F-8FE4-4858-8CDF-75EC73DEE905}"/>
                </c:ext>
              </c:extLst>
            </c:dLbl>
            <c:dLbl>
              <c:idx val="16"/>
              <c:layout>
                <c:manualLayout>
                  <c:x val="-0.11045196936940374"/>
                  <c:y val="7.9012345679012348E-3"/>
                </c:manualLayout>
              </c:layout>
              <c:tx>
                <c:rich>
                  <a:bodyPr/>
                  <a:lstStyle/>
                  <a:p>
                    <a:r>
                      <a:rPr lang="de-CH"/>
                      <a:t>C17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0-8FE4-4858-8CDF-75EC73DEE905}"/>
                </c:ext>
              </c:extLst>
            </c:dLbl>
            <c:dLbl>
              <c:idx val="17"/>
              <c:tx>
                <c:rich>
                  <a:bodyPr/>
                  <a:lstStyle/>
                  <a:p>
                    <a:r>
                      <a:rPr lang="de-CH"/>
                      <a:t>C18</a:t>
                    </a:r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1-8FE4-4858-8CDF-75EC73DEE905}"/>
                </c:ext>
              </c:extLst>
            </c:dLbl>
            <c:dLbl>
              <c:idx val="18"/>
              <c:layout>
                <c:manualLayout>
                  <c:x val="-0.10588120548678816"/>
                  <c:y val="0"/>
                </c:manualLayout>
              </c:layout>
              <c:tx>
                <c:rich>
                  <a:bodyPr/>
                  <a:lstStyle/>
                  <a:p>
                    <a:r>
                      <a:rPr lang="de-CH"/>
                      <a:t>C19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2-8FE4-4858-8CDF-75EC73DEE905}"/>
                </c:ext>
              </c:extLst>
            </c:dLbl>
            <c:dLbl>
              <c:idx val="19"/>
              <c:layout>
                <c:manualLayout>
                  <c:x val="-0.12111708509550677"/>
                  <c:y val="5.9259259259259256E-3"/>
                </c:manualLayout>
              </c:layout>
              <c:tx>
                <c:rich>
                  <a:bodyPr/>
                  <a:lstStyle/>
                  <a:p>
                    <a:r>
                      <a:rPr lang="de-CH"/>
                      <a:t>C20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3-8FE4-4858-8CDF-75EC73DEE905}"/>
                </c:ext>
              </c:extLst>
            </c:dLbl>
            <c:spPr>
              <a:ln>
                <a:noFill/>
              </a:ln>
            </c:spPr>
            <c:txPr>
              <a:bodyPr/>
              <a:lstStyle/>
              <a:p>
                <a:pPr>
                  <a:defRPr sz="1600">
                    <a:solidFill>
                      <a:sysClr val="windowText" lastClr="000000"/>
                    </a:solidFill>
                  </a:defRPr>
                </a:pPr>
                <a:endParaRPr lang="de-DE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Kunden!$D$5:$D$24</c:f>
              <c:numCache>
                <c:formatCode>General</c:formatCode>
                <c:ptCount val="20"/>
                <c:pt idx="0">
                  <c:v>10</c:v>
                </c:pt>
                <c:pt idx="1">
                  <c:v>8</c:v>
                </c:pt>
                <c:pt idx="2">
                  <c:v>3</c:v>
                </c:pt>
              </c:numCache>
            </c:numRef>
          </c:xVal>
          <c:yVal>
            <c:numRef>
              <c:f>Kunden!$E$5:$E$24</c:f>
              <c:numCache>
                <c:formatCode>0</c:formatCode>
                <c:ptCount val="20"/>
                <c:pt idx="0">
                  <c:v>9</c:v>
                </c:pt>
                <c:pt idx="1">
                  <c:v>6</c:v>
                </c:pt>
                <c:pt idx="2">
                  <c:v>4</c:v>
                </c:pt>
              </c:numCache>
            </c:numRef>
          </c:yVal>
          <c:bubbleSize>
            <c:numRef>
              <c:f>Kunden!$K$5:$K$24</c:f>
              <c:numCache>
                <c:formatCode>General</c:formatCode>
                <c:ptCount val="20"/>
                <c:pt idx="0">
                  <c:v>3</c:v>
                </c:pt>
                <c:pt idx="1">
                  <c:v>2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</c:numCache>
            </c:numRef>
          </c:bubbleSize>
          <c:bubble3D val="0"/>
          <c:extLst>
            <c:ext xmlns:c16="http://schemas.microsoft.com/office/drawing/2014/chart" uri="{C3380CC4-5D6E-409C-BE32-E72D297353CC}">
              <c16:uniqueId val="{00000014-8FE4-4858-8CDF-75EC73DEE90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bubbleScale val="100"/>
        <c:showNegBubbles val="0"/>
        <c:axId val="834353504"/>
        <c:axId val="834355680"/>
      </c:bubbleChart>
      <c:valAx>
        <c:axId val="834353504"/>
        <c:scaling>
          <c:orientation val="minMax"/>
          <c:max val="11"/>
          <c:min val="0"/>
        </c:scaling>
        <c:delete val="0"/>
        <c:axPos val="b"/>
        <c:numFmt formatCode="General" sourceLinked="1"/>
        <c:majorTickMark val="out"/>
        <c:minorTickMark val="none"/>
        <c:tickLblPos val="nextTo"/>
        <c:crossAx val="834355680"/>
        <c:crosses val="autoZero"/>
        <c:crossBetween val="midCat"/>
        <c:majorUnit val="1"/>
        <c:minorUnit val="0.1"/>
      </c:valAx>
      <c:valAx>
        <c:axId val="834355680"/>
        <c:scaling>
          <c:orientation val="minMax"/>
          <c:max val="11"/>
          <c:min val="0"/>
        </c:scaling>
        <c:delete val="0"/>
        <c:axPos val="l"/>
        <c:numFmt formatCode="0" sourceLinked="1"/>
        <c:majorTickMark val="out"/>
        <c:minorTickMark val="none"/>
        <c:tickLblPos val="nextTo"/>
        <c:crossAx val="834353504"/>
        <c:crosses val="autoZero"/>
        <c:crossBetween val="midCat"/>
        <c:majorUnit val="1"/>
        <c:minorUnit val="0.1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70000000000000029" r="0.70000000000000029" t="0.78740157499999996" header="0.30000000000000016" footer="0.30000000000000016"/>
    <c:pageSetup orientation="portrait"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autoTitleDeleted val="1"/>
    <c:plotArea>
      <c:layout>
        <c:manualLayout>
          <c:layoutTarget val="inner"/>
          <c:xMode val="edge"/>
          <c:yMode val="edge"/>
          <c:x val="4.5433333333333333E-2"/>
          <c:y val="3.0868518518518517E-2"/>
          <c:w val="0.90739537037037032"/>
          <c:h val="0.96913148148148143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>
                  <a:shade val="76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9FD7-43E9-9F44-6092BD15367D}"/>
              </c:ext>
            </c:extLst>
          </c:dPt>
          <c:dPt>
            <c:idx val="1"/>
            <c:bubble3D val="0"/>
            <c:spPr>
              <a:solidFill>
                <a:schemeClr val="accent1">
                  <a:tint val="77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9FD7-43E9-9F44-6092BD15367D}"/>
              </c:ext>
            </c:extLst>
          </c:dPt>
          <c:val>
            <c:numRef>
              <c:f>(Markt!$J$8,Markt!$L$8)</c:f>
              <c:numCache>
                <c:formatCode>0%</c:formatCode>
                <c:ptCount val="2"/>
                <c:pt idx="0">
                  <c:v>0.2</c:v>
                </c:pt>
                <c:pt idx="1">
                  <c:v>0.8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9FD7-43E9-9F44-6092BD15367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85"/>
      </c:doughnut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autoTitleDeleted val="1"/>
    <c:plotArea>
      <c:layout>
        <c:manualLayout>
          <c:layoutTarget val="inner"/>
          <c:xMode val="edge"/>
          <c:yMode val="edge"/>
          <c:x val="4.5433333333333333E-2"/>
          <c:y val="3.0868518518518517E-2"/>
          <c:w val="0.90739537037037032"/>
          <c:h val="0.96913148148148143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>
                  <a:shade val="76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6BE0-4490-B81D-DA212057A405}"/>
              </c:ext>
            </c:extLst>
          </c:dPt>
          <c:dPt>
            <c:idx val="1"/>
            <c:bubble3D val="0"/>
            <c:spPr>
              <a:solidFill>
                <a:schemeClr val="accent1">
                  <a:tint val="77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6BE0-4490-B81D-DA212057A405}"/>
              </c:ext>
            </c:extLst>
          </c:dPt>
          <c:val>
            <c:numRef>
              <c:f>(Markt!$J$9,Markt!$L$9)</c:f>
              <c:numCache>
                <c:formatCode>0%</c:formatCode>
                <c:ptCount val="2"/>
                <c:pt idx="0">
                  <c:v>0.3</c:v>
                </c:pt>
                <c:pt idx="1">
                  <c:v>0.7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6BE0-4490-B81D-DA212057A40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85"/>
      </c:doughnut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autoTitleDeleted val="1"/>
    <c:plotArea>
      <c:layout>
        <c:manualLayout>
          <c:layoutTarget val="inner"/>
          <c:xMode val="edge"/>
          <c:yMode val="edge"/>
          <c:x val="4.5433333333333333E-2"/>
          <c:y val="3.0868518518518517E-2"/>
          <c:w val="0.90739537037037032"/>
          <c:h val="0.96913148148148143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>
                  <a:shade val="76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92E3-4484-A997-39DCD2BBE58A}"/>
              </c:ext>
            </c:extLst>
          </c:dPt>
          <c:dPt>
            <c:idx val="1"/>
            <c:bubble3D val="0"/>
            <c:spPr>
              <a:solidFill>
                <a:schemeClr val="accent1">
                  <a:tint val="77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92E3-4484-A997-39DCD2BBE58A}"/>
              </c:ext>
            </c:extLst>
          </c:dPt>
          <c:val>
            <c:numRef>
              <c:f>(Markt!$J$10,Markt!$L$10)</c:f>
              <c:numCache>
                <c:formatCode>0%</c:formatCode>
                <c:ptCount val="2"/>
                <c:pt idx="0">
                  <c:v>0.4</c:v>
                </c:pt>
                <c:pt idx="1">
                  <c:v>0.6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92E3-4484-A997-39DCD2BBE58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85"/>
      </c:doughnut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autoTitleDeleted val="1"/>
    <c:plotArea>
      <c:layout>
        <c:manualLayout>
          <c:layoutTarget val="inner"/>
          <c:xMode val="edge"/>
          <c:yMode val="edge"/>
          <c:x val="4.5433333333333333E-2"/>
          <c:y val="3.0868518518518517E-2"/>
          <c:w val="0.90739537037037032"/>
          <c:h val="0.96913148148148143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>
                  <a:shade val="76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D567-4322-BEA5-88C4704F0A1A}"/>
              </c:ext>
            </c:extLst>
          </c:dPt>
          <c:dPt>
            <c:idx val="1"/>
            <c:bubble3D val="0"/>
            <c:spPr>
              <a:solidFill>
                <a:schemeClr val="accent1">
                  <a:tint val="77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D567-4322-BEA5-88C4704F0A1A}"/>
              </c:ext>
            </c:extLst>
          </c:dPt>
          <c:val>
            <c:numRef>
              <c:f>(Markt!$J$11,Markt!$L$11)</c:f>
              <c:numCache>
                <c:formatCode>0%</c:formatCode>
                <c:ptCount val="2"/>
                <c:pt idx="0">
                  <c:v>0.5</c:v>
                </c:pt>
                <c:pt idx="1">
                  <c:v>0.5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D567-4322-BEA5-88C4704F0A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85"/>
      </c:doughnut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autoTitleDeleted val="1"/>
    <c:plotArea>
      <c:layout>
        <c:manualLayout>
          <c:layoutTarget val="inner"/>
          <c:xMode val="edge"/>
          <c:yMode val="edge"/>
          <c:x val="4.5433333333333333E-2"/>
          <c:y val="3.0868518518518517E-2"/>
          <c:w val="0.90739537037037032"/>
          <c:h val="0.96913148148148143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>
                  <a:shade val="76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C2BD-4B3B-9513-FE55FC700DE8}"/>
              </c:ext>
            </c:extLst>
          </c:dPt>
          <c:dPt>
            <c:idx val="1"/>
            <c:bubble3D val="0"/>
            <c:spPr>
              <a:solidFill>
                <a:schemeClr val="accent1">
                  <a:tint val="77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C2BD-4B3B-9513-FE55FC700DE8}"/>
              </c:ext>
            </c:extLst>
          </c:dPt>
          <c:val>
            <c:numRef>
              <c:f>(Markt!$J$12,Markt!$L$12)</c:f>
              <c:numCache>
                <c:formatCode>0%</c:formatCode>
                <c:ptCount val="2"/>
                <c:pt idx="0">
                  <c:v>0.6</c:v>
                </c:pt>
                <c:pt idx="1">
                  <c:v>0.4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C2BD-4B3B-9513-FE55FC700DE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85"/>
      </c:doughnut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autoTitleDeleted val="1"/>
    <c:plotArea>
      <c:layout>
        <c:manualLayout>
          <c:layoutTarget val="inner"/>
          <c:xMode val="edge"/>
          <c:yMode val="edge"/>
          <c:x val="4.5433333333333333E-2"/>
          <c:y val="3.0868518518518517E-2"/>
          <c:w val="0.90739537037037032"/>
          <c:h val="0.96913148148148143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>
                  <a:shade val="76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52D7-4715-902F-C21D1C980E06}"/>
              </c:ext>
            </c:extLst>
          </c:dPt>
          <c:dPt>
            <c:idx val="1"/>
            <c:bubble3D val="0"/>
            <c:spPr>
              <a:solidFill>
                <a:schemeClr val="accent1">
                  <a:tint val="77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52D7-4715-902F-C21D1C980E06}"/>
              </c:ext>
            </c:extLst>
          </c:dPt>
          <c:val>
            <c:numRef>
              <c:f>(Markt!$J$13,Markt!$L$13)</c:f>
              <c:numCache>
                <c:formatCode>0%</c:formatCode>
                <c:ptCount val="2"/>
                <c:pt idx="0">
                  <c:v>0.7</c:v>
                </c:pt>
                <c:pt idx="1">
                  <c:v>0.30000000000000004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52D7-4715-902F-C21D1C980E0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85"/>
      </c:doughnut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autoTitleDeleted val="1"/>
    <c:plotArea>
      <c:layout>
        <c:manualLayout>
          <c:layoutTarget val="inner"/>
          <c:xMode val="edge"/>
          <c:yMode val="edge"/>
          <c:x val="4.5433333333333333E-2"/>
          <c:y val="3.0868518518518517E-2"/>
          <c:w val="0.90739537037037032"/>
          <c:h val="0.96913148148148143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>
                  <a:shade val="76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7B0C-42EB-8F58-48CFB07448F5}"/>
              </c:ext>
            </c:extLst>
          </c:dPt>
          <c:dPt>
            <c:idx val="1"/>
            <c:bubble3D val="0"/>
            <c:spPr>
              <a:solidFill>
                <a:schemeClr val="accent1">
                  <a:tint val="77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7B0C-42EB-8F58-48CFB07448F5}"/>
              </c:ext>
            </c:extLst>
          </c:dPt>
          <c:val>
            <c:numRef>
              <c:f>(Markt!$J$14,Markt!$L$14)</c:f>
              <c:numCache>
                <c:formatCode>0%</c:formatCode>
                <c:ptCount val="2"/>
                <c:pt idx="0">
                  <c:v>0.8</c:v>
                </c:pt>
                <c:pt idx="1">
                  <c:v>0.19999999999999996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B0C-42EB-8F58-48CFB07448F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85"/>
      </c:doughnut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autoTitleDeleted val="1"/>
    <c:plotArea>
      <c:layout>
        <c:manualLayout>
          <c:layoutTarget val="inner"/>
          <c:xMode val="edge"/>
          <c:yMode val="edge"/>
          <c:x val="4.5433333333333333E-2"/>
          <c:y val="3.0868518518518517E-2"/>
          <c:w val="0.90739537037037032"/>
          <c:h val="0.96913148148148143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>
                  <a:shade val="76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531C-48DD-A146-3B0E170A8635}"/>
              </c:ext>
            </c:extLst>
          </c:dPt>
          <c:dPt>
            <c:idx val="1"/>
            <c:bubble3D val="0"/>
            <c:spPr>
              <a:solidFill>
                <a:schemeClr val="accent1">
                  <a:tint val="77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531C-48DD-A146-3B0E170A8635}"/>
              </c:ext>
            </c:extLst>
          </c:dPt>
          <c:val>
            <c:numRef>
              <c:f>(Markt!$J$7,Markt!$L$7)</c:f>
              <c:numCache>
                <c:formatCode>0%</c:formatCode>
                <c:ptCount val="2"/>
                <c:pt idx="0">
                  <c:v>0.1</c:v>
                </c:pt>
                <c:pt idx="1">
                  <c:v>0.9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531C-48DD-A146-3B0E170A863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85"/>
      </c:doughnut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hart>
    <c:autoTitleDeleted val="1"/>
    <c:plotArea>
      <c:layout>
        <c:manualLayout>
          <c:layoutTarget val="inner"/>
          <c:xMode val="edge"/>
          <c:yMode val="edge"/>
          <c:x val="9.4453193350831147E-2"/>
          <c:y val="2.4817016702893855E-2"/>
          <c:w val="0.86644758162626123"/>
          <c:h val="0.91746872405280555"/>
        </c:manualLayout>
      </c:layout>
      <c:bubbleChart>
        <c:varyColors val="1"/>
        <c:ser>
          <c:idx val="0"/>
          <c:order val="0"/>
          <c:spPr>
            <a:solidFill>
              <a:schemeClr val="accent1">
                <a:alpha val="50000"/>
              </a:schemeClr>
            </a:solidFill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0-CF62-4C65-9360-315FF84332A0}"/>
              </c:ext>
            </c:extLst>
          </c:dPt>
          <c:dPt>
            <c:idx val="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1-CF62-4C65-9360-315FF84332A0}"/>
              </c:ext>
            </c:extLst>
          </c:dPt>
          <c:dPt>
            <c:idx val="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2-CF62-4C65-9360-315FF84332A0}"/>
              </c:ext>
            </c:extLst>
          </c:dPt>
          <c:dPt>
            <c:idx val="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3-CF62-4C65-9360-315FF84332A0}"/>
              </c:ext>
            </c:extLst>
          </c:dPt>
          <c:dPt>
            <c:idx val="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4-CF62-4C65-9360-315FF84332A0}"/>
              </c:ext>
            </c:extLst>
          </c:dPt>
          <c:dPt>
            <c:idx val="5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5-CF62-4C65-9360-315FF84332A0}"/>
              </c:ext>
            </c:extLst>
          </c:dPt>
          <c:dPt>
            <c:idx val="6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6-CF62-4C65-9360-315FF84332A0}"/>
              </c:ext>
            </c:extLst>
          </c:dPt>
          <c:dPt>
            <c:idx val="7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7-CF62-4C65-9360-315FF84332A0}"/>
              </c:ext>
            </c:extLst>
          </c:dPt>
          <c:dPt>
            <c:idx val="8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8-CF62-4C65-9360-315FF84332A0}"/>
              </c:ext>
            </c:extLst>
          </c:dPt>
          <c:dPt>
            <c:idx val="9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9-CF62-4C65-9360-315FF84332A0}"/>
              </c:ext>
            </c:extLst>
          </c:dPt>
          <c:dPt>
            <c:idx val="1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A-CF62-4C65-9360-315FF84332A0}"/>
              </c:ext>
            </c:extLst>
          </c:dPt>
          <c:dPt>
            <c:idx val="1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B-CF62-4C65-9360-315FF84332A0}"/>
              </c:ext>
            </c:extLst>
          </c:dPt>
          <c:dPt>
            <c:idx val="1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C-CF62-4C65-9360-315FF84332A0}"/>
              </c:ext>
            </c:extLst>
          </c:dPt>
          <c:dPt>
            <c:idx val="1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D-CF62-4C65-9360-315FF84332A0}"/>
              </c:ext>
            </c:extLst>
          </c:dPt>
          <c:dPt>
            <c:idx val="1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E-CF62-4C65-9360-315FF84332A0}"/>
              </c:ext>
            </c:extLst>
          </c:dPt>
          <c:dLbls>
            <c:dLbl>
              <c:idx val="0"/>
              <c:tx>
                <c:strRef>
                  <c:f>Markt!$B$7</c:f>
                  <c:strCache>
                    <c:ptCount val="1"/>
                    <c:pt idx="0">
                      <c:v>M1</c:v>
                    </c:pt>
                  </c:strCache>
                </c:strRef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{7694009E-C88B-42C7-B9ED-70273FFE783A}</c15:txfldGUID>
                      <c15:f>Markt!$B$7</c15:f>
                      <c15:dlblFieldTableCache>
                        <c:ptCount val="1"/>
                        <c:pt idx="0">
                          <c:v>M1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0-CF62-4C65-9360-315FF84332A0}"/>
                </c:ext>
              </c:extLst>
            </c:dLbl>
            <c:dLbl>
              <c:idx val="1"/>
              <c:layout>
                <c:manualLayout>
                  <c:x val="-0.14847700587853022"/>
                  <c:y val="1.580246913580247E-2"/>
                </c:manualLayout>
              </c:layout>
              <c:tx>
                <c:strRef>
                  <c:f>Markt!$B$8</c:f>
                  <c:strCache>
                    <c:ptCount val="1"/>
                    <c:pt idx="0">
                      <c:v>M2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{96307E81-59B2-4141-A123-6C730A66A633}</c15:txfldGUID>
                      <c15:f>Markt!$B$8</c15:f>
                      <c15:dlblFieldTableCache>
                        <c:ptCount val="1"/>
                        <c:pt idx="0">
                          <c:v>M2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1-CF62-4C65-9360-315FF84332A0}"/>
                </c:ext>
              </c:extLst>
            </c:dLbl>
            <c:dLbl>
              <c:idx val="2"/>
              <c:layout>
                <c:manualLayout>
                  <c:x val="-9.2571404989234829E-2"/>
                  <c:y val="-2.1728395061728394E-2"/>
                </c:manualLayout>
              </c:layout>
              <c:tx>
                <c:strRef>
                  <c:f>Markt!$B$9</c:f>
                  <c:strCache>
                    <c:ptCount val="1"/>
                    <c:pt idx="0">
                      <c:v>M3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{562ECE0F-FCB3-44C4-818D-BEDA8F1C1FB5}</c15:txfldGUID>
                      <c15:f>Markt!$B$9</c15:f>
                      <c15:dlblFieldTableCache>
                        <c:ptCount val="1"/>
                        <c:pt idx="0">
                          <c:v>M3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2-CF62-4C65-9360-315FF84332A0}"/>
                </c:ext>
              </c:extLst>
            </c:dLbl>
            <c:dLbl>
              <c:idx val="3"/>
              <c:layout>
                <c:manualLayout>
                  <c:x val="-8.3429877224003537E-2"/>
                  <c:y val="5.9259259259259256E-3"/>
                </c:manualLayout>
              </c:layout>
              <c:tx>
                <c:strRef>
                  <c:f>Markt!$B$10</c:f>
                  <c:strCache>
                    <c:ptCount val="1"/>
                    <c:pt idx="0">
                      <c:v>M4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{AF34D59A-07BE-436A-9E00-B0F9966C3DB1}</c15:txfldGUID>
                      <c15:f>Markt!$B$10</c15:f>
                      <c15:dlblFieldTableCache>
                        <c:ptCount val="1"/>
                        <c:pt idx="0">
                          <c:v>M4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3-CF62-4C65-9360-315FF84332A0}"/>
                </c:ext>
              </c:extLst>
            </c:dLbl>
            <c:dLbl>
              <c:idx val="4"/>
              <c:layout>
                <c:manualLayout>
                  <c:x val="-8.8000641106619121E-2"/>
                  <c:y val="-9.876543209876543E-3"/>
                </c:manualLayout>
              </c:layout>
              <c:tx>
                <c:strRef>
                  <c:f>Markt!$B$11</c:f>
                  <c:strCache>
                    <c:ptCount val="1"/>
                    <c:pt idx="0">
                      <c:v>M5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{BB1D9E8C-2AE4-49E5-932C-A4E047ADC267}</c15:txfldGUID>
                      <c15:f>Markt!$B$11</c15:f>
                      <c15:dlblFieldTableCache>
                        <c:ptCount val="1"/>
                        <c:pt idx="0">
                          <c:v>M5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4-CF62-4C65-9360-315FF84332A0}"/>
                </c:ext>
              </c:extLst>
            </c:dLbl>
            <c:dLbl>
              <c:idx val="5"/>
              <c:layout>
                <c:manualLayout>
                  <c:x val="-8.4486311521912008E-2"/>
                  <c:y val="7.2427146854513735E-17"/>
                </c:manualLayout>
              </c:layout>
              <c:tx>
                <c:strRef>
                  <c:f>Markt!$B$12</c:f>
                  <c:strCache>
                    <c:ptCount val="1"/>
                    <c:pt idx="0">
                      <c:v>M6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{D8F43778-42BB-4658-AE87-C3BA8E9DFB13}</c15:txfldGUID>
                      <c15:f>Markt!$B$12</c15:f>
                      <c15:dlblFieldTableCache>
                        <c:ptCount val="1"/>
                        <c:pt idx="0">
                          <c:v>M6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5-CF62-4C65-9360-315FF84332A0}"/>
                </c:ext>
              </c:extLst>
            </c:dLbl>
            <c:dLbl>
              <c:idx val="6"/>
              <c:layout>
                <c:manualLayout>
                  <c:x val="-0.11390163644144077"/>
                  <c:y val="1.9753086419752363E-3"/>
                </c:manualLayout>
              </c:layout>
              <c:tx>
                <c:strRef>
                  <c:f>Markt!$B$13</c:f>
                  <c:strCache>
                    <c:ptCount val="1"/>
                    <c:pt idx="0">
                      <c:v>M7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{150A2ED8-1FAF-4DE6-87F0-E4D95816AC0C}</c15:txfldGUID>
                      <c15:f>Markt!$B$13</c15:f>
                      <c15:dlblFieldTableCache>
                        <c:ptCount val="1"/>
                        <c:pt idx="0">
                          <c:v>M7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6-CF62-4C65-9360-315FF84332A0}"/>
                </c:ext>
              </c:extLst>
            </c:dLbl>
            <c:dLbl>
              <c:idx val="7"/>
              <c:layout>
                <c:manualLayout>
                  <c:x val="-8.3429877224003537E-2"/>
                  <c:y val="-5.9259259259260705E-3"/>
                </c:manualLayout>
              </c:layout>
              <c:tx>
                <c:strRef>
                  <c:f>Markt!$B$14</c:f>
                  <c:strCache>
                    <c:ptCount val="1"/>
                    <c:pt idx="0">
                      <c:v>M8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{B55F5EF4-12D0-40C2-9BF5-B3E271DED763}</c15:txfldGUID>
                      <c15:f>Markt!$B$14</c15:f>
                      <c15:dlblFieldTableCache>
                        <c:ptCount val="1"/>
                        <c:pt idx="0">
                          <c:v>M8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7-CF62-4C65-9360-315FF84332A0}"/>
                </c:ext>
              </c:extLst>
            </c:dLbl>
            <c:dLbl>
              <c:idx val="8"/>
              <c:layout>
                <c:manualLayout>
                  <c:x val="-9.2104251326271327E-2"/>
                  <c:y val="3.9506172839506174E-3"/>
                </c:manualLayout>
              </c:layout>
              <c:tx>
                <c:strRef>
                  <c:f>Markt!#REF!</c:f>
                  <c:strCache>
                    <c:ptCount val="1"/>
                    <c:pt idx="0">
                      <c:v>#REF!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{82BF6649-BC1C-4532-8B96-93B7804B718C}</c15:txfldGUID>
                      <c15:f>Markt!#REF!</c15:f>
                      <c15:dlblFieldTableCache>
                        <c:ptCount val="1"/>
                        <c:pt idx="0">
                          <c:v>#REF!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8-CF62-4C65-9360-315FF84332A0}"/>
                </c:ext>
              </c:extLst>
            </c:dLbl>
            <c:dLbl>
              <c:idx val="9"/>
              <c:layout>
                <c:manualLayout>
                  <c:x val="-8.1197880845104251E-2"/>
                  <c:y val="0"/>
                </c:manualLayout>
              </c:layout>
              <c:tx>
                <c:strRef>
                  <c:f>Markt!#REF!</c:f>
                  <c:strCache>
                    <c:ptCount val="1"/>
                    <c:pt idx="0">
                      <c:v>#REF!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{7FB416FF-5646-4326-8B27-D6734900DB94}</c15:txfldGUID>
                      <c15:f>Markt!#REF!</c15:f>
                      <c15:dlblFieldTableCache>
                        <c:ptCount val="1"/>
                        <c:pt idx="0">
                          <c:v>#REF!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9-CF62-4C65-9360-315FF84332A0}"/>
                </c:ext>
              </c:extLst>
            </c:dLbl>
            <c:dLbl>
              <c:idx val="10"/>
              <c:tx>
                <c:strRef>
                  <c:f>Markt!#REF!</c:f>
                  <c:strCache>
                    <c:ptCount val="1"/>
                    <c:pt idx="0">
                      <c:v>#REF!</c:v>
                    </c:pt>
                  </c:strCache>
                </c:strRef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{12230F32-10EE-404C-ACFF-0D0A5227E5F4}</c15:txfldGUID>
                      <c15:f>Markt!#REF!</c15:f>
                      <c15:dlblFieldTableCache>
                        <c:ptCount val="1"/>
                        <c:pt idx="0">
                          <c:v>#REF!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A-CF62-4C65-9360-315FF84332A0}"/>
                </c:ext>
              </c:extLst>
            </c:dLbl>
            <c:dLbl>
              <c:idx val="11"/>
              <c:layout>
                <c:manualLayout>
                  <c:x val="-7.0532765119001223E-2"/>
                  <c:y val="7.9012345679012348E-3"/>
                </c:manualLayout>
              </c:layout>
              <c:tx>
                <c:strRef>
                  <c:f>Markt!#REF!</c:f>
                  <c:strCache>
                    <c:ptCount val="1"/>
                    <c:pt idx="0">
                      <c:v>#REF!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{114E3F35-BD0B-49E2-A0E8-057F5DA09A89}</c15:txfldGUID>
                      <c15:f>Markt!#REF!</c15:f>
                      <c15:dlblFieldTableCache>
                        <c:ptCount val="1"/>
                        <c:pt idx="0">
                          <c:v>#REF!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B-CF62-4C65-9360-315FF84332A0}"/>
                </c:ext>
              </c:extLst>
            </c:dLbl>
            <c:dLbl>
              <c:idx val="12"/>
              <c:layout>
                <c:manualLayout>
                  <c:x val="-9.5966606790859485E-2"/>
                  <c:y val="5.9259259259259985E-3"/>
                </c:manualLayout>
              </c:layout>
              <c:tx>
                <c:strRef>
                  <c:f>Markt!#REF!</c:f>
                  <c:strCache>
                    <c:ptCount val="1"/>
                    <c:pt idx="0">
                      <c:v>#REF!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{9C437432-D4DA-4517-BAB2-4DAF813F9464}</c15:txfldGUID>
                      <c15:f>Markt!#REF!</c15:f>
                      <c15:dlblFieldTableCache>
                        <c:ptCount val="1"/>
                        <c:pt idx="0">
                          <c:v>#REF!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C-CF62-4C65-9360-315FF84332A0}"/>
                </c:ext>
              </c:extLst>
            </c:dLbl>
            <c:dLbl>
              <c:idx val="13"/>
              <c:layout>
                <c:manualLayout>
                  <c:x val="-9.0339408610335417E-2"/>
                  <c:y val="5.9259259259259256E-3"/>
                </c:manualLayout>
              </c:layout>
              <c:tx>
                <c:strRef>
                  <c:f>Markt!#REF!</c:f>
                  <c:strCache>
                    <c:ptCount val="1"/>
                    <c:pt idx="0">
                      <c:v>#REF!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{31279498-2774-4936-9F53-63FB5E67C419}</c15:txfldGUID>
                      <c15:f>Markt!#REF!</c15:f>
                      <c15:dlblFieldTableCache>
                        <c:ptCount val="1"/>
                        <c:pt idx="0">
                          <c:v>#REF!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D-CF62-4C65-9360-315FF84332A0}"/>
                </c:ext>
              </c:extLst>
            </c:dLbl>
            <c:dLbl>
              <c:idx val="14"/>
              <c:layout>
                <c:manualLayout>
                  <c:x val="-8.9872254947372027E-2"/>
                  <c:y val="0"/>
                </c:manualLayout>
              </c:layout>
              <c:tx>
                <c:strRef>
                  <c:f>Markt!#REF!</c:f>
                  <c:strCache>
                    <c:ptCount val="1"/>
                    <c:pt idx="0">
                      <c:v>#REF!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{CA4ACAA0-1447-4872-B1BC-66A63DB9B72C}</c15:txfldGUID>
                      <c15:f>Markt!#REF!</c15:f>
                      <c15:dlblFieldTableCache>
                        <c:ptCount val="1"/>
                        <c:pt idx="0">
                          <c:v>#REF!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E-CF62-4C65-9360-315FF84332A0}"/>
                </c:ext>
              </c:extLst>
            </c:dLbl>
            <c:dLbl>
              <c:idx val="15"/>
              <c:layout>
                <c:manualLayout>
                  <c:x val="-0.1119755573302756"/>
                  <c:y val="-5.9259259259259256E-3"/>
                </c:manualLayout>
              </c:layout>
              <c:tx>
                <c:strRef>
                  <c:f>Markt!#REF!</c:f>
                  <c:strCache>
                    <c:ptCount val="1"/>
                    <c:pt idx="0">
                      <c:v>#REF!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{7DFD4AF1-6DF8-44A0-B92B-A840A685D878}</c15:txfldGUID>
                      <c15:f>Markt!#REF!</c15:f>
                      <c15:dlblFieldTableCache>
                        <c:ptCount val="1"/>
                        <c:pt idx="0">
                          <c:v>#REF!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F-CF62-4C65-9360-315FF84332A0}"/>
                </c:ext>
              </c:extLst>
            </c:dLbl>
            <c:dLbl>
              <c:idx val="16"/>
              <c:layout>
                <c:manualLayout>
                  <c:x val="-0.11045196936940374"/>
                  <c:y val="7.9012345679012348E-3"/>
                </c:manualLayout>
              </c:layout>
              <c:tx>
                <c:strRef>
                  <c:f>Markt!#REF!</c:f>
                  <c:strCache>
                    <c:ptCount val="1"/>
                    <c:pt idx="0">
                      <c:v>#REF!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{BE1E5017-C7C6-448F-ADEF-97B2E790FFE5}</c15:txfldGUID>
                      <c15:f>Markt!#REF!</c15:f>
                      <c15:dlblFieldTableCache>
                        <c:ptCount val="1"/>
                        <c:pt idx="0">
                          <c:v>#REF!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10-CF62-4C65-9360-315FF84332A0}"/>
                </c:ext>
              </c:extLst>
            </c:dLbl>
            <c:dLbl>
              <c:idx val="17"/>
              <c:tx>
                <c:strRef>
                  <c:f>Markt!#REF!</c:f>
                  <c:strCache>
                    <c:ptCount val="1"/>
                    <c:pt idx="0">
                      <c:v>#REF!</c:v>
                    </c:pt>
                  </c:strCache>
                </c:strRef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{2F1901FA-35BE-4D6F-B7F9-091364242AAE}</c15:txfldGUID>
                      <c15:f>Markt!#REF!</c15:f>
                      <c15:dlblFieldTableCache>
                        <c:ptCount val="1"/>
                        <c:pt idx="0">
                          <c:v>#REF!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11-CF62-4C65-9360-315FF84332A0}"/>
                </c:ext>
              </c:extLst>
            </c:dLbl>
            <c:dLbl>
              <c:idx val="18"/>
              <c:layout>
                <c:manualLayout>
                  <c:x val="-0.10588120548678816"/>
                  <c:y val="0"/>
                </c:manualLayout>
              </c:layout>
              <c:tx>
                <c:strRef>
                  <c:f>Markt!#REF!</c:f>
                  <c:strCache>
                    <c:ptCount val="1"/>
                    <c:pt idx="0">
                      <c:v>#REF!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{C1CD1359-9E31-4D8B-B80D-3505AB0279AD}</c15:txfldGUID>
                      <c15:f>Markt!#REF!</c15:f>
                      <c15:dlblFieldTableCache>
                        <c:ptCount val="1"/>
                        <c:pt idx="0">
                          <c:v>#REF!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12-CF62-4C65-9360-315FF84332A0}"/>
                </c:ext>
              </c:extLst>
            </c:dLbl>
            <c:dLbl>
              <c:idx val="19"/>
              <c:layout>
                <c:manualLayout>
                  <c:x val="-0.12111708509550677"/>
                  <c:y val="5.9259259259259256E-3"/>
                </c:manualLayout>
              </c:layout>
              <c:tx>
                <c:strRef>
                  <c:f>Markt!#REF!</c:f>
                  <c:strCache>
                    <c:ptCount val="1"/>
                    <c:pt idx="0">
                      <c:v>#REF!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{DDBA60B0-058C-4B80-9859-7F46D1D25500}</c15:txfldGUID>
                      <c15:f>Markt!#REF!</c15:f>
                      <c15:dlblFieldTableCache>
                        <c:ptCount val="1"/>
                        <c:pt idx="0">
                          <c:v>#REF!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13-CF62-4C65-9360-315FF84332A0}"/>
                </c:ext>
              </c:extLst>
            </c:dLbl>
            <c:spPr>
              <a:ln>
                <a:noFill/>
              </a:ln>
            </c:spPr>
            <c:txPr>
              <a:bodyPr/>
              <a:lstStyle/>
              <a:p>
                <a:pPr>
                  <a:defRPr sz="1400">
                    <a:solidFill>
                      <a:sysClr val="windowText" lastClr="000000"/>
                    </a:solidFill>
                  </a:defRPr>
                </a:pPr>
                <a:endParaRPr lang="de-DE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Markt!$F$7:$F$14</c:f>
              <c:numCache>
                <c:formatCode>General</c:formatCode>
                <c:ptCount val="8"/>
                <c:pt idx="0">
                  <c:v>10</c:v>
                </c:pt>
                <c:pt idx="1">
                  <c:v>9</c:v>
                </c:pt>
                <c:pt idx="2">
                  <c:v>8</c:v>
                </c:pt>
                <c:pt idx="3">
                  <c:v>7</c:v>
                </c:pt>
                <c:pt idx="4">
                  <c:v>6</c:v>
                </c:pt>
                <c:pt idx="5">
                  <c:v>5</c:v>
                </c:pt>
                <c:pt idx="6">
                  <c:v>4</c:v>
                </c:pt>
                <c:pt idx="7">
                  <c:v>3</c:v>
                </c:pt>
              </c:numCache>
            </c:numRef>
          </c:xVal>
          <c:yVal>
            <c:numRef>
              <c:f>Markt!$G$7:$G$14</c:f>
              <c:numCache>
                <c:formatCode>0</c:formatCode>
                <c:ptCount val="8"/>
                <c:pt idx="0">
                  <c:v>6</c:v>
                </c:pt>
                <c:pt idx="1">
                  <c:v>10</c:v>
                </c:pt>
                <c:pt idx="2">
                  <c:v>1</c:v>
                </c:pt>
                <c:pt idx="3">
                  <c:v>3</c:v>
                </c:pt>
                <c:pt idx="4">
                  <c:v>2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</c:numCache>
            </c:numRef>
          </c:yVal>
          <c:bubbleSize>
            <c:numRef>
              <c:f>Markt!$M$7:$M$14</c:f>
              <c:numCache>
                <c:formatCode>General</c:formatCode>
                <c:ptCount val="8"/>
                <c:pt idx="0">
                  <c:v>2</c:v>
                </c:pt>
                <c:pt idx="1">
                  <c:v>3</c:v>
                </c:pt>
                <c:pt idx="2">
                  <c:v>2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2</c:v>
                </c:pt>
                <c:pt idx="7">
                  <c:v>1</c:v>
                </c:pt>
              </c:numCache>
            </c:numRef>
          </c:bubbleSize>
          <c:bubble3D val="0"/>
          <c:extLst>
            <c:ext xmlns:c16="http://schemas.microsoft.com/office/drawing/2014/chart" uri="{C3380CC4-5D6E-409C-BE32-E72D297353CC}">
              <c16:uniqueId val="{00000014-CF62-4C65-9360-315FF84332A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bubbleScale val="100"/>
        <c:showNegBubbles val="0"/>
        <c:axId val="347240592"/>
        <c:axId val="347247120"/>
      </c:bubbleChart>
      <c:valAx>
        <c:axId val="347240592"/>
        <c:scaling>
          <c:orientation val="minMax"/>
          <c:max val="11"/>
          <c:min val="0"/>
        </c:scaling>
        <c:delete val="0"/>
        <c:axPos val="b"/>
        <c:numFmt formatCode="General" sourceLinked="1"/>
        <c:majorTickMark val="out"/>
        <c:minorTickMark val="none"/>
        <c:tickLblPos val="nextTo"/>
        <c:crossAx val="347247120"/>
        <c:crosses val="autoZero"/>
        <c:crossBetween val="midCat"/>
        <c:majorUnit val="1"/>
        <c:minorUnit val="0.1"/>
      </c:valAx>
      <c:valAx>
        <c:axId val="347247120"/>
        <c:scaling>
          <c:orientation val="minMax"/>
          <c:max val="11"/>
          <c:min val="0"/>
        </c:scaling>
        <c:delete val="0"/>
        <c:axPos val="l"/>
        <c:numFmt formatCode="0" sourceLinked="1"/>
        <c:majorTickMark val="out"/>
        <c:minorTickMark val="none"/>
        <c:tickLblPos val="nextTo"/>
        <c:crossAx val="347240592"/>
        <c:crosses val="autoZero"/>
        <c:crossBetween val="midCat"/>
        <c:majorUnit val="1"/>
        <c:minorUnit val="0.1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70000000000000029" r="0.70000000000000029" t="0.78740157499999996" header="0.30000000000000016" footer="0.30000000000000016"/>
    <c:pageSetup orientation="portrait"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203462222566488"/>
          <c:y val="2.6958651978024033E-2"/>
          <c:w val="0.83886613767376805"/>
          <c:h val="0.91532703657865944"/>
        </c:manualLayout>
      </c:layout>
      <c:bubbleChart>
        <c:varyColors val="1"/>
        <c:ser>
          <c:idx val="0"/>
          <c:order val="0"/>
          <c:spPr>
            <a:solidFill>
              <a:schemeClr val="accent1">
                <a:alpha val="50000"/>
              </a:schemeClr>
            </a:solidFill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0-4DF7-4398-86E3-3FCDCB6DD456}"/>
              </c:ext>
            </c:extLst>
          </c:dPt>
          <c:dPt>
            <c:idx val="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1-4DF7-4398-86E3-3FCDCB6DD456}"/>
              </c:ext>
            </c:extLst>
          </c:dPt>
          <c:dPt>
            <c:idx val="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2-4DF7-4398-86E3-3FCDCB6DD456}"/>
              </c:ext>
            </c:extLst>
          </c:dPt>
          <c:dPt>
            <c:idx val="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3-4DF7-4398-86E3-3FCDCB6DD456}"/>
              </c:ext>
            </c:extLst>
          </c:dPt>
          <c:dPt>
            <c:idx val="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4-4DF7-4398-86E3-3FCDCB6DD456}"/>
              </c:ext>
            </c:extLst>
          </c:dPt>
          <c:dPt>
            <c:idx val="5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5-4DF7-4398-86E3-3FCDCB6DD456}"/>
              </c:ext>
            </c:extLst>
          </c:dPt>
          <c:dPt>
            <c:idx val="6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6-4DF7-4398-86E3-3FCDCB6DD456}"/>
              </c:ext>
            </c:extLst>
          </c:dPt>
          <c:dPt>
            <c:idx val="7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7-4DF7-4398-86E3-3FCDCB6DD456}"/>
              </c:ext>
            </c:extLst>
          </c:dPt>
          <c:dPt>
            <c:idx val="8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8-4DF7-4398-86E3-3FCDCB6DD456}"/>
              </c:ext>
            </c:extLst>
          </c:dPt>
          <c:dPt>
            <c:idx val="9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9-4DF7-4398-86E3-3FCDCB6DD456}"/>
              </c:ext>
            </c:extLst>
          </c:dPt>
          <c:dPt>
            <c:idx val="1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A-4DF7-4398-86E3-3FCDCB6DD456}"/>
              </c:ext>
            </c:extLst>
          </c:dPt>
          <c:dPt>
            <c:idx val="1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B-4DF7-4398-86E3-3FCDCB6DD456}"/>
              </c:ext>
            </c:extLst>
          </c:dPt>
          <c:dPt>
            <c:idx val="1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C-4DF7-4398-86E3-3FCDCB6DD456}"/>
              </c:ext>
            </c:extLst>
          </c:dPt>
          <c:dPt>
            <c:idx val="1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D-4DF7-4398-86E3-3FCDCB6DD456}"/>
              </c:ext>
            </c:extLst>
          </c:dPt>
          <c:dPt>
            <c:idx val="1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E-4DF7-4398-86E3-3FCDCB6DD456}"/>
              </c:ext>
            </c:extLst>
          </c:dPt>
          <c:dLbls>
            <c:dLbl>
              <c:idx val="0"/>
              <c:tx>
                <c:strRef>
                  <c:f>Produkte!$B$5</c:f>
                  <c:strCache>
                    <c:ptCount val="1"/>
                    <c:pt idx="0">
                      <c:v>P1</c:v>
                    </c:pt>
                  </c:strCache>
                </c:strRef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{DBA0E51E-3947-4B1C-B535-4BDE8985273D}</c15:txfldGUID>
                      <c15:f>Produkte!$B$5</c15:f>
                      <c15:dlblFieldTableCache>
                        <c:ptCount val="1"/>
                        <c:pt idx="0">
                          <c:v>P1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0-4DF7-4398-86E3-3FCDCB6DD456}"/>
                </c:ext>
              </c:extLst>
            </c:dLbl>
            <c:dLbl>
              <c:idx val="1"/>
              <c:tx>
                <c:strRef>
                  <c:f>Produkte!$B$6</c:f>
                  <c:strCache>
                    <c:ptCount val="1"/>
                    <c:pt idx="0">
                      <c:v>P2</c:v>
                    </c:pt>
                  </c:strCache>
                </c:strRef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{6C80DDD3-1C31-49D3-B62A-979E43236763}</c15:txfldGUID>
                      <c15:f>Produkte!$B$6</c15:f>
                      <c15:dlblFieldTableCache>
                        <c:ptCount val="1"/>
                        <c:pt idx="0">
                          <c:v>P2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1-4DF7-4398-86E3-3FCDCB6DD456}"/>
                </c:ext>
              </c:extLst>
            </c:dLbl>
            <c:dLbl>
              <c:idx val="2"/>
              <c:layout>
                <c:manualLayout>
                  <c:x val="-0.11427956485141658"/>
                  <c:y val="0"/>
                </c:manualLayout>
              </c:layout>
              <c:tx>
                <c:strRef>
                  <c:f>Produkte!$B$7</c:f>
                  <c:strCache>
                    <c:ptCount val="1"/>
                    <c:pt idx="0">
                      <c:v>P3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{3D1C9F64-3484-4E94-8AA6-2655A2260945}</c15:txfldGUID>
                      <c15:f>Produkte!$B$7</c15:f>
                      <c15:dlblFieldTableCache>
                        <c:ptCount val="1"/>
                        <c:pt idx="0">
                          <c:v>P3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2-4DF7-4398-86E3-3FCDCB6DD456}"/>
                </c:ext>
              </c:extLst>
            </c:dLbl>
            <c:dLbl>
              <c:idx val="3"/>
              <c:layout>
                <c:manualLayout>
                  <c:x val="-0.1413431643101446"/>
                  <c:y val="2.1416768115255264E-3"/>
                </c:manualLayout>
              </c:layout>
              <c:tx>
                <c:strRef>
                  <c:f>Produkte!$B$8</c:f>
                  <c:strCache>
                    <c:ptCount val="1"/>
                    <c:pt idx="0">
                      <c:v>P4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{E24C8F75-B3D5-4F8F-A7BD-67603CFAD96D}</c15:txfldGUID>
                      <c15:f>Produkte!$B$8</c15:f>
                      <c15:dlblFieldTableCache>
                        <c:ptCount val="1"/>
                        <c:pt idx="0">
                          <c:v>P4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3-4DF7-4398-86E3-3FCDCB6DD456}"/>
                </c:ext>
              </c:extLst>
            </c:dLbl>
            <c:dLbl>
              <c:idx val="4"/>
              <c:tx>
                <c:strRef>
                  <c:f>Produkte!$B$9</c:f>
                  <c:strCache>
                    <c:ptCount val="1"/>
                    <c:pt idx="0">
                      <c:v>P5</c:v>
                    </c:pt>
                  </c:strCache>
                </c:strRef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{289868A6-89A7-4CEF-B1E4-CF47BD60FC38}</c15:txfldGUID>
                      <c15:f>Produkte!$B$9</c15:f>
                      <c15:dlblFieldTableCache>
                        <c:ptCount val="1"/>
                        <c:pt idx="0">
                          <c:v>P5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4-4DF7-4398-86E3-3FCDCB6DD456}"/>
                </c:ext>
              </c:extLst>
            </c:dLbl>
            <c:dLbl>
              <c:idx val="5"/>
              <c:layout>
                <c:manualLayout>
                  <c:x val="-0.11247532488750138"/>
                  <c:y val="-1.0708384057627633E-2"/>
                </c:manualLayout>
              </c:layout>
              <c:tx>
                <c:strRef>
                  <c:f>Produkte!$B$10</c:f>
                  <c:strCache>
                    <c:ptCount val="1"/>
                    <c:pt idx="0">
                      <c:v>P6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{00C5AE52-75DE-4CE8-BA72-136567C4C0B5}</c15:txfldGUID>
                      <c15:f>Produkte!$B$10</c15:f>
                      <c15:dlblFieldTableCache>
                        <c:ptCount val="1"/>
                        <c:pt idx="0">
                          <c:v>P6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5-4DF7-4398-86E3-3FCDCB6DD456}"/>
                </c:ext>
              </c:extLst>
            </c:dLbl>
            <c:dLbl>
              <c:idx val="6"/>
              <c:layout>
                <c:manualLayout>
                  <c:x val="-0.10525836503184058"/>
                  <c:y val="1.2850060869153159E-2"/>
                </c:manualLayout>
              </c:layout>
              <c:tx>
                <c:strRef>
                  <c:f>Produkte!$B$11</c:f>
                  <c:strCache>
                    <c:ptCount val="1"/>
                    <c:pt idx="0">
                      <c:v>P7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{2538DBAF-3E0F-4658-A0CB-DA9C2A8C1239}</c15:txfldGUID>
                      <c15:f>Produkte!$B$11</c15:f>
                      <c15:dlblFieldTableCache>
                        <c:ptCount val="1"/>
                        <c:pt idx="0">
                          <c:v>P7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6-4DF7-4398-86E3-3FCDCB6DD456}"/>
                </c:ext>
              </c:extLst>
            </c:dLbl>
            <c:dLbl>
              <c:idx val="7"/>
              <c:layout>
                <c:manualLayout>
                  <c:x val="-0.10164988510401017"/>
                  <c:y val="-6.4250304345765796E-3"/>
                </c:manualLayout>
              </c:layout>
              <c:tx>
                <c:strRef>
                  <c:f>Produkte!$B$12</c:f>
                  <c:strCache>
                    <c:ptCount val="1"/>
                    <c:pt idx="0">
                      <c:v>P8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{CEA1E2C3-FBC3-4948-8BDC-05BECE2001FE}</c15:txfldGUID>
                      <c15:f>Produkte!$B$12</c15:f>
                      <c15:dlblFieldTableCache>
                        <c:ptCount val="1"/>
                        <c:pt idx="0">
                          <c:v>P8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7-4DF7-4398-86E3-3FCDCB6DD456}"/>
                </c:ext>
              </c:extLst>
            </c:dLbl>
            <c:dLbl>
              <c:idx val="8"/>
              <c:layout>
                <c:manualLayout>
                  <c:x val="-0.1413431643101446"/>
                  <c:y val="-6.4250304345765796E-3"/>
                </c:manualLayout>
              </c:layout>
              <c:tx>
                <c:strRef>
                  <c:f>Produkte!$B$13</c:f>
                  <c:strCache>
                    <c:ptCount val="1"/>
                    <c:pt idx="0">
                      <c:v>P9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{18FBBBD7-91BE-484F-BBD8-277BC89BD4BF}</c15:txfldGUID>
                      <c15:f>Produkte!$B$13</c15:f>
                      <c15:dlblFieldTableCache>
                        <c:ptCount val="1"/>
                        <c:pt idx="0">
                          <c:v>P9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8-4DF7-4398-86E3-3FCDCB6DD456}"/>
                </c:ext>
              </c:extLst>
            </c:dLbl>
            <c:dLbl>
              <c:idx val="9"/>
              <c:layout>
                <c:manualLayout>
                  <c:x val="-0.12426610408475666"/>
                  <c:y val="2.1416768115255266E-2"/>
                </c:manualLayout>
              </c:layout>
              <c:tx>
                <c:strRef>
                  <c:f>Produkte!$B$14</c:f>
                  <c:strCache>
                    <c:ptCount val="1"/>
                    <c:pt idx="0">
                      <c:v>P10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{0631D8F0-6727-4070-84FE-C38B97B3C06C}</c15:txfldGUID>
                      <c15:f>Produkte!$B$14</c15:f>
                      <c15:dlblFieldTableCache>
                        <c:ptCount val="1"/>
                        <c:pt idx="0">
                          <c:v>P10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9-4DF7-4398-86E3-3FCDCB6DD456}"/>
                </c:ext>
              </c:extLst>
            </c:dLbl>
            <c:dLbl>
              <c:idx val="10"/>
              <c:layout>
                <c:manualLayout>
                  <c:x val="-0.10802794440951985"/>
                  <c:y val="-1.2850060869153159E-2"/>
                </c:manualLayout>
              </c:layout>
              <c:tx>
                <c:strRef>
                  <c:f>Produkte!$B$15</c:f>
                  <c:strCache>
                    <c:ptCount val="1"/>
                    <c:pt idx="0">
                      <c:v>P11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{B736FBE1-6841-49EB-ABF7-DD278A772313}</c15:txfldGUID>
                      <c15:f>Produkte!$B$15</c15:f>
                      <c15:dlblFieldTableCache>
                        <c:ptCount val="1"/>
                        <c:pt idx="0">
                          <c:v>P11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A-4DF7-4398-86E3-3FCDCB6DD456}"/>
                </c:ext>
              </c:extLst>
            </c:dLbl>
            <c:dLbl>
              <c:idx val="11"/>
              <c:layout>
                <c:manualLayout>
                  <c:x val="-0.12787458401258706"/>
                  <c:y val="-2.1416768115255266E-2"/>
                </c:manualLayout>
              </c:layout>
              <c:tx>
                <c:strRef>
                  <c:f>Produkte!$B$16</c:f>
                  <c:strCache>
                    <c:ptCount val="1"/>
                    <c:pt idx="0">
                      <c:v>P12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{3E500931-2404-49DA-A1FA-12D124D06036}</c15:txfldGUID>
                      <c15:f>Produkte!$B$16</c15:f>
                      <c15:dlblFieldTableCache>
                        <c:ptCount val="1"/>
                        <c:pt idx="0">
                          <c:v>P12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B-4DF7-4398-86E3-3FCDCB6DD456}"/>
                </c:ext>
              </c:extLst>
            </c:dLbl>
            <c:dLbl>
              <c:idx val="12"/>
              <c:layout>
                <c:manualLayout>
                  <c:x val="-0.14411274368782387"/>
                  <c:y val="0"/>
                </c:manualLayout>
              </c:layout>
              <c:tx>
                <c:strRef>
                  <c:f>Produkte!$B$17</c:f>
                  <c:strCache>
                    <c:ptCount val="1"/>
                    <c:pt idx="0">
                      <c:v>P13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{F1A580CA-0657-4A09-9B96-D0C90E2DBCA4}</c15:txfldGUID>
                      <c15:f>Produkte!$B$17</c15:f>
                      <c15:dlblFieldTableCache>
                        <c:ptCount val="1"/>
                        <c:pt idx="0">
                          <c:v>P13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C-4DF7-4398-86E3-3FCDCB6DD456}"/>
                </c:ext>
              </c:extLst>
            </c:dLbl>
            <c:dLbl>
              <c:idx val="13"/>
              <c:tx>
                <c:strRef>
                  <c:f>Produkte!$B$18</c:f>
                  <c:strCache>
                    <c:ptCount val="1"/>
                    <c:pt idx="0">
                      <c:v>P14</c:v>
                    </c:pt>
                  </c:strCache>
                </c:strRef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{4AA91509-6366-4323-A588-B005A010CE87}</c15:txfldGUID>
                      <c15:f>Produkte!$B$18</c15:f>
                      <c15:dlblFieldTableCache>
                        <c:ptCount val="1"/>
                        <c:pt idx="0">
                          <c:v>P14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D-4DF7-4398-86E3-3FCDCB6DD456}"/>
                </c:ext>
              </c:extLst>
            </c:dLbl>
            <c:dLbl>
              <c:idx val="14"/>
              <c:tx>
                <c:strRef>
                  <c:f>Produkte!$B$19</c:f>
                  <c:strCache>
                    <c:ptCount val="1"/>
                    <c:pt idx="0">
                      <c:v>P15</c:v>
                    </c:pt>
                  </c:strCache>
                </c:strRef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{F32F0620-9A2A-4622-9817-4A859B94E894}</c15:txfldGUID>
                      <c15:f>Produkte!$B$19</c15:f>
                      <c15:dlblFieldTableCache>
                        <c:ptCount val="1"/>
                        <c:pt idx="0">
                          <c:v>P15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E-4DF7-4398-86E3-3FCDCB6DD456}"/>
                </c:ext>
              </c:extLst>
            </c:dLbl>
            <c:dLbl>
              <c:idx val="15"/>
              <c:layout>
                <c:manualLayout>
                  <c:x val="-0.12607034404867187"/>
                  <c:y val="6.4250304345765796E-3"/>
                </c:manualLayout>
              </c:layout>
              <c:tx>
                <c:strRef>
                  <c:f>Produkte!$B$20</c:f>
                  <c:strCache>
                    <c:ptCount val="1"/>
                    <c:pt idx="0">
                      <c:v>P16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{357FF778-7C1B-4B12-AB58-C25014D9582A}</c15:txfldGUID>
                      <c15:f>Produkte!$B$20</c15:f>
                      <c15:dlblFieldTableCache>
                        <c:ptCount val="1"/>
                        <c:pt idx="0">
                          <c:v>P16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F-4DF7-4398-86E3-3FCDCB6DD456}"/>
                </c:ext>
              </c:extLst>
            </c:dLbl>
            <c:dLbl>
              <c:idx val="16"/>
              <c:layout>
                <c:manualLayout>
                  <c:x val="-0.11885338419301106"/>
                  <c:y val="-8.5667072461021055E-3"/>
                </c:manualLayout>
              </c:layout>
              <c:tx>
                <c:strRef>
                  <c:f>Produkte!$B$21</c:f>
                  <c:strCache>
                    <c:ptCount val="1"/>
                    <c:pt idx="0">
                      <c:v>P17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{228F6922-2FEA-4B7C-8F1F-D8645BA81CA1}</c15:txfldGUID>
                      <c15:f>Produkte!$B$21</c15:f>
                      <c15:dlblFieldTableCache>
                        <c:ptCount val="1"/>
                        <c:pt idx="0">
                          <c:v>P17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10-4DF7-4398-86E3-3FCDCB6DD456}"/>
                </c:ext>
              </c:extLst>
            </c:dLbl>
            <c:dLbl>
              <c:idx val="17"/>
              <c:layout>
                <c:manualLayout>
                  <c:x val="-0.12426610408475666"/>
                  <c:y val="-1.0708384057627633E-2"/>
                </c:manualLayout>
              </c:layout>
              <c:tx>
                <c:strRef>
                  <c:f>Produkte!$B$22</c:f>
                  <c:strCache>
                    <c:ptCount val="1"/>
                    <c:pt idx="0">
                      <c:v>P18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{CEBE1EC6-9F34-488B-9123-63D32F5932A4}</c15:txfldGUID>
                      <c15:f>Produkte!$B$22</c15:f>
                      <c15:dlblFieldTableCache>
                        <c:ptCount val="1"/>
                        <c:pt idx="0">
                          <c:v>P18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11-4DF7-4398-86E3-3FCDCB6DD456}"/>
                </c:ext>
              </c:extLst>
            </c:dLbl>
            <c:dLbl>
              <c:idx val="18"/>
              <c:tx>
                <c:strRef>
                  <c:f>Produkte!$B$23</c:f>
                  <c:strCache>
                    <c:ptCount val="1"/>
                    <c:pt idx="0">
                      <c:v>P19</c:v>
                    </c:pt>
                  </c:strCache>
                </c:strRef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{190B97CF-5B18-48E8-9BE0-F186FF37C4DB}</c15:txfldGUID>
                      <c15:f>Produkte!$B$23</c15:f>
                      <c15:dlblFieldTableCache>
                        <c:ptCount val="1"/>
                        <c:pt idx="0">
                          <c:v>P19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12-4DF7-4398-86E3-3FCDCB6DD456}"/>
                </c:ext>
              </c:extLst>
            </c:dLbl>
            <c:dLbl>
              <c:idx val="19"/>
              <c:layout>
                <c:manualLayout>
                  <c:x val="-0.12246186412084145"/>
                  <c:y val="-6.4250304345765796E-3"/>
                </c:manualLayout>
              </c:layout>
              <c:tx>
                <c:strRef>
                  <c:f>Produkte!$B$24</c:f>
                  <c:strCache>
                    <c:ptCount val="1"/>
                    <c:pt idx="0">
                      <c:v>P20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{DF2512A6-4BEF-4F50-ADBE-B3D797405A27}</c15:txfldGUID>
                      <c15:f>Produkte!$B$24</c15:f>
                      <c15:dlblFieldTableCache>
                        <c:ptCount val="1"/>
                        <c:pt idx="0">
                          <c:v>P20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13-4DF7-4398-86E3-3FCDCB6DD456}"/>
                </c:ext>
              </c:extLst>
            </c:dLbl>
            <c:spPr>
              <a:ln>
                <a:noFill/>
              </a:ln>
            </c:spPr>
            <c:txPr>
              <a:bodyPr/>
              <a:lstStyle/>
              <a:p>
                <a:pPr>
                  <a:defRPr sz="1400">
                    <a:solidFill>
                      <a:sysClr val="windowText" lastClr="000000"/>
                    </a:solidFill>
                  </a:defRPr>
                </a:pPr>
                <a:endParaRPr lang="de-DE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Produkte!$D$5:$D$24</c:f>
              <c:numCache>
                <c:formatCode>0</c:formatCode>
                <c:ptCount val="20"/>
                <c:pt idx="0">
                  <c:v>3</c:v>
                </c:pt>
                <c:pt idx="1">
                  <c:v>8</c:v>
                </c:pt>
              </c:numCache>
            </c:numRef>
          </c:xVal>
          <c:yVal>
            <c:numRef>
              <c:f>Produkte!$E$5:$E$24</c:f>
              <c:numCache>
                <c:formatCode>0</c:formatCode>
                <c:ptCount val="20"/>
                <c:pt idx="0">
                  <c:v>8</c:v>
                </c:pt>
                <c:pt idx="1">
                  <c:v>6</c:v>
                </c:pt>
              </c:numCache>
            </c:numRef>
          </c:yVal>
          <c:bubbleSize>
            <c:numRef>
              <c:f>Produkte!$J$5:$J$24</c:f>
              <c:numCache>
                <c:formatCode>General</c:formatCode>
                <c:ptCount val="20"/>
                <c:pt idx="0">
                  <c:v>2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</c:numCache>
            </c:numRef>
          </c:bubbleSize>
          <c:bubble3D val="0"/>
          <c:extLst>
            <c:ext xmlns:c16="http://schemas.microsoft.com/office/drawing/2014/chart" uri="{C3380CC4-5D6E-409C-BE32-E72D297353CC}">
              <c16:uniqueId val="{00000014-4DF7-4398-86E3-3FCDCB6DD45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bubbleScale val="100"/>
        <c:showNegBubbles val="0"/>
        <c:axId val="347241136"/>
        <c:axId val="347234608"/>
      </c:bubbleChart>
      <c:valAx>
        <c:axId val="347241136"/>
        <c:scaling>
          <c:orientation val="minMax"/>
          <c:max val="11"/>
          <c:min val="0"/>
        </c:scaling>
        <c:delete val="0"/>
        <c:axPos val="b"/>
        <c:numFmt formatCode="0" sourceLinked="1"/>
        <c:majorTickMark val="out"/>
        <c:minorTickMark val="none"/>
        <c:tickLblPos val="nextTo"/>
        <c:crossAx val="347234608"/>
        <c:crosses val="autoZero"/>
        <c:crossBetween val="midCat"/>
        <c:majorUnit val="1"/>
        <c:minorUnit val="0.1"/>
      </c:valAx>
      <c:valAx>
        <c:axId val="347234608"/>
        <c:scaling>
          <c:orientation val="minMax"/>
          <c:max val="11"/>
          <c:min val="0"/>
        </c:scaling>
        <c:delete val="0"/>
        <c:axPos val="l"/>
        <c:numFmt formatCode="0" sourceLinked="1"/>
        <c:majorTickMark val="out"/>
        <c:minorTickMark val="none"/>
        <c:tickLblPos val="nextTo"/>
        <c:crossAx val="347241136"/>
        <c:crosses val="autoZero"/>
        <c:crossBetween val="midCat"/>
        <c:majorUnit val="1"/>
        <c:minorUnit val="0.1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70000000000000029" r="0.70000000000000029" t="0.78740157499999996" header="0.30000000000000016" footer="0.30000000000000016"/>
    <c:pageSetup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spPr>
            <a:ln w="15875">
              <a:solidFill>
                <a:schemeClr val="accent1">
                  <a:lumMod val="60000"/>
                  <a:lumOff val="40000"/>
                </a:schemeClr>
              </a:solidFill>
            </a:ln>
          </c:spPr>
          <c:marker>
            <c:symbol val="circle"/>
            <c:size val="12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-5400000" vert="horz"/>
              <a:lstStyle/>
              <a:p>
                <a:pPr>
                  <a:defRPr sz="800">
                    <a:solidFill>
                      <a:schemeClr val="accent1">
                        <a:lumMod val="50000"/>
                      </a:schemeClr>
                    </a:solidFill>
                  </a:defRPr>
                </a:pPr>
                <a:endParaRPr lang="de-DE"/>
              </a:p>
            </c:txPr>
            <c:dLblPos val="ctr"/>
            <c:showLegendKey val="0"/>
            <c:showVal val="0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Packaging!$D$6:$D$23</c:f>
              <c:numCache>
                <c:formatCode>0</c:formatCode>
                <c:ptCount val="18"/>
                <c:pt idx="0">
                  <c:v>5</c:v>
                </c:pt>
                <c:pt idx="1">
                  <c:v>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4D7-438A-8C6E-1F9DDBFEA7D1}"/>
            </c:ext>
          </c:extLst>
        </c:ser>
        <c:ser>
          <c:idx val="1"/>
          <c:order val="1"/>
          <c:spPr>
            <a:ln w="15875">
              <a:solidFill>
                <a:schemeClr val="accent6">
                  <a:lumMod val="60000"/>
                  <a:lumOff val="40000"/>
                </a:schemeClr>
              </a:solidFill>
            </a:ln>
          </c:spPr>
          <c:marker>
            <c:symbol val="square"/>
            <c:size val="11"/>
            <c:spPr>
              <a:solidFill>
                <a:schemeClr val="accent6">
                  <a:lumMod val="60000"/>
                  <a:lumOff val="40000"/>
                </a:schemeClr>
              </a:solidFill>
              <a:ln>
                <a:noFill/>
              </a:ln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-5400000" vert="horz"/>
              <a:lstStyle/>
              <a:p>
                <a:pPr>
                  <a:defRPr sz="80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endParaRPr lang="de-DE"/>
              </a:p>
            </c:txPr>
            <c:dLblPos val="ctr"/>
            <c:showLegendKey val="0"/>
            <c:showVal val="0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Packaging!$H$6:$H$23</c:f>
              <c:numCache>
                <c:formatCode>0</c:formatCode>
                <c:ptCount val="18"/>
                <c:pt idx="0">
                  <c:v>-5</c:v>
                </c:pt>
                <c:pt idx="1">
                  <c:v>-4</c:v>
                </c:pt>
                <c:pt idx="2">
                  <c:v>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4D7-438A-8C6E-1F9DDBFEA7D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47236784"/>
        <c:axId val="347246032"/>
      </c:lineChart>
      <c:catAx>
        <c:axId val="347236784"/>
        <c:scaling>
          <c:orientation val="minMax"/>
        </c:scaling>
        <c:delete val="1"/>
        <c:axPos val="b"/>
        <c:majorTickMark val="none"/>
        <c:minorTickMark val="none"/>
        <c:tickLblPos val="nextTo"/>
        <c:crossAx val="347246032"/>
        <c:crosses val="max"/>
        <c:auto val="1"/>
        <c:lblAlgn val="ctr"/>
        <c:lblOffset val="100"/>
        <c:noMultiLvlLbl val="0"/>
      </c:catAx>
      <c:valAx>
        <c:axId val="347246032"/>
        <c:scaling>
          <c:orientation val="maxMin"/>
          <c:max val="5"/>
          <c:min val="-5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0" sourceLinked="1"/>
        <c:majorTickMark val="none"/>
        <c:minorTickMark val="none"/>
        <c:tickLblPos val="nextTo"/>
        <c:txPr>
          <a:bodyPr rot="-5400000" vert="horz"/>
          <a:lstStyle/>
          <a:p>
            <a:pPr>
              <a:defRPr sz="900" b="0"/>
            </a:pPr>
            <a:endParaRPr lang="de-DE"/>
          </a:p>
        </c:txPr>
        <c:crossAx val="347236784"/>
        <c:crosses val="autoZero"/>
        <c:crossBetween val="between"/>
        <c:majorUnit val="1"/>
        <c:minorUnit val="0.1"/>
      </c:valAx>
    </c:plotArea>
    <c:plotVisOnly val="1"/>
    <c:dispBlanksAs val="gap"/>
    <c:showDLblsOverMax val="0"/>
  </c:chart>
  <c:spPr>
    <a:ln w="3175">
      <a:solidFill>
        <a:schemeClr val="bg1">
          <a:lumMod val="85000"/>
        </a:schemeClr>
      </a:solidFill>
    </a:ln>
  </c:spPr>
  <c:printSettings>
    <c:headerFooter/>
    <c:pageMargins b="0.78740157499999996" l="0.7" r="0.7" t="0.78740157499999996" header="0.3" footer="0.3"/>
    <c:pageSetup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spPr>
            <a:ln w="15875">
              <a:solidFill>
                <a:schemeClr val="accent2">
                  <a:lumMod val="40000"/>
                  <a:lumOff val="60000"/>
                </a:schemeClr>
              </a:solidFill>
            </a:ln>
          </c:spPr>
          <c:marker>
            <c:symbol val="circle"/>
            <c:size val="12"/>
            <c:spPr>
              <a:solidFill>
                <a:schemeClr val="accent2">
                  <a:lumMod val="40000"/>
                  <a:lumOff val="60000"/>
                </a:schemeClr>
              </a:solidFill>
              <a:ln>
                <a:noFill/>
              </a:ln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-5400000" vert="horz"/>
              <a:lstStyle/>
              <a:p>
                <a:pPr>
                  <a:defRPr sz="800">
                    <a:solidFill>
                      <a:srgbClr val="C00000"/>
                    </a:solidFill>
                  </a:defRPr>
                </a:pPr>
                <a:endParaRPr lang="de-DE"/>
              </a:p>
            </c:txPr>
            <c:dLblPos val="ctr"/>
            <c:showLegendKey val="0"/>
            <c:showVal val="0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Packaging!#REF!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FF7-4AF6-BFE3-46C2FC774CAD}"/>
            </c:ext>
          </c:extLst>
        </c:ser>
        <c:ser>
          <c:idx val="1"/>
          <c:order val="1"/>
          <c:spPr>
            <a:ln w="15875">
              <a:solidFill>
                <a:schemeClr val="accent4">
                  <a:lumMod val="60000"/>
                  <a:lumOff val="40000"/>
                </a:schemeClr>
              </a:solidFill>
            </a:ln>
          </c:spPr>
          <c:marker>
            <c:symbol val="square"/>
            <c:size val="11"/>
            <c:spPr>
              <a:solidFill>
                <a:schemeClr val="accent4">
                  <a:lumMod val="40000"/>
                  <a:lumOff val="60000"/>
                </a:schemeClr>
              </a:solidFill>
              <a:ln>
                <a:noFill/>
              </a:ln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-5400000" vert="horz"/>
              <a:lstStyle/>
              <a:p>
                <a:pPr>
                  <a:defRPr sz="800">
                    <a:solidFill>
                      <a:schemeClr val="accent4">
                        <a:lumMod val="75000"/>
                      </a:schemeClr>
                    </a:solidFill>
                  </a:defRPr>
                </a:pPr>
                <a:endParaRPr lang="de-DE"/>
              </a:p>
            </c:txPr>
            <c:dLblPos val="ctr"/>
            <c:showLegendKey val="0"/>
            <c:showVal val="0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Packaging!#REF!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FF7-4AF6-BFE3-46C2FC774CA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47243312"/>
        <c:axId val="347245488"/>
      </c:lineChart>
      <c:catAx>
        <c:axId val="347243312"/>
        <c:scaling>
          <c:orientation val="minMax"/>
        </c:scaling>
        <c:delete val="1"/>
        <c:axPos val="b"/>
        <c:majorTickMark val="none"/>
        <c:minorTickMark val="none"/>
        <c:tickLblPos val="nextTo"/>
        <c:crossAx val="347245488"/>
        <c:crosses val="max"/>
        <c:auto val="1"/>
        <c:lblAlgn val="ctr"/>
        <c:lblOffset val="100"/>
        <c:noMultiLvlLbl val="0"/>
      </c:catAx>
      <c:valAx>
        <c:axId val="347245488"/>
        <c:scaling>
          <c:orientation val="maxMin"/>
          <c:max val="5"/>
          <c:min val="-5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txPr>
          <a:bodyPr rot="-5400000" vert="horz"/>
          <a:lstStyle/>
          <a:p>
            <a:pPr>
              <a:defRPr sz="900" b="0"/>
            </a:pPr>
            <a:endParaRPr lang="de-DE"/>
          </a:p>
        </c:txPr>
        <c:crossAx val="347243312"/>
        <c:crosses val="autoZero"/>
        <c:crossBetween val="between"/>
        <c:majorUnit val="1"/>
        <c:minorUnit val="0.1"/>
      </c:valAx>
    </c:plotArea>
    <c:plotVisOnly val="1"/>
    <c:dispBlanksAs val="gap"/>
    <c:showDLblsOverMax val="0"/>
  </c:chart>
  <c:spPr>
    <a:ln w="3175">
      <a:solidFill>
        <a:schemeClr val="bg1">
          <a:lumMod val="85000"/>
        </a:schemeClr>
      </a:solidFill>
    </a:ln>
  </c:spPr>
  <c:printSettings>
    <c:headerFooter/>
    <c:pageMargins b="0.78740157499999996" l="0.7" r="0.7" t="0.78740157499999996" header="0.3" footer="0.3"/>
    <c:pageSetup/>
  </c:printSettings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hart>
    <c:autoTitleDeleted val="1"/>
    <c:plotArea>
      <c:layout>
        <c:manualLayout>
          <c:layoutTarget val="inner"/>
          <c:xMode val="edge"/>
          <c:yMode val="edge"/>
          <c:x val="9.0137446174277075E-2"/>
          <c:y val="5.0459076588715228E-2"/>
          <c:w val="0.88499103735811524"/>
          <c:h val="0.78657920681450744"/>
        </c:manualLayout>
      </c:layout>
      <c:bubbleChart>
        <c:varyColors val="0"/>
        <c:ser>
          <c:idx val="0"/>
          <c:order val="0"/>
          <c:invertIfNegative val="0"/>
          <c:dPt>
            <c:idx val="0"/>
            <c:invertIfNegative val="0"/>
            <c:bubble3D val="0"/>
            <c:spPr>
              <a:solidFill>
                <a:schemeClr val="bg2">
                  <a:lumMod val="50000"/>
                  <a:alpha val="50000"/>
                </a:schemeClr>
              </a:solidFill>
              <a:ln>
                <a:solidFill>
                  <a:schemeClr val="bg2">
                    <a:lumMod val="50000"/>
                    <a:alpha val="50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01-A2F2-4E8F-B336-4BCFBD7327BD}"/>
              </c:ext>
            </c:extLst>
          </c:dPt>
          <c:dPt>
            <c:idx val="1"/>
            <c:invertIfNegative val="0"/>
            <c:bubble3D val="0"/>
            <c:spPr>
              <a:solidFill>
                <a:schemeClr val="tx2">
                  <a:lumMod val="60000"/>
                  <a:lumOff val="40000"/>
                  <a:alpha val="50000"/>
                </a:schemeClr>
              </a:solidFill>
            </c:spPr>
            <c:extLst>
              <c:ext xmlns:c16="http://schemas.microsoft.com/office/drawing/2014/chart" uri="{C3380CC4-5D6E-409C-BE32-E72D297353CC}">
                <c16:uniqueId val="{00000003-A2F2-4E8F-B336-4BCFBD7327BD}"/>
              </c:ext>
            </c:extLst>
          </c:dPt>
          <c:dPt>
            <c:idx val="2"/>
            <c:invertIfNegative val="0"/>
            <c:bubble3D val="0"/>
            <c:spPr>
              <a:solidFill>
                <a:srgbClr val="FFEB9C">
                  <a:alpha val="50000"/>
                </a:srgbClr>
              </a:solidFill>
            </c:spPr>
            <c:extLst>
              <c:ext xmlns:c16="http://schemas.microsoft.com/office/drawing/2014/chart" uri="{C3380CC4-5D6E-409C-BE32-E72D297353CC}">
                <c16:uniqueId val="{00000005-A2F2-4E8F-B336-4BCFBD7327BD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2">
                  <a:lumMod val="60000"/>
                  <a:lumOff val="40000"/>
                  <a:alpha val="50000"/>
                </a:schemeClr>
              </a:solidFill>
            </c:spPr>
            <c:extLst>
              <c:ext xmlns:c16="http://schemas.microsoft.com/office/drawing/2014/chart" uri="{C3380CC4-5D6E-409C-BE32-E72D297353CC}">
                <c16:uniqueId val="{00000007-A2F2-4E8F-B336-4BCFBD7327BD}"/>
              </c:ext>
            </c:extLst>
          </c:dPt>
          <c:dPt>
            <c:idx val="4"/>
            <c:invertIfNegative val="0"/>
            <c:bubble3D val="0"/>
            <c:spPr>
              <a:solidFill>
                <a:schemeClr val="accent3">
                  <a:lumMod val="75000"/>
                  <a:alpha val="50000"/>
                </a:schemeClr>
              </a:solidFill>
            </c:spPr>
            <c:extLst>
              <c:ext xmlns:c16="http://schemas.microsoft.com/office/drawing/2014/chart" uri="{C3380CC4-5D6E-409C-BE32-E72D297353CC}">
                <c16:uniqueId val="{00000009-A2F2-4E8F-B336-4BCFBD7327BD}"/>
              </c:ext>
            </c:extLst>
          </c:dPt>
          <c:dPt>
            <c:idx val="5"/>
            <c:invertIfNegative val="0"/>
            <c:bubble3D val="0"/>
            <c:spPr>
              <a:solidFill>
                <a:schemeClr val="accent4">
                  <a:lumMod val="60000"/>
                  <a:lumOff val="40000"/>
                  <a:alpha val="50000"/>
                </a:schemeClr>
              </a:solidFill>
              <a:ln>
                <a:solidFill>
                  <a:schemeClr val="accent4">
                    <a:lumMod val="75000"/>
                    <a:alpha val="50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0B-A2F2-4E8F-B336-4BCFBD7327BD}"/>
              </c:ext>
            </c:extLst>
          </c:dPt>
          <c:dPt>
            <c:idx val="6"/>
            <c:invertIfNegative val="0"/>
            <c:bubble3D val="0"/>
            <c:spPr>
              <a:solidFill>
                <a:schemeClr val="bg1">
                  <a:lumMod val="85000"/>
                </a:schemeClr>
              </a:solidFill>
              <a:ln>
                <a:solidFill>
                  <a:schemeClr val="bg1">
                    <a:lumMod val="50000"/>
                    <a:alpha val="50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0D-A2F2-4E8F-B336-4BCFBD7327BD}"/>
              </c:ext>
            </c:extLst>
          </c:dPt>
          <c:dPt>
            <c:idx val="7"/>
            <c:invertIfNegative val="0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solidFill>
                  <a:schemeClr val="accent4">
                    <a:lumMod val="50000"/>
                    <a:alpha val="50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0F-A2F2-4E8F-B336-4BCFBD7327BD}"/>
              </c:ext>
            </c:extLst>
          </c:dPt>
          <c:dPt>
            <c:idx val="8"/>
            <c:invertIfNegative val="0"/>
            <c:bubble3D val="0"/>
            <c:spPr>
              <a:solidFill>
                <a:schemeClr val="accent3">
                  <a:lumMod val="40000"/>
                  <a:lumOff val="60000"/>
                </a:schemeClr>
              </a:solidFill>
              <a:ln>
                <a:solidFill>
                  <a:schemeClr val="accent3">
                    <a:lumMod val="75000"/>
                    <a:alpha val="50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11-A2F2-4E8F-B336-4BCFBD7327BD}"/>
              </c:ext>
            </c:extLst>
          </c:dPt>
          <c:dPt>
            <c:idx val="9"/>
            <c:invertIfNegative val="0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>
                <a:solidFill>
                  <a:schemeClr val="accent6">
                    <a:lumMod val="75000"/>
                    <a:alpha val="50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13-A2F2-4E8F-B336-4BCFBD7327BD}"/>
              </c:ext>
            </c:extLst>
          </c:dPt>
          <c:dLbls>
            <c:dLbl>
              <c:idx val="0"/>
              <c:layout>
                <c:manualLayout>
                  <c:x val="-0.10300922482409569"/>
                  <c:y val="-6.8376068376068376E-3"/>
                </c:manualLayout>
              </c:layout>
              <c:tx>
                <c:strRef>
                  <c:f>Portfolio!$C$34</c:f>
                  <c:strCache>
                    <c:ptCount val="1"/>
                    <c:pt idx="0">
                      <c:v>Produit 1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{73192C7F-84FF-41A9-B45D-C849BF59663B}</c15:txfldGUID>
                      <c15:f>Portfolio!$C$34</c15:f>
                      <c15:dlblFieldTableCache>
                        <c:ptCount val="1"/>
                        <c:pt idx="0">
                          <c:v>Produit 1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1-A2F2-4E8F-B336-4BCFBD7327BD}"/>
                </c:ext>
              </c:extLst>
            </c:dLbl>
            <c:dLbl>
              <c:idx val="1"/>
              <c:tx>
                <c:strRef>
                  <c:f>Portfolio!$C$35</c:f>
                  <c:strCache>
                    <c:ptCount val="1"/>
                    <c:pt idx="0">
                      <c:v>Produit 2</c:v>
                    </c:pt>
                  </c:strCache>
                </c:strRef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{0C600BF8-7A69-4FAC-928F-850E60ED2AB2}</c15:txfldGUID>
                      <c15:f>Portfolio!$C$35</c15:f>
                      <c15:dlblFieldTableCache>
                        <c:ptCount val="1"/>
                        <c:pt idx="0">
                          <c:v>Produit 2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3-A2F2-4E8F-B336-4BCFBD7327BD}"/>
                </c:ext>
              </c:extLst>
            </c:dLbl>
            <c:dLbl>
              <c:idx val="2"/>
              <c:layout>
                <c:manualLayout>
                  <c:x val="-0.1042578961017495"/>
                  <c:y val="-1.1396011396011397E-2"/>
                </c:manualLayout>
              </c:layout>
              <c:tx>
                <c:strRef>
                  <c:f>Portfolio!$C$36</c:f>
                  <c:strCache>
                    <c:ptCount val="1"/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{C9C72BD0-51EE-4321-8908-2BAA0081A579}</c15:txfldGUID>
                      <c15:f>Portfolio!$C$36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5-A2F2-4E8F-B336-4BCFBD7327BD}"/>
                </c:ext>
              </c:extLst>
            </c:dLbl>
            <c:dLbl>
              <c:idx val="3"/>
              <c:layout>
                <c:manualLayout>
                  <c:x val="-0.10839102766877268"/>
                  <c:y val="1.3675213675213675E-2"/>
                </c:manualLayout>
              </c:layout>
              <c:tx>
                <c:strRef>
                  <c:f>Portfolio!$C$37</c:f>
                  <c:strCache>
                    <c:ptCount val="1"/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{9BC9EFC3-1F07-4D12-A6C7-E22C1727FDAB}</c15:txfldGUID>
                      <c15:f>Portfolio!$C$37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7-A2F2-4E8F-B336-4BCFBD7327BD}"/>
                </c:ext>
              </c:extLst>
            </c:dLbl>
            <c:dLbl>
              <c:idx val="4"/>
              <c:layout>
                <c:manualLayout>
                  <c:x val="-0.14548114710416893"/>
                  <c:y val="-1.3675213675213675E-2"/>
                </c:manualLayout>
              </c:layout>
              <c:tx>
                <c:strRef>
                  <c:f>Portfolio!$C$38</c:f>
                  <c:strCache>
                    <c:ptCount val="1"/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{40271286-AF07-476B-9F2E-522073FA2227}</c15:txfldGUID>
                      <c15:f>Portfolio!$C$38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9-A2F2-4E8F-B336-4BCFBD7327BD}"/>
                </c:ext>
              </c:extLst>
            </c:dLbl>
            <c:dLbl>
              <c:idx val="5"/>
              <c:layout>
                <c:manualLayout>
                  <c:x val="-0.13430853716575331"/>
                  <c:y val="6.8376068376068376E-3"/>
                </c:manualLayout>
              </c:layout>
              <c:tx>
                <c:strRef>
                  <c:f>Portfolio!$C$39</c:f>
                  <c:strCache>
                    <c:ptCount val="1"/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{6C462282-28B7-4395-93D0-CBDB4DED1B3A}</c15:txfldGUID>
                      <c15:f>Portfolio!$C$39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B-A2F2-4E8F-B336-4BCFBD7327BD}"/>
                </c:ext>
              </c:extLst>
            </c:dLbl>
            <c:dLbl>
              <c:idx val="6"/>
              <c:layout>
                <c:manualLayout>
                  <c:x val="-0.14216591004300358"/>
                  <c:y val="-6.8376068376068376E-3"/>
                </c:manualLayout>
              </c:layout>
              <c:tx>
                <c:strRef>
                  <c:f>Portfolio!$C$40</c:f>
                  <c:strCache>
                    <c:ptCount val="1"/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{D4D2056A-A768-4E34-B74A-0BAD8363628A}</c15:txfldGUID>
                      <c15:f>Portfolio!$C$40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D-A2F2-4E8F-B336-4BCFBD7327BD}"/>
                </c:ext>
              </c:extLst>
            </c:dLbl>
            <c:dLbl>
              <c:idx val="7"/>
              <c:tx>
                <c:strRef>
                  <c:f>Portfolio!$C$41</c:f>
                  <c:strCache>
                    <c:ptCount val="1"/>
                  </c:strCache>
                </c:strRef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{24CCCAF6-1330-44C4-BB18-54CFFE5FBC92}</c15:txfldGUID>
                      <c15:f>Portfolio!$C$41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F-A2F2-4E8F-B336-4BCFBD7327BD}"/>
                </c:ext>
              </c:extLst>
            </c:dLbl>
            <c:dLbl>
              <c:idx val="8"/>
              <c:tx>
                <c:strRef>
                  <c:f>Portfolio!$C$42</c:f>
                  <c:strCache>
                    <c:ptCount val="1"/>
                  </c:strCache>
                </c:strRef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{F230513E-1982-448F-AA57-F196466855BB}</c15:txfldGUID>
                      <c15:f>Portfolio!$C$42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11-A2F2-4E8F-B336-4BCFBD7327BD}"/>
                </c:ext>
              </c:extLst>
            </c:dLbl>
            <c:dLbl>
              <c:idx val="9"/>
              <c:tx>
                <c:strRef>
                  <c:f>Portfolio!$C$43</c:f>
                  <c:strCache>
                    <c:ptCount val="1"/>
                  </c:strCache>
                </c:strRef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{7F341A99-F4EA-4EE0-9060-FC9721EA18F3}</c15:txfldGUID>
                      <c15:f>Portfolio!$C$43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13-A2F2-4E8F-B336-4BCFBD7327B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400"/>
                </a:pPr>
                <a:endParaRPr lang="de-DE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Portfolio!$F$34:$F$43</c:f>
              <c:numCache>
                <c:formatCode>0</c:formatCode>
                <c:ptCount val="10"/>
                <c:pt idx="0">
                  <c:v>1</c:v>
                </c:pt>
                <c:pt idx="1">
                  <c:v>2</c:v>
                </c:pt>
              </c:numCache>
            </c:numRef>
          </c:xVal>
          <c:yVal>
            <c:numRef>
              <c:f>Portfolio!$E$34:$E$43</c:f>
              <c:numCache>
                <c:formatCode>0</c:formatCode>
                <c:ptCount val="10"/>
                <c:pt idx="0">
                  <c:v>1</c:v>
                </c:pt>
                <c:pt idx="1">
                  <c:v>3</c:v>
                </c:pt>
              </c:numCache>
            </c:numRef>
          </c:yVal>
          <c:bubbleSize>
            <c:numRef>
              <c:f>Portfolio!$D$34:$D$43</c:f>
              <c:numCache>
                <c:formatCode>0</c:formatCode>
                <c:ptCount val="10"/>
                <c:pt idx="0">
                  <c:v>1</c:v>
                </c:pt>
                <c:pt idx="1">
                  <c:v>1</c:v>
                </c:pt>
              </c:numCache>
            </c:numRef>
          </c:bubbleSize>
          <c:bubble3D val="0"/>
          <c:extLst>
            <c:ext xmlns:c16="http://schemas.microsoft.com/office/drawing/2014/chart" uri="{C3380CC4-5D6E-409C-BE32-E72D297353CC}">
              <c16:uniqueId val="{00000014-A2F2-4E8F-B336-4BCFBD7327B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bubbleScale val="100"/>
        <c:showNegBubbles val="0"/>
        <c:axId val="347243856"/>
        <c:axId val="347248208"/>
      </c:bubbleChart>
      <c:valAx>
        <c:axId val="347243856"/>
        <c:scaling>
          <c:orientation val="minMax"/>
          <c:max val="10"/>
          <c:min val="0"/>
        </c:scaling>
        <c:delete val="0"/>
        <c:axPos val="b"/>
        <c:title>
          <c:tx>
            <c:strRef>
              <c:f>' '!$A$121</c:f>
              <c:strCache>
                <c:ptCount val="1"/>
                <c:pt idx="0">
                  <c:v>Relativer Marktanteil</c:v>
                </c:pt>
              </c:strCache>
            </c:strRef>
          </c:tx>
          <c:layout>
            <c:manualLayout>
              <c:xMode val="edge"/>
              <c:yMode val="edge"/>
              <c:x val="0.4237635008013379"/>
              <c:y val="0.89413607914395321"/>
            </c:manualLayout>
          </c:layout>
          <c:overlay val="0"/>
          <c:txPr>
            <a:bodyPr/>
            <a:lstStyle/>
            <a:p>
              <a:pPr>
                <a:defRPr sz="1400">
                  <a:solidFill>
                    <a:schemeClr val="accent1">
                      <a:lumMod val="75000"/>
                    </a:schemeClr>
                  </a:solidFill>
                </a:defRPr>
              </a:pPr>
              <a:endParaRPr lang="de-DE"/>
            </a:p>
          </c:txPr>
        </c:title>
        <c:numFmt formatCode="0" sourceLinked="1"/>
        <c:majorTickMark val="out"/>
        <c:minorTickMark val="none"/>
        <c:tickLblPos val="nextTo"/>
        <c:crossAx val="347248208"/>
        <c:crosses val="autoZero"/>
        <c:crossBetween val="midCat"/>
      </c:valAx>
      <c:valAx>
        <c:axId val="347248208"/>
        <c:scaling>
          <c:orientation val="minMax"/>
          <c:max val="10"/>
          <c:min val="0"/>
        </c:scaling>
        <c:delete val="0"/>
        <c:axPos val="l"/>
        <c:title>
          <c:tx>
            <c:strRef>
              <c:f>' '!$A$120</c:f>
              <c:strCache>
                <c:ptCount val="1"/>
                <c:pt idx="0">
                  <c:v>Marktwachstum</c:v>
                </c:pt>
              </c:strCache>
            </c:strRef>
          </c:tx>
          <c:overlay val="0"/>
          <c:txPr>
            <a:bodyPr rot="-5400000" vert="horz"/>
            <a:lstStyle/>
            <a:p>
              <a:pPr>
                <a:defRPr sz="1400">
                  <a:solidFill>
                    <a:srgbClr val="FF0000"/>
                  </a:solidFill>
                </a:defRPr>
              </a:pPr>
              <a:endParaRPr lang="de-DE"/>
            </a:p>
          </c:txPr>
        </c:title>
        <c:numFmt formatCode="0" sourceLinked="1"/>
        <c:majorTickMark val="out"/>
        <c:minorTickMark val="none"/>
        <c:tickLblPos val="nextTo"/>
        <c:crossAx val="347243856"/>
        <c:crosses val="autoZero"/>
        <c:crossBetween val="midCat"/>
      </c:valAx>
      <c:spPr>
        <a:solidFill>
          <a:schemeClr val="accent3">
            <a:lumMod val="20000"/>
            <a:lumOff val="80000"/>
          </a:schemeClr>
        </a:solidFill>
      </c:spPr>
    </c:plotArea>
    <c:plotVisOnly val="1"/>
    <c:dispBlanksAs val="gap"/>
    <c:showDLblsOverMax val="0"/>
  </c:chart>
  <c:spPr>
    <a:ln>
      <a:noFill/>
    </a:ln>
  </c:spPr>
  <c:printSettings>
    <c:headerFooter/>
    <c:pageMargins b="0.78740157499999996" l="0.70000000000000029" r="0.70000000000000029" t="0.78740157499999996" header="0.30000000000000016" footer="0.30000000000000016"/>
    <c:pageSetup/>
  </c:printSettings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hart>
    <c:autoTitleDeleted val="1"/>
    <c:plotArea>
      <c:layout>
        <c:manualLayout>
          <c:layoutTarget val="inner"/>
          <c:xMode val="edge"/>
          <c:yMode val="edge"/>
          <c:x val="9.4453193350831147E-2"/>
          <c:y val="3.0478737928459579E-2"/>
          <c:w val="0.81096011499924903"/>
          <c:h val="0.91180701138472342"/>
        </c:manualLayout>
      </c:layout>
      <c:bubbleChart>
        <c:varyColors val="0"/>
        <c:ser>
          <c:idx val="0"/>
          <c:order val="0"/>
          <c:spPr>
            <a:ln>
              <a:solidFill>
                <a:schemeClr val="tx2"/>
              </a:solidFill>
            </a:ln>
          </c:spPr>
          <c:invertIfNegative val="0"/>
          <c:dPt>
            <c:idx val="0"/>
            <c:invertIfNegative val="0"/>
            <c:bubble3D val="0"/>
            <c:spPr>
              <a:solidFill>
                <a:schemeClr val="accent3">
                  <a:lumMod val="75000"/>
                  <a:alpha val="50000"/>
                </a:schemeClr>
              </a:solidFill>
              <a:ln>
                <a:solidFill>
                  <a:schemeClr val="bg2">
                    <a:lumMod val="25000"/>
                    <a:alpha val="50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01-9E36-4D87-AB30-6F8BABC9BAC6}"/>
              </c:ext>
            </c:extLst>
          </c:dPt>
          <c:dPt>
            <c:idx val="1"/>
            <c:invertIfNegative val="0"/>
            <c:bubble3D val="0"/>
            <c:spPr>
              <a:solidFill>
                <a:schemeClr val="tx2">
                  <a:lumMod val="20000"/>
                  <a:lumOff val="80000"/>
                  <a:alpha val="50000"/>
                </a:schemeClr>
              </a:solidFill>
              <a:ln>
                <a:solidFill>
                  <a:schemeClr val="tx2"/>
                </a:solidFill>
              </a:ln>
            </c:spPr>
            <c:extLst>
              <c:ext xmlns:c16="http://schemas.microsoft.com/office/drawing/2014/chart" uri="{C3380CC4-5D6E-409C-BE32-E72D297353CC}">
                <c16:uniqueId val="{00000003-9E36-4D87-AB30-6F8BABC9BAC6}"/>
              </c:ext>
            </c:extLst>
          </c:dPt>
          <c:dPt>
            <c:idx val="2"/>
            <c:invertIfNegative val="0"/>
            <c:bubble3D val="0"/>
            <c:spPr>
              <a:solidFill>
                <a:srgbClr val="FFFF99">
                  <a:alpha val="50000"/>
                </a:srgbClr>
              </a:solidFill>
              <a:ln>
                <a:solidFill>
                  <a:schemeClr val="accent6">
                    <a:lumMod val="75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05-9E36-4D87-AB30-6F8BABC9BAC6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2">
                  <a:lumMod val="40000"/>
                  <a:lumOff val="60000"/>
                  <a:alpha val="50000"/>
                </a:schemeClr>
              </a:solidFill>
              <a:ln>
                <a:solidFill>
                  <a:schemeClr val="accent2">
                    <a:lumMod val="75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07-9E36-4D87-AB30-6F8BABC9BAC6}"/>
              </c:ext>
            </c:extLst>
          </c:dPt>
          <c:dPt>
            <c:idx val="4"/>
            <c:invertIfNegative val="0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>
                <a:solidFill>
                  <a:schemeClr val="accent3">
                    <a:lumMod val="50000"/>
                    <a:alpha val="50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09-9E36-4D87-AB30-6F8BABC9BAC6}"/>
              </c:ext>
            </c:extLst>
          </c:dPt>
          <c:dPt>
            <c:idx val="5"/>
            <c:invertIfNegative val="0"/>
            <c:bubble3D val="0"/>
            <c:spPr>
              <a:solidFill>
                <a:schemeClr val="accent4">
                  <a:lumMod val="40000"/>
                  <a:lumOff val="60000"/>
                  <a:alpha val="50000"/>
                </a:schemeClr>
              </a:solidFill>
              <a:ln>
                <a:solidFill>
                  <a:schemeClr val="accent4">
                    <a:lumMod val="75000"/>
                    <a:alpha val="50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0B-9E36-4D87-AB30-6F8BABC9BAC6}"/>
              </c:ext>
            </c:extLst>
          </c:dPt>
          <c:dPt>
            <c:idx val="6"/>
            <c:invertIfNegative val="0"/>
            <c:bubble3D val="0"/>
            <c:spPr>
              <a:solidFill>
                <a:schemeClr val="bg1">
                  <a:lumMod val="75000"/>
                  <a:alpha val="50000"/>
                </a:schemeClr>
              </a:solidFill>
              <a:ln>
                <a:solidFill>
                  <a:schemeClr val="tx1">
                    <a:lumMod val="65000"/>
                    <a:lumOff val="35000"/>
                    <a:alpha val="50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0D-9E36-4D87-AB30-6F8BABC9BAC6}"/>
              </c:ext>
            </c:extLst>
          </c:dPt>
          <c:dPt>
            <c:idx val="7"/>
            <c:invertIfNegative val="0"/>
            <c:bubble3D val="0"/>
            <c:spPr>
              <a:solidFill>
                <a:schemeClr val="accent4">
                  <a:lumMod val="60000"/>
                  <a:lumOff val="40000"/>
                  <a:alpha val="50000"/>
                </a:schemeClr>
              </a:solidFill>
              <a:ln>
                <a:solidFill>
                  <a:schemeClr val="accent4">
                    <a:lumMod val="75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0F-9E36-4D87-AB30-6F8BABC9BAC6}"/>
              </c:ext>
            </c:extLst>
          </c:dPt>
          <c:dPt>
            <c:idx val="8"/>
            <c:invertIfNegative val="0"/>
            <c:bubble3D val="0"/>
            <c:spPr>
              <a:solidFill>
                <a:schemeClr val="accent3">
                  <a:lumMod val="60000"/>
                  <a:lumOff val="40000"/>
                  <a:alpha val="50000"/>
                </a:schemeClr>
              </a:solidFill>
              <a:ln>
                <a:solidFill>
                  <a:schemeClr val="bg2">
                    <a:lumMod val="25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11-9E36-4D87-AB30-6F8BABC9BAC6}"/>
              </c:ext>
            </c:extLst>
          </c:dPt>
          <c:dPt>
            <c:idx val="9"/>
            <c:invertIfNegative val="0"/>
            <c:bubble3D val="0"/>
            <c:spPr>
              <a:solidFill>
                <a:schemeClr val="accent6">
                  <a:lumMod val="60000"/>
                  <a:lumOff val="40000"/>
                  <a:alpha val="50000"/>
                </a:schemeClr>
              </a:solidFill>
              <a:ln>
                <a:solidFill>
                  <a:schemeClr val="accent6">
                    <a:lumMod val="50000"/>
                    <a:alpha val="50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13-9E36-4D87-AB30-6F8BABC9BAC6}"/>
              </c:ext>
            </c:extLst>
          </c:dPt>
          <c:dLbls>
            <c:dLbl>
              <c:idx val="0"/>
              <c:layout>
                <c:manualLayout>
                  <c:x val="-0.12454657424707999"/>
                  <c:y val="0"/>
                </c:manualLayout>
              </c:layout>
              <c:tx>
                <c:strRef>
                  <c:f>Portfolio!$C$51</c:f>
                  <c:strCache>
                    <c:ptCount val="1"/>
                    <c:pt idx="0">
                      <c:v>Produit 1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{4AF94CAE-8A56-4194-A0E8-EC33597A357C}</c15:txfldGUID>
                      <c15:f>Portfolio!$C$51</c15:f>
                      <c15:dlblFieldTableCache>
                        <c:ptCount val="1"/>
                        <c:pt idx="0">
                          <c:v>Produit 1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1-9E36-4D87-AB30-6F8BABC9BAC6}"/>
                </c:ext>
              </c:extLst>
            </c:dLbl>
            <c:dLbl>
              <c:idx val="1"/>
              <c:layout>
                <c:manualLayout>
                  <c:x val="-0.12023592911517925"/>
                  <c:y val="-2.2259324992104073E-3"/>
                </c:manualLayout>
              </c:layout>
              <c:tx>
                <c:strRef>
                  <c:f>Portfolio!$C$52</c:f>
                  <c:strCache>
                    <c:ptCount val="1"/>
                    <c:pt idx="0">
                      <c:v>Produit 2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{890180AC-808D-4D66-8F66-F527AC676F8A}</c15:txfldGUID>
                      <c15:f>Portfolio!$C$52</c15:f>
                      <c15:dlblFieldTableCache>
                        <c:ptCount val="1"/>
                        <c:pt idx="0">
                          <c:v>Produit 2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3-9E36-4D87-AB30-6F8BABC9BAC6}"/>
                </c:ext>
              </c:extLst>
            </c:dLbl>
            <c:dLbl>
              <c:idx val="2"/>
              <c:layout>
                <c:manualLayout>
                  <c:x val="-0.11732584170537141"/>
                  <c:y val="1.1129662496052036E-2"/>
                </c:manualLayout>
              </c:layout>
              <c:tx>
                <c:strRef>
                  <c:f>Portfolio!$C$53</c:f>
                  <c:strCache>
                    <c:ptCount val="1"/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{461E5BD3-7FF4-4644-82C6-38595AEBBA6A}</c15:txfldGUID>
                      <c15:f>Portfolio!$C$53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5-9E36-4D87-AB30-6F8BABC9BAC6}"/>
                </c:ext>
              </c:extLst>
            </c:dLbl>
            <c:dLbl>
              <c:idx val="3"/>
              <c:tx>
                <c:strRef>
                  <c:f>Portfolio!$C$54</c:f>
                  <c:strCache>
                    <c:ptCount val="1"/>
                  </c:strCache>
                </c:strRef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{D389C042-4E5A-4689-8D10-1B562409C3EB}</c15:txfldGUID>
                      <c15:f>Portfolio!$C$54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7-9E36-4D87-AB30-6F8BABC9BAC6}"/>
                </c:ext>
              </c:extLst>
            </c:dLbl>
            <c:dLbl>
              <c:idx val="4"/>
              <c:layout>
                <c:manualLayout>
                  <c:x val="-0.17574635833692562"/>
                  <c:y val="6.6777974976312219E-3"/>
                </c:manualLayout>
              </c:layout>
              <c:tx>
                <c:strRef>
                  <c:f>Portfolio!$C$55</c:f>
                  <c:strCache>
                    <c:ptCount val="1"/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{DB0DEAC0-C873-474E-AEB1-430659DC6FB3}</c15:txfldGUID>
                      <c15:f>Portfolio!$C$55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9-9E36-4D87-AB30-6F8BABC9BAC6}"/>
                </c:ext>
              </c:extLst>
            </c:dLbl>
            <c:dLbl>
              <c:idx val="5"/>
              <c:layout>
                <c:manualLayout>
                  <c:x val="-0.16402300861290781"/>
                  <c:y val="-1.1129662496052036E-2"/>
                </c:manualLayout>
              </c:layout>
              <c:tx>
                <c:strRef>
                  <c:f>Portfolio!$C$56</c:f>
                  <c:strCache>
                    <c:ptCount val="1"/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{7E064B15-8207-4294-937B-C1C6A0818FC5}</c15:txfldGUID>
                      <c15:f>Portfolio!$C$56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B-9E36-4D87-AB30-6F8BABC9BAC6}"/>
                </c:ext>
              </c:extLst>
            </c:dLbl>
            <c:dLbl>
              <c:idx val="6"/>
              <c:layout>
                <c:manualLayout>
                  <c:x val="-0.16825944837099285"/>
                  <c:y val="6.6777974976312219E-3"/>
                </c:manualLayout>
              </c:layout>
              <c:tx>
                <c:strRef>
                  <c:f>Portfolio!$C$57</c:f>
                  <c:strCache>
                    <c:ptCount val="1"/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{D8CC1BAF-26BA-4D81-8A39-21236C417987}</c15:txfldGUID>
                      <c15:f>Portfolio!$C$57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D-9E36-4D87-AB30-6F8BABC9BAC6}"/>
                </c:ext>
              </c:extLst>
            </c:dLbl>
            <c:dLbl>
              <c:idx val="7"/>
              <c:tx>
                <c:strRef>
                  <c:f>Portfolio!$C$58</c:f>
                  <c:strCache>
                    <c:ptCount val="1"/>
                  </c:strCache>
                </c:strRef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{1195B1EC-CBE3-4400-B70E-052D979D36F3}</c15:txfldGUID>
                      <c15:f>Portfolio!$C$58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F-9E36-4D87-AB30-6F8BABC9BAC6}"/>
                </c:ext>
              </c:extLst>
            </c:dLbl>
            <c:dLbl>
              <c:idx val="8"/>
              <c:tx>
                <c:strRef>
                  <c:f>Portfolio!$C$59</c:f>
                  <c:strCache>
                    <c:ptCount val="1"/>
                  </c:strCache>
                </c:strRef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{4F06A05C-FE22-49F5-837F-C498B7ECDE34}</c15:txfldGUID>
                      <c15:f>Portfolio!$C$59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11-9E36-4D87-AB30-6F8BABC9BAC6}"/>
                </c:ext>
              </c:extLst>
            </c:dLbl>
            <c:dLbl>
              <c:idx val="9"/>
              <c:tx>
                <c:strRef>
                  <c:f>Portfolio!$C$60</c:f>
                  <c:strCache>
                    <c:ptCount val="1"/>
                  </c:strCache>
                </c:strRef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{C73B1666-C32D-4DCF-8271-37075E3560A8}</c15:txfldGUID>
                      <c15:f>Portfolio!$C$60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13-9E36-4D87-AB30-6F8BABC9BAC6}"/>
                </c:ext>
              </c:extLst>
            </c:dLbl>
            <c:spPr>
              <a:ln>
                <a:noFill/>
              </a:ln>
            </c:spPr>
            <c:txPr>
              <a:bodyPr/>
              <a:lstStyle/>
              <a:p>
                <a:pPr>
                  <a:defRPr sz="1400">
                    <a:solidFill>
                      <a:sysClr val="windowText" lastClr="000000"/>
                    </a:solidFill>
                  </a:defRPr>
                </a:pPr>
                <a:endParaRPr lang="de-DE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Portfolio!$E$51:$E$60</c:f>
              <c:numCache>
                <c:formatCode>0</c:formatCode>
                <c:ptCount val="10"/>
                <c:pt idx="0">
                  <c:v>3</c:v>
                </c:pt>
                <c:pt idx="1">
                  <c:v>6</c:v>
                </c:pt>
              </c:numCache>
            </c:numRef>
          </c:xVal>
          <c:yVal>
            <c:numRef>
              <c:f>Portfolio!$F$51:$F$60</c:f>
              <c:numCache>
                <c:formatCode>0</c:formatCode>
                <c:ptCount val="10"/>
                <c:pt idx="0">
                  <c:v>3</c:v>
                </c:pt>
                <c:pt idx="1">
                  <c:v>4</c:v>
                </c:pt>
              </c:numCache>
            </c:numRef>
          </c:yVal>
          <c:bubbleSize>
            <c:numRef>
              <c:f>Portfolio!$D$51:$D$60</c:f>
              <c:numCache>
                <c:formatCode>0</c:formatCode>
                <c:ptCount val="10"/>
                <c:pt idx="0">
                  <c:v>1</c:v>
                </c:pt>
                <c:pt idx="1">
                  <c:v>1</c:v>
                </c:pt>
              </c:numCache>
            </c:numRef>
          </c:bubbleSize>
          <c:bubble3D val="0"/>
          <c:extLst>
            <c:ext xmlns:c16="http://schemas.microsoft.com/office/drawing/2014/chart" uri="{C3380CC4-5D6E-409C-BE32-E72D297353CC}">
              <c16:uniqueId val="{00000014-9E36-4D87-AB30-6F8BABC9BAC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bubbleScale val="100"/>
        <c:showNegBubbles val="0"/>
        <c:axId val="868791296"/>
        <c:axId val="868787488"/>
      </c:bubbleChart>
      <c:valAx>
        <c:axId val="868791296"/>
        <c:scaling>
          <c:orientation val="minMax"/>
          <c:max val="11"/>
          <c:min val="0"/>
        </c:scaling>
        <c:delete val="0"/>
        <c:axPos val="b"/>
        <c:numFmt formatCode="0" sourceLinked="1"/>
        <c:majorTickMark val="out"/>
        <c:minorTickMark val="none"/>
        <c:tickLblPos val="nextTo"/>
        <c:crossAx val="868787488"/>
        <c:crosses val="autoZero"/>
        <c:crossBetween val="midCat"/>
        <c:majorUnit val="1"/>
        <c:minorUnit val="0.1"/>
      </c:valAx>
      <c:valAx>
        <c:axId val="868787488"/>
        <c:scaling>
          <c:orientation val="minMax"/>
          <c:max val="11"/>
          <c:min val="0"/>
        </c:scaling>
        <c:delete val="0"/>
        <c:axPos val="l"/>
        <c:numFmt formatCode="0" sourceLinked="1"/>
        <c:majorTickMark val="out"/>
        <c:minorTickMark val="none"/>
        <c:tickLblPos val="nextTo"/>
        <c:crossAx val="868791296"/>
        <c:crosses val="autoZero"/>
        <c:crossBetween val="midCat"/>
        <c:majorUnit val="1"/>
        <c:minorUnit val="0.1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70000000000000029" r="0.70000000000000029" t="0.78740157499999996" header="0.30000000000000016" footer="0.30000000000000016"/>
    <c:pageSetup orientation="portrait"/>
  </c:printSettings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577300907165267"/>
          <c:y val="0.17476308882442326"/>
          <c:w val="0.77139836425457853"/>
          <c:h val="0.73869041617994957"/>
        </c:manualLayout>
      </c:layout>
      <c:radarChart>
        <c:radarStyle val="filled"/>
        <c:varyColors val="0"/>
        <c:ser>
          <c:idx val="0"/>
          <c:order val="0"/>
          <c:spPr>
            <a:solidFill>
              <a:schemeClr val="accent1">
                <a:lumMod val="75000"/>
              </a:schemeClr>
            </a:solidFill>
            <a:ln>
              <a:solidFill>
                <a:schemeClr val="accent1">
                  <a:lumMod val="60000"/>
                  <a:lumOff val="40000"/>
                </a:schemeClr>
              </a:solidFill>
            </a:ln>
            <a:effectLst/>
          </c:spPr>
          <c:val>
            <c:numRef>
              <c:f>Kommunikation!$J$9:$J$18</c:f>
              <c:numCache>
                <c:formatCode>;;;</c:formatCode>
                <c:ptCount val="10"/>
                <c:pt idx="0">
                  <c:v>3</c:v>
                </c:pt>
                <c:pt idx="1">
                  <c:v>4</c:v>
                </c:pt>
                <c:pt idx="2">
                  <c:v>3</c:v>
                </c:pt>
                <c:pt idx="3">
                  <c:v>0.1</c:v>
                </c:pt>
                <c:pt idx="4">
                  <c:v>0.1</c:v>
                </c:pt>
                <c:pt idx="5">
                  <c:v>0.1</c:v>
                </c:pt>
                <c:pt idx="6">
                  <c:v>0.1</c:v>
                </c:pt>
                <c:pt idx="7">
                  <c:v>0.1</c:v>
                </c:pt>
                <c:pt idx="8">
                  <c:v>0.1</c:v>
                </c:pt>
                <c:pt idx="9">
                  <c:v>0.1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037-4DE1-87DC-45732E2B428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68785312"/>
        <c:axId val="868789120"/>
      </c:radarChart>
      <c:catAx>
        <c:axId val="8687853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868789120"/>
        <c:crosses val="autoZero"/>
        <c:auto val="1"/>
        <c:lblAlgn val="ctr"/>
        <c:lblOffset val="100"/>
        <c:noMultiLvlLbl val="0"/>
      </c:catAx>
      <c:valAx>
        <c:axId val="868789120"/>
        <c:scaling>
          <c:orientation val="minMax"/>
          <c:max val="4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;;;" sourceLinked="1"/>
        <c:majorTickMark val="none"/>
        <c:minorTickMark val="none"/>
        <c:tickLblPos val="nextTo"/>
        <c:spPr>
          <a:noFill/>
          <a:ln>
            <a:solidFill>
              <a:schemeClr val="bg1">
                <a:lumMod val="75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868785312"/>
        <c:crosses val="autoZero"/>
        <c:crossBetween val="between"/>
        <c:majorUnit val="1"/>
        <c:minorUnit val="1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577300907165267"/>
          <c:y val="0.17476308882442326"/>
          <c:w val="0.77139836425457853"/>
          <c:h val="0.73869041617994957"/>
        </c:manualLayout>
      </c:layout>
      <c:radarChart>
        <c:radarStyle val="filled"/>
        <c:varyColors val="0"/>
        <c:ser>
          <c:idx val="0"/>
          <c:order val="0"/>
          <c:spPr>
            <a:solidFill>
              <a:schemeClr val="accent1">
                <a:lumMod val="75000"/>
              </a:schemeClr>
            </a:solidFill>
            <a:ln>
              <a:solidFill>
                <a:schemeClr val="accent1">
                  <a:lumMod val="60000"/>
                  <a:lumOff val="40000"/>
                </a:schemeClr>
              </a:solidFill>
            </a:ln>
            <a:effectLst/>
          </c:spPr>
          <c:val>
            <c:numRef>
              <c:f>Kommunikation!$J$23:$J$32</c:f>
              <c:numCache>
                <c:formatCode>;;;</c:formatCode>
                <c:ptCount val="10"/>
                <c:pt idx="0">
                  <c:v>3</c:v>
                </c:pt>
                <c:pt idx="1">
                  <c:v>2</c:v>
                </c:pt>
                <c:pt idx="2">
                  <c:v>4</c:v>
                </c:pt>
                <c:pt idx="3">
                  <c:v>3</c:v>
                </c:pt>
                <c:pt idx="4">
                  <c:v>2</c:v>
                </c:pt>
                <c:pt idx="5">
                  <c:v>3</c:v>
                </c:pt>
                <c:pt idx="6">
                  <c:v>3</c:v>
                </c:pt>
                <c:pt idx="7">
                  <c:v>3</c:v>
                </c:pt>
                <c:pt idx="8">
                  <c:v>2</c:v>
                </c:pt>
                <c:pt idx="9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4D1-4A12-A6DA-F47AD4868E7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68791840"/>
        <c:axId val="868788032"/>
      </c:radarChart>
      <c:catAx>
        <c:axId val="86879184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868788032"/>
        <c:crosses val="autoZero"/>
        <c:auto val="1"/>
        <c:lblAlgn val="ctr"/>
        <c:lblOffset val="100"/>
        <c:noMultiLvlLbl val="0"/>
      </c:catAx>
      <c:valAx>
        <c:axId val="868788032"/>
        <c:scaling>
          <c:orientation val="minMax"/>
          <c:max val="4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;;;" sourceLinked="1"/>
        <c:majorTickMark val="none"/>
        <c:minorTickMark val="none"/>
        <c:tickLblPos val="nextTo"/>
        <c:spPr>
          <a:noFill/>
          <a:ln>
            <a:solidFill>
              <a:schemeClr val="bg1">
                <a:lumMod val="75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868791840"/>
        <c:crosses val="autoZero"/>
        <c:crossBetween val="between"/>
        <c:majorUnit val="1"/>
        <c:minorUnit val="1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577300907165267"/>
          <c:y val="0.17476308882442326"/>
          <c:w val="0.77139836425457853"/>
          <c:h val="0.73869041617994957"/>
        </c:manualLayout>
      </c:layout>
      <c:radarChart>
        <c:radarStyle val="filled"/>
        <c:varyColors val="0"/>
        <c:ser>
          <c:idx val="0"/>
          <c:order val="0"/>
          <c:spPr>
            <a:solidFill>
              <a:schemeClr val="accent1">
                <a:lumMod val="75000"/>
              </a:schemeClr>
            </a:solidFill>
            <a:ln>
              <a:solidFill>
                <a:schemeClr val="accent1">
                  <a:lumMod val="60000"/>
                  <a:lumOff val="40000"/>
                </a:schemeClr>
              </a:solidFill>
            </a:ln>
            <a:effectLst/>
          </c:spPr>
          <c:val>
            <c:numRef>
              <c:f>Kommunikation!$J$37:$J$46</c:f>
              <c:numCache>
                <c:formatCode>;;;</c:formatCode>
                <c:ptCount val="10"/>
                <c:pt idx="0">
                  <c:v>3</c:v>
                </c:pt>
                <c:pt idx="1">
                  <c:v>1</c:v>
                </c:pt>
                <c:pt idx="2">
                  <c:v>0.1</c:v>
                </c:pt>
                <c:pt idx="3">
                  <c:v>0.1</c:v>
                </c:pt>
                <c:pt idx="4">
                  <c:v>0.1</c:v>
                </c:pt>
                <c:pt idx="5">
                  <c:v>0.1</c:v>
                </c:pt>
                <c:pt idx="6">
                  <c:v>0.1</c:v>
                </c:pt>
                <c:pt idx="7">
                  <c:v>0.1</c:v>
                </c:pt>
                <c:pt idx="8">
                  <c:v>0.1</c:v>
                </c:pt>
                <c:pt idx="9">
                  <c:v>0.1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7D1-4DE0-B58D-7F02D23AC7D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68779872"/>
        <c:axId val="868780416"/>
      </c:radarChart>
      <c:catAx>
        <c:axId val="86877987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868780416"/>
        <c:crosses val="autoZero"/>
        <c:auto val="1"/>
        <c:lblAlgn val="ctr"/>
        <c:lblOffset val="100"/>
        <c:noMultiLvlLbl val="0"/>
      </c:catAx>
      <c:valAx>
        <c:axId val="868780416"/>
        <c:scaling>
          <c:orientation val="minMax"/>
          <c:max val="4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;;;" sourceLinked="1"/>
        <c:majorTickMark val="none"/>
        <c:minorTickMark val="none"/>
        <c:tickLblPos val="nextTo"/>
        <c:spPr>
          <a:noFill/>
          <a:ln>
            <a:solidFill>
              <a:schemeClr val="bg1">
                <a:lumMod val="75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868779872"/>
        <c:crosses val="autoZero"/>
        <c:crossBetween val="between"/>
        <c:majorUnit val="1"/>
        <c:minorUnit val="1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577300907165267"/>
          <c:y val="0.17476308882442326"/>
          <c:w val="0.77139836425457853"/>
          <c:h val="0.73869041617994957"/>
        </c:manualLayout>
      </c:layout>
      <c:radarChart>
        <c:radarStyle val="filled"/>
        <c:varyColors val="0"/>
        <c:ser>
          <c:idx val="0"/>
          <c:order val="0"/>
          <c:spPr>
            <a:solidFill>
              <a:schemeClr val="accent1">
                <a:lumMod val="75000"/>
              </a:schemeClr>
            </a:solidFill>
            <a:ln>
              <a:solidFill>
                <a:schemeClr val="accent1">
                  <a:lumMod val="60000"/>
                  <a:lumOff val="40000"/>
                </a:schemeClr>
              </a:solidFill>
            </a:ln>
            <a:effectLst/>
          </c:spPr>
          <c:val>
            <c:numRef>
              <c:f>Kommunikation!$J$51:$J$60</c:f>
              <c:numCache>
                <c:formatCode>;;;</c:formatCode>
                <c:ptCount val="10"/>
                <c:pt idx="0">
                  <c:v>3</c:v>
                </c:pt>
                <c:pt idx="1">
                  <c:v>1</c:v>
                </c:pt>
                <c:pt idx="2">
                  <c:v>0.1</c:v>
                </c:pt>
                <c:pt idx="3">
                  <c:v>0.1</c:v>
                </c:pt>
                <c:pt idx="4">
                  <c:v>0.1</c:v>
                </c:pt>
                <c:pt idx="5">
                  <c:v>0.1</c:v>
                </c:pt>
                <c:pt idx="6">
                  <c:v>0.1</c:v>
                </c:pt>
                <c:pt idx="7">
                  <c:v>0.1</c:v>
                </c:pt>
                <c:pt idx="8">
                  <c:v>0.1</c:v>
                </c:pt>
                <c:pt idx="9">
                  <c:v>0.1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5D9-414D-9F95-14F54939CD2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68792384"/>
        <c:axId val="868792928"/>
      </c:radarChart>
      <c:catAx>
        <c:axId val="8687923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868792928"/>
        <c:crosses val="autoZero"/>
        <c:auto val="1"/>
        <c:lblAlgn val="ctr"/>
        <c:lblOffset val="100"/>
        <c:noMultiLvlLbl val="0"/>
      </c:catAx>
      <c:valAx>
        <c:axId val="868792928"/>
        <c:scaling>
          <c:orientation val="minMax"/>
          <c:max val="4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;;;" sourceLinked="1"/>
        <c:majorTickMark val="none"/>
        <c:minorTickMark val="none"/>
        <c:tickLblPos val="nextTo"/>
        <c:spPr>
          <a:noFill/>
          <a:ln>
            <a:solidFill>
              <a:schemeClr val="bg1">
                <a:lumMod val="75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868792384"/>
        <c:crosses val="autoZero"/>
        <c:crossBetween val="between"/>
        <c:majorUnit val="1"/>
        <c:minorUnit val="1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577300907165267"/>
          <c:y val="0.17476308882442326"/>
          <c:w val="0.77139836425457853"/>
          <c:h val="0.73869041617994957"/>
        </c:manualLayout>
      </c:layout>
      <c:radarChart>
        <c:radarStyle val="filled"/>
        <c:varyColors val="0"/>
        <c:ser>
          <c:idx val="0"/>
          <c:order val="0"/>
          <c:spPr>
            <a:solidFill>
              <a:schemeClr val="accent1">
                <a:lumMod val="75000"/>
              </a:schemeClr>
            </a:solidFill>
            <a:ln>
              <a:solidFill>
                <a:schemeClr val="accent1">
                  <a:lumMod val="60000"/>
                  <a:lumOff val="40000"/>
                </a:schemeClr>
              </a:solidFill>
            </a:ln>
            <a:effectLst/>
          </c:spPr>
          <c:val>
            <c:numRef>
              <c:f>Kommunikation!$J$65:$J$74</c:f>
              <c:numCache>
                <c:formatCode>;;;</c:formatCode>
                <c:ptCount val="10"/>
                <c:pt idx="0">
                  <c:v>4</c:v>
                </c:pt>
                <c:pt idx="1">
                  <c:v>1</c:v>
                </c:pt>
                <c:pt idx="2">
                  <c:v>0.1</c:v>
                </c:pt>
                <c:pt idx="3">
                  <c:v>0.1</c:v>
                </c:pt>
                <c:pt idx="4">
                  <c:v>0.1</c:v>
                </c:pt>
                <c:pt idx="5">
                  <c:v>0.1</c:v>
                </c:pt>
                <c:pt idx="6">
                  <c:v>0.1</c:v>
                </c:pt>
                <c:pt idx="7">
                  <c:v>0.1</c:v>
                </c:pt>
                <c:pt idx="8">
                  <c:v>0.1</c:v>
                </c:pt>
                <c:pt idx="9">
                  <c:v>0.1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DF8-45F8-BA5A-79D97893F4C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68781504"/>
        <c:axId val="868782048"/>
      </c:radarChart>
      <c:catAx>
        <c:axId val="86878150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868782048"/>
        <c:crosses val="autoZero"/>
        <c:auto val="1"/>
        <c:lblAlgn val="ctr"/>
        <c:lblOffset val="100"/>
        <c:noMultiLvlLbl val="0"/>
      </c:catAx>
      <c:valAx>
        <c:axId val="868782048"/>
        <c:scaling>
          <c:orientation val="minMax"/>
          <c:max val="4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;;;" sourceLinked="1"/>
        <c:majorTickMark val="none"/>
        <c:minorTickMark val="none"/>
        <c:tickLblPos val="nextTo"/>
        <c:spPr>
          <a:noFill/>
          <a:ln>
            <a:solidFill>
              <a:schemeClr val="bg1">
                <a:lumMod val="75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868781504"/>
        <c:crosses val="autoZero"/>
        <c:crossBetween val="between"/>
        <c:majorUnit val="1"/>
        <c:minorUnit val="1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577300907165267"/>
          <c:y val="0.17476308882442326"/>
          <c:w val="0.77139836425457853"/>
          <c:h val="0.73869041617994957"/>
        </c:manualLayout>
      </c:layout>
      <c:radarChart>
        <c:radarStyle val="filled"/>
        <c:varyColors val="0"/>
        <c:ser>
          <c:idx val="0"/>
          <c:order val="0"/>
          <c:spPr>
            <a:solidFill>
              <a:schemeClr val="accent1">
                <a:lumMod val="75000"/>
              </a:schemeClr>
            </a:solidFill>
            <a:ln>
              <a:solidFill>
                <a:schemeClr val="accent1">
                  <a:lumMod val="60000"/>
                  <a:lumOff val="40000"/>
                </a:schemeClr>
              </a:solidFill>
            </a:ln>
            <a:effectLst/>
          </c:spPr>
          <c:val>
            <c:numRef>
              <c:f>Kommunikation!$J$79:$J$88</c:f>
              <c:numCache>
                <c:formatCode>;;;</c:formatCode>
                <c:ptCount val="10"/>
                <c:pt idx="0">
                  <c:v>3</c:v>
                </c:pt>
                <c:pt idx="1">
                  <c:v>3</c:v>
                </c:pt>
                <c:pt idx="2">
                  <c:v>0.1</c:v>
                </c:pt>
                <c:pt idx="3">
                  <c:v>0.1</c:v>
                </c:pt>
                <c:pt idx="4">
                  <c:v>0.1</c:v>
                </c:pt>
                <c:pt idx="5">
                  <c:v>0.1</c:v>
                </c:pt>
                <c:pt idx="6">
                  <c:v>0.1</c:v>
                </c:pt>
                <c:pt idx="7">
                  <c:v>0.1</c:v>
                </c:pt>
                <c:pt idx="8">
                  <c:v>0.1</c:v>
                </c:pt>
                <c:pt idx="9">
                  <c:v>0.1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CD5-4D1F-B84E-F6580D41647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68782592"/>
        <c:axId val="868783136"/>
      </c:radarChart>
      <c:catAx>
        <c:axId val="86878259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868783136"/>
        <c:crosses val="autoZero"/>
        <c:auto val="1"/>
        <c:lblAlgn val="ctr"/>
        <c:lblOffset val="100"/>
        <c:noMultiLvlLbl val="0"/>
      </c:catAx>
      <c:valAx>
        <c:axId val="868783136"/>
        <c:scaling>
          <c:orientation val="minMax"/>
          <c:max val="4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;;;" sourceLinked="1"/>
        <c:majorTickMark val="none"/>
        <c:minorTickMark val="none"/>
        <c:tickLblPos val="nextTo"/>
        <c:spPr>
          <a:noFill/>
          <a:ln>
            <a:solidFill>
              <a:schemeClr val="bg1">
                <a:lumMod val="75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868782592"/>
        <c:crosses val="autoZero"/>
        <c:crossBetween val="between"/>
        <c:majorUnit val="1"/>
        <c:minorUnit val="1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577300907165267"/>
          <c:y val="0.17476308882442326"/>
          <c:w val="0.77139836425457853"/>
          <c:h val="0.73869041617994957"/>
        </c:manualLayout>
      </c:layout>
      <c:radarChart>
        <c:radarStyle val="filled"/>
        <c:varyColors val="0"/>
        <c:ser>
          <c:idx val="0"/>
          <c:order val="0"/>
          <c:spPr>
            <a:solidFill>
              <a:schemeClr val="accent1">
                <a:lumMod val="75000"/>
              </a:schemeClr>
            </a:solidFill>
            <a:ln>
              <a:solidFill>
                <a:schemeClr val="accent1">
                  <a:lumMod val="60000"/>
                  <a:lumOff val="40000"/>
                </a:schemeClr>
              </a:solidFill>
            </a:ln>
            <a:effectLst/>
          </c:spPr>
          <c:val>
            <c:numRef>
              <c:f>Kommunikation!$J$93:$J$102</c:f>
              <c:numCache>
                <c:formatCode>;;;</c:formatCode>
                <c:ptCount val="10"/>
                <c:pt idx="0">
                  <c:v>3</c:v>
                </c:pt>
                <c:pt idx="1">
                  <c:v>1</c:v>
                </c:pt>
                <c:pt idx="2">
                  <c:v>0.1</c:v>
                </c:pt>
                <c:pt idx="3">
                  <c:v>0.1</c:v>
                </c:pt>
                <c:pt idx="4">
                  <c:v>0.1</c:v>
                </c:pt>
                <c:pt idx="5">
                  <c:v>0.1</c:v>
                </c:pt>
                <c:pt idx="6">
                  <c:v>0.1</c:v>
                </c:pt>
                <c:pt idx="7">
                  <c:v>0.1</c:v>
                </c:pt>
                <c:pt idx="8">
                  <c:v>0.1</c:v>
                </c:pt>
                <c:pt idx="9">
                  <c:v>0.1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042-47F6-A694-A78068590FB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50452080"/>
        <c:axId val="750450992"/>
      </c:radarChart>
      <c:catAx>
        <c:axId val="7504520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0450992"/>
        <c:crosses val="autoZero"/>
        <c:auto val="1"/>
        <c:lblAlgn val="ctr"/>
        <c:lblOffset val="100"/>
        <c:noMultiLvlLbl val="0"/>
      </c:catAx>
      <c:valAx>
        <c:axId val="750450992"/>
        <c:scaling>
          <c:orientation val="minMax"/>
          <c:max val="4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;;;" sourceLinked="1"/>
        <c:majorTickMark val="none"/>
        <c:minorTickMark val="none"/>
        <c:tickLblPos val="nextTo"/>
        <c:spPr>
          <a:noFill/>
          <a:ln>
            <a:solidFill>
              <a:schemeClr val="bg1">
                <a:lumMod val="75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0452080"/>
        <c:crosses val="autoZero"/>
        <c:crossBetween val="between"/>
        <c:majorUnit val="1"/>
        <c:minorUnit val="1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577300907165267"/>
          <c:y val="0.17476308882442326"/>
          <c:w val="0.77139836425457853"/>
          <c:h val="0.73869041617994957"/>
        </c:manualLayout>
      </c:layout>
      <c:radarChart>
        <c:radarStyle val="filled"/>
        <c:varyColors val="0"/>
        <c:ser>
          <c:idx val="0"/>
          <c:order val="0"/>
          <c:spPr>
            <a:solidFill>
              <a:schemeClr val="accent1">
                <a:lumMod val="75000"/>
              </a:schemeClr>
            </a:solidFill>
            <a:ln>
              <a:solidFill>
                <a:schemeClr val="accent1">
                  <a:lumMod val="60000"/>
                  <a:lumOff val="40000"/>
                </a:schemeClr>
              </a:solidFill>
            </a:ln>
            <a:effectLst/>
          </c:spPr>
          <c:val>
            <c:numRef>
              <c:f>Kommunikation!$J$107:$J$116</c:f>
              <c:numCache>
                <c:formatCode>;;;</c:formatCode>
                <c:ptCount val="10"/>
                <c:pt idx="0">
                  <c:v>3</c:v>
                </c:pt>
                <c:pt idx="1">
                  <c:v>4</c:v>
                </c:pt>
                <c:pt idx="2">
                  <c:v>1</c:v>
                </c:pt>
                <c:pt idx="3">
                  <c:v>0.1</c:v>
                </c:pt>
                <c:pt idx="4">
                  <c:v>0.1</c:v>
                </c:pt>
                <c:pt idx="5">
                  <c:v>0.1</c:v>
                </c:pt>
                <c:pt idx="6">
                  <c:v>0.1</c:v>
                </c:pt>
                <c:pt idx="7">
                  <c:v>0.1</c:v>
                </c:pt>
                <c:pt idx="8">
                  <c:v>0.1</c:v>
                </c:pt>
                <c:pt idx="9">
                  <c:v>0.1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497-4DDB-8680-70F92F9AADD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50455344"/>
        <c:axId val="750447728"/>
      </c:radarChart>
      <c:catAx>
        <c:axId val="7504553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0447728"/>
        <c:crosses val="autoZero"/>
        <c:auto val="1"/>
        <c:lblAlgn val="ctr"/>
        <c:lblOffset val="100"/>
        <c:noMultiLvlLbl val="0"/>
      </c:catAx>
      <c:valAx>
        <c:axId val="750447728"/>
        <c:scaling>
          <c:orientation val="minMax"/>
          <c:max val="4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;;;" sourceLinked="1"/>
        <c:majorTickMark val="none"/>
        <c:minorTickMark val="none"/>
        <c:tickLblPos val="nextTo"/>
        <c:spPr>
          <a:noFill/>
          <a:ln>
            <a:solidFill>
              <a:schemeClr val="bg1">
                <a:lumMod val="75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0455344"/>
        <c:crosses val="autoZero"/>
        <c:crossBetween val="between"/>
        <c:majorUnit val="1"/>
        <c:minorUnit val="1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5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Matrix!$C$5</c:f>
              <c:strCache>
                <c:ptCount val="1"/>
                <c:pt idx="0">
                  <c:v>Kriterium 8</c:v>
                </c:pt>
              </c:strCache>
            </c:strRef>
          </c:tx>
          <c:spPr>
            <a:solidFill>
              <a:srgbClr val="00469B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Matrix!$D$4:$I$4</c:f>
              <c:strCache>
                <c:ptCount val="6"/>
                <c:pt idx="0">
                  <c:v>?</c:v>
                </c:pt>
                <c:pt idx="1">
                  <c:v>?</c:v>
                </c:pt>
                <c:pt idx="2">
                  <c:v>?</c:v>
                </c:pt>
                <c:pt idx="3">
                  <c:v>?</c:v>
                </c:pt>
                <c:pt idx="4">
                  <c:v>?</c:v>
                </c:pt>
                <c:pt idx="5">
                  <c:v>?</c:v>
                </c:pt>
              </c:strCache>
            </c:strRef>
          </c:cat>
          <c:val>
            <c:numRef>
              <c:f>Matrix!$D$5:$I$5</c:f>
              <c:numCache>
                <c:formatCode>General</c:formatCode>
                <c:ptCount val="6"/>
                <c:pt idx="0">
                  <c:v>20</c:v>
                </c:pt>
                <c:pt idx="1">
                  <c:v>20</c:v>
                </c:pt>
                <c:pt idx="2">
                  <c:v>20</c:v>
                </c:pt>
                <c:pt idx="3">
                  <c:v>20</c:v>
                </c:pt>
                <c:pt idx="4">
                  <c:v>20</c:v>
                </c:pt>
                <c:pt idx="5">
                  <c:v>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6D0-49FB-8AD4-EF1D641D3152}"/>
            </c:ext>
          </c:extLst>
        </c:ser>
        <c:ser>
          <c:idx val="1"/>
          <c:order val="1"/>
          <c:tx>
            <c:strRef>
              <c:f>Matrix!$C$6</c:f>
              <c:strCache>
                <c:ptCount val="1"/>
                <c:pt idx="0">
                  <c:v>Kriterium 7</c:v>
                </c:pt>
              </c:strCache>
            </c:strRef>
          </c:tx>
          <c:spPr>
            <a:solidFill>
              <a:srgbClr val="1455A8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Matrix!$D$4:$I$4</c:f>
              <c:strCache>
                <c:ptCount val="6"/>
                <c:pt idx="0">
                  <c:v>?</c:v>
                </c:pt>
                <c:pt idx="1">
                  <c:v>?</c:v>
                </c:pt>
                <c:pt idx="2">
                  <c:v>?</c:v>
                </c:pt>
                <c:pt idx="3">
                  <c:v>?</c:v>
                </c:pt>
                <c:pt idx="4">
                  <c:v>?</c:v>
                </c:pt>
                <c:pt idx="5">
                  <c:v>?</c:v>
                </c:pt>
              </c:strCache>
            </c:strRef>
          </c:cat>
          <c:val>
            <c:numRef>
              <c:f>Matrix!$D$6:$I$6</c:f>
              <c:numCache>
                <c:formatCode>General</c:formatCode>
                <c:ptCount val="6"/>
                <c:pt idx="0">
                  <c:v>56</c:v>
                </c:pt>
                <c:pt idx="1">
                  <c:v>21</c:v>
                </c:pt>
                <c:pt idx="2">
                  <c:v>21</c:v>
                </c:pt>
                <c:pt idx="3">
                  <c:v>21</c:v>
                </c:pt>
                <c:pt idx="4">
                  <c:v>21</c:v>
                </c:pt>
                <c:pt idx="5">
                  <c:v>63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6D0-49FB-8AD4-EF1D641D3152}"/>
            </c:ext>
          </c:extLst>
        </c:ser>
        <c:ser>
          <c:idx val="2"/>
          <c:order val="2"/>
          <c:tx>
            <c:strRef>
              <c:f>Matrix!$C$7</c:f>
              <c:strCache>
                <c:ptCount val="1"/>
                <c:pt idx="0">
                  <c:v>Kriterium 6</c:v>
                </c:pt>
              </c:strCache>
            </c:strRef>
          </c:tx>
          <c:spPr>
            <a:solidFill>
              <a:srgbClr val="3264B4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Matrix!$D$4:$I$4</c:f>
              <c:strCache>
                <c:ptCount val="6"/>
                <c:pt idx="0">
                  <c:v>?</c:v>
                </c:pt>
                <c:pt idx="1">
                  <c:v>?</c:v>
                </c:pt>
                <c:pt idx="2">
                  <c:v>?</c:v>
                </c:pt>
                <c:pt idx="3">
                  <c:v>?</c:v>
                </c:pt>
                <c:pt idx="4">
                  <c:v>?</c:v>
                </c:pt>
                <c:pt idx="5">
                  <c:v>?</c:v>
                </c:pt>
              </c:strCache>
            </c:strRef>
          </c:cat>
          <c:val>
            <c:numRef>
              <c:f>Matrix!$D$7:$I$7</c:f>
              <c:numCache>
                <c:formatCode>General</c:formatCode>
                <c:ptCount val="6"/>
                <c:pt idx="0">
                  <c:v>35</c:v>
                </c:pt>
                <c:pt idx="1">
                  <c:v>30</c:v>
                </c:pt>
                <c:pt idx="2">
                  <c:v>35</c:v>
                </c:pt>
                <c:pt idx="3">
                  <c:v>30</c:v>
                </c:pt>
                <c:pt idx="4">
                  <c:v>30</c:v>
                </c:pt>
                <c:pt idx="5">
                  <c:v>30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6D0-49FB-8AD4-EF1D641D3152}"/>
            </c:ext>
          </c:extLst>
        </c:ser>
        <c:ser>
          <c:idx val="3"/>
          <c:order val="3"/>
          <c:tx>
            <c:strRef>
              <c:f>Matrix!$C$8</c:f>
              <c:strCache>
                <c:ptCount val="1"/>
                <c:pt idx="0">
                  <c:v>Kriterium 5</c:v>
                </c:pt>
              </c:strCache>
            </c:strRef>
          </c:tx>
          <c:spPr>
            <a:solidFill>
              <a:srgbClr val="5078BE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Matrix!$D$4:$I$4</c:f>
              <c:strCache>
                <c:ptCount val="6"/>
                <c:pt idx="0">
                  <c:v>?</c:v>
                </c:pt>
                <c:pt idx="1">
                  <c:v>?</c:v>
                </c:pt>
                <c:pt idx="2">
                  <c:v>?</c:v>
                </c:pt>
                <c:pt idx="3">
                  <c:v>?</c:v>
                </c:pt>
                <c:pt idx="4">
                  <c:v>?</c:v>
                </c:pt>
                <c:pt idx="5">
                  <c:v>?</c:v>
                </c:pt>
              </c:strCache>
            </c:strRef>
          </c:cat>
          <c:val>
            <c:numRef>
              <c:f>Matrix!$D$8:$I$8</c:f>
              <c:numCache>
                <c:formatCode>General</c:formatCode>
                <c:ptCount val="6"/>
                <c:pt idx="0">
                  <c:v>16</c:v>
                </c:pt>
                <c:pt idx="1">
                  <c:v>16</c:v>
                </c:pt>
                <c:pt idx="2">
                  <c:v>16</c:v>
                </c:pt>
                <c:pt idx="3">
                  <c:v>16</c:v>
                </c:pt>
                <c:pt idx="4">
                  <c:v>16</c:v>
                </c:pt>
                <c:pt idx="5">
                  <c:v>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6D0-49FB-8AD4-EF1D641D3152}"/>
            </c:ext>
          </c:extLst>
        </c:ser>
        <c:ser>
          <c:idx val="4"/>
          <c:order val="4"/>
          <c:tx>
            <c:strRef>
              <c:f>Matrix!$C$9</c:f>
              <c:strCache>
                <c:ptCount val="1"/>
                <c:pt idx="0">
                  <c:v>Kriterium 4</c:v>
                </c:pt>
              </c:strCache>
            </c:strRef>
          </c:tx>
          <c:spPr>
            <a:solidFill>
              <a:srgbClr val="739BCA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Matrix!$D$4:$I$4</c:f>
              <c:strCache>
                <c:ptCount val="6"/>
                <c:pt idx="0">
                  <c:v>?</c:v>
                </c:pt>
                <c:pt idx="1">
                  <c:v>?</c:v>
                </c:pt>
                <c:pt idx="2">
                  <c:v>?</c:v>
                </c:pt>
                <c:pt idx="3">
                  <c:v>?</c:v>
                </c:pt>
                <c:pt idx="4">
                  <c:v>?</c:v>
                </c:pt>
                <c:pt idx="5">
                  <c:v>?</c:v>
                </c:pt>
              </c:strCache>
            </c:strRef>
          </c:cat>
          <c:val>
            <c:numRef>
              <c:f>Matrix!$D$9:$I$9</c:f>
              <c:numCache>
                <c:formatCode>General</c:formatCode>
                <c:ptCount val="6"/>
                <c:pt idx="0">
                  <c:v>81</c:v>
                </c:pt>
                <c:pt idx="1">
                  <c:v>81</c:v>
                </c:pt>
                <c:pt idx="2">
                  <c:v>54</c:v>
                </c:pt>
                <c:pt idx="3">
                  <c:v>36</c:v>
                </c:pt>
                <c:pt idx="4">
                  <c:v>9</c:v>
                </c:pt>
                <c:pt idx="5">
                  <c:v>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96D0-49FB-8AD4-EF1D641D3152}"/>
            </c:ext>
          </c:extLst>
        </c:ser>
        <c:ser>
          <c:idx val="5"/>
          <c:order val="5"/>
          <c:tx>
            <c:strRef>
              <c:f>Matrix!$C$10</c:f>
              <c:strCache>
                <c:ptCount val="1"/>
                <c:pt idx="0">
                  <c:v>Kriterium 3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Matrix!$D$4:$I$4</c:f>
              <c:strCache>
                <c:ptCount val="6"/>
                <c:pt idx="0">
                  <c:v>?</c:v>
                </c:pt>
                <c:pt idx="1">
                  <c:v>?</c:v>
                </c:pt>
                <c:pt idx="2">
                  <c:v>?</c:v>
                </c:pt>
                <c:pt idx="3">
                  <c:v>?</c:v>
                </c:pt>
                <c:pt idx="4">
                  <c:v>?</c:v>
                </c:pt>
                <c:pt idx="5">
                  <c:v>?</c:v>
                </c:pt>
              </c:strCache>
            </c:strRef>
          </c:cat>
          <c:val>
            <c:numRef>
              <c:f>Matrix!$D$10:$I$10</c:f>
              <c:numCache>
                <c:formatCode>General</c:formatCode>
                <c:ptCount val="6"/>
                <c:pt idx="0">
                  <c:v>25</c:v>
                </c:pt>
                <c:pt idx="1">
                  <c:v>25</c:v>
                </c:pt>
                <c:pt idx="2">
                  <c:v>25</c:v>
                </c:pt>
                <c:pt idx="3">
                  <c:v>25</c:v>
                </c:pt>
                <c:pt idx="4">
                  <c:v>25</c:v>
                </c:pt>
                <c:pt idx="5">
                  <c:v>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96D0-49FB-8AD4-EF1D641D3152}"/>
            </c:ext>
          </c:extLst>
        </c:ser>
        <c:ser>
          <c:idx val="6"/>
          <c:order val="6"/>
          <c:tx>
            <c:strRef>
              <c:f>Matrix!$C$11</c:f>
              <c:strCache>
                <c:ptCount val="1"/>
                <c:pt idx="0">
                  <c:v>Kriterium 2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Matrix!$D$4:$I$4</c:f>
              <c:strCache>
                <c:ptCount val="6"/>
                <c:pt idx="0">
                  <c:v>?</c:v>
                </c:pt>
                <c:pt idx="1">
                  <c:v>?</c:v>
                </c:pt>
                <c:pt idx="2">
                  <c:v>?</c:v>
                </c:pt>
                <c:pt idx="3">
                  <c:v>?</c:v>
                </c:pt>
                <c:pt idx="4">
                  <c:v>?</c:v>
                </c:pt>
                <c:pt idx="5">
                  <c:v>?</c:v>
                </c:pt>
              </c:strCache>
            </c:strRef>
          </c:cat>
          <c:val>
            <c:numRef>
              <c:f>Matrix!$D$11:$I$11</c:f>
              <c:numCache>
                <c:formatCode>General</c:formatCode>
                <c:ptCount val="6"/>
                <c:pt idx="0">
                  <c:v>25</c:v>
                </c:pt>
                <c:pt idx="1">
                  <c:v>25</c:v>
                </c:pt>
                <c:pt idx="2">
                  <c:v>25</c:v>
                </c:pt>
                <c:pt idx="3">
                  <c:v>25</c:v>
                </c:pt>
                <c:pt idx="4">
                  <c:v>25</c:v>
                </c:pt>
                <c:pt idx="5">
                  <c:v>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96D0-49FB-8AD4-EF1D641D3152}"/>
            </c:ext>
          </c:extLst>
        </c:ser>
        <c:ser>
          <c:idx val="7"/>
          <c:order val="7"/>
          <c:tx>
            <c:strRef>
              <c:f>Matrix!$C$12</c:f>
              <c:strCache>
                <c:ptCount val="1"/>
                <c:pt idx="0">
                  <c:v>Kriterium 1</c:v>
                </c:pt>
              </c:strCache>
            </c:strRef>
          </c:tx>
          <c:spPr>
            <a:solidFill>
              <a:schemeClr val="accent1">
                <a:lumMod val="20000"/>
                <a:lumOff val="8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Matrix!$D$4:$I$4</c:f>
              <c:strCache>
                <c:ptCount val="6"/>
                <c:pt idx="0">
                  <c:v>?</c:v>
                </c:pt>
                <c:pt idx="1">
                  <c:v>?</c:v>
                </c:pt>
                <c:pt idx="2">
                  <c:v>?</c:v>
                </c:pt>
                <c:pt idx="3">
                  <c:v>?</c:v>
                </c:pt>
                <c:pt idx="4">
                  <c:v>?</c:v>
                </c:pt>
                <c:pt idx="5">
                  <c:v>?</c:v>
                </c:pt>
              </c:strCache>
            </c:strRef>
          </c:cat>
          <c:val>
            <c:numRef>
              <c:f>Matrix!$D$12:$I$12</c:f>
              <c:numCache>
                <c:formatCode>General</c:formatCode>
                <c:ptCount val="6"/>
                <c:pt idx="0">
                  <c:v>100</c:v>
                </c:pt>
                <c:pt idx="1">
                  <c:v>40</c:v>
                </c:pt>
                <c:pt idx="2">
                  <c:v>40</c:v>
                </c:pt>
                <c:pt idx="3">
                  <c:v>40</c:v>
                </c:pt>
                <c:pt idx="4">
                  <c:v>40</c:v>
                </c:pt>
                <c:pt idx="5">
                  <c:v>40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96D0-49FB-8AD4-EF1D641D315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750445552"/>
        <c:axId val="750446096"/>
      </c:barChart>
      <c:catAx>
        <c:axId val="7504455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0446096"/>
        <c:crosses val="autoZero"/>
        <c:auto val="1"/>
        <c:lblAlgn val="ctr"/>
        <c:lblOffset val="100"/>
        <c:noMultiLvlLbl val="0"/>
      </c:catAx>
      <c:valAx>
        <c:axId val="7504460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044555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5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MatrixLieferanten!$C$5</c:f>
              <c:strCache>
                <c:ptCount val="1"/>
                <c:pt idx="0">
                  <c:v>Kriterium 8</c:v>
                </c:pt>
              </c:strCache>
            </c:strRef>
          </c:tx>
          <c:spPr>
            <a:solidFill>
              <a:srgbClr val="00469B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MatrixLieferanten!$D$4:$I$4</c:f>
              <c:strCache>
                <c:ptCount val="6"/>
                <c:pt idx="0">
                  <c:v>Lieferant 1</c:v>
                </c:pt>
                <c:pt idx="1">
                  <c:v>Lieferant 2</c:v>
                </c:pt>
                <c:pt idx="2">
                  <c:v>Lieferant 3</c:v>
                </c:pt>
                <c:pt idx="3">
                  <c:v>Lieferant 4</c:v>
                </c:pt>
                <c:pt idx="4">
                  <c:v>Lieferant 5</c:v>
                </c:pt>
                <c:pt idx="5">
                  <c:v>?</c:v>
                </c:pt>
              </c:strCache>
            </c:strRef>
          </c:cat>
          <c:val>
            <c:numRef>
              <c:f>MatrixLieferanten!$D$5:$I$5</c:f>
              <c:numCache>
                <c:formatCode>General</c:formatCode>
                <c:ptCount val="6"/>
                <c:pt idx="0">
                  <c:v>20</c:v>
                </c:pt>
                <c:pt idx="1">
                  <c:v>25</c:v>
                </c:pt>
                <c:pt idx="2">
                  <c:v>20</c:v>
                </c:pt>
                <c:pt idx="3">
                  <c:v>20</c:v>
                </c:pt>
                <c:pt idx="4">
                  <c:v>20</c:v>
                </c:pt>
                <c:pt idx="5">
                  <c:v>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840-4C51-AAB9-F1BCF77EFCE9}"/>
            </c:ext>
          </c:extLst>
        </c:ser>
        <c:ser>
          <c:idx val="1"/>
          <c:order val="1"/>
          <c:tx>
            <c:strRef>
              <c:f>MatrixLieferanten!$C$6</c:f>
              <c:strCache>
                <c:ptCount val="1"/>
                <c:pt idx="0">
                  <c:v>Kriterium 7</c:v>
                </c:pt>
              </c:strCache>
            </c:strRef>
          </c:tx>
          <c:spPr>
            <a:solidFill>
              <a:srgbClr val="1455A8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MatrixLieferanten!$D$4:$I$4</c:f>
              <c:strCache>
                <c:ptCount val="6"/>
                <c:pt idx="0">
                  <c:v>Lieferant 1</c:v>
                </c:pt>
                <c:pt idx="1">
                  <c:v>Lieferant 2</c:v>
                </c:pt>
                <c:pt idx="2">
                  <c:v>Lieferant 3</c:v>
                </c:pt>
                <c:pt idx="3">
                  <c:v>Lieferant 4</c:v>
                </c:pt>
                <c:pt idx="4">
                  <c:v>Lieferant 5</c:v>
                </c:pt>
                <c:pt idx="5">
                  <c:v>?</c:v>
                </c:pt>
              </c:strCache>
            </c:strRef>
          </c:cat>
          <c:val>
            <c:numRef>
              <c:f>MatrixLieferanten!$D$6:$I$6</c:f>
              <c:numCache>
                <c:formatCode>General</c:formatCode>
                <c:ptCount val="6"/>
                <c:pt idx="0">
                  <c:v>9</c:v>
                </c:pt>
                <c:pt idx="1">
                  <c:v>12</c:v>
                </c:pt>
                <c:pt idx="2">
                  <c:v>9</c:v>
                </c:pt>
                <c:pt idx="3">
                  <c:v>9</c:v>
                </c:pt>
                <c:pt idx="4">
                  <c:v>9</c:v>
                </c:pt>
                <c:pt idx="5">
                  <c:v>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840-4C51-AAB9-F1BCF77EFCE9}"/>
            </c:ext>
          </c:extLst>
        </c:ser>
        <c:ser>
          <c:idx val="2"/>
          <c:order val="2"/>
          <c:tx>
            <c:strRef>
              <c:f>MatrixLieferanten!$C$7</c:f>
              <c:strCache>
                <c:ptCount val="1"/>
                <c:pt idx="0">
                  <c:v>Kriterium 6</c:v>
                </c:pt>
              </c:strCache>
            </c:strRef>
          </c:tx>
          <c:spPr>
            <a:solidFill>
              <a:srgbClr val="3264B4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MatrixLieferanten!$D$4:$I$4</c:f>
              <c:strCache>
                <c:ptCount val="6"/>
                <c:pt idx="0">
                  <c:v>Lieferant 1</c:v>
                </c:pt>
                <c:pt idx="1">
                  <c:v>Lieferant 2</c:v>
                </c:pt>
                <c:pt idx="2">
                  <c:v>Lieferant 3</c:v>
                </c:pt>
                <c:pt idx="3">
                  <c:v>Lieferant 4</c:v>
                </c:pt>
                <c:pt idx="4">
                  <c:v>Lieferant 5</c:v>
                </c:pt>
                <c:pt idx="5">
                  <c:v>?</c:v>
                </c:pt>
              </c:strCache>
            </c:strRef>
          </c:cat>
          <c:val>
            <c:numRef>
              <c:f>MatrixLieferanten!$D$7:$I$7</c:f>
              <c:numCache>
                <c:formatCode>General</c:formatCode>
                <c:ptCount val="6"/>
                <c:pt idx="0">
                  <c:v>35</c:v>
                </c:pt>
                <c:pt idx="1">
                  <c:v>30</c:v>
                </c:pt>
                <c:pt idx="2">
                  <c:v>35</c:v>
                </c:pt>
                <c:pt idx="3">
                  <c:v>30</c:v>
                </c:pt>
                <c:pt idx="4">
                  <c:v>30</c:v>
                </c:pt>
                <c:pt idx="5">
                  <c:v>30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840-4C51-AAB9-F1BCF77EFCE9}"/>
            </c:ext>
          </c:extLst>
        </c:ser>
        <c:ser>
          <c:idx val="3"/>
          <c:order val="3"/>
          <c:tx>
            <c:strRef>
              <c:f>MatrixLieferanten!$C$8</c:f>
              <c:strCache>
                <c:ptCount val="1"/>
                <c:pt idx="0">
                  <c:v>Kriterium 5</c:v>
                </c:pt>
              </c:strCache>
            </c:strRef>
          </c:tx>
          <c:spPr>
            <a:solidFill>
              <a:srgbClr val="5078BE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MatrixLieferanten!$D$4:$I$4</c:f>
              <c:strCache>
                <c:ptCount val="6"/>
                <c:pt idx="0">
                  <c:v>Lieferant 1</c:v>
                </c:pt>
                <c:pt idx="1">
                  <c:v>Lieferant 2</c:v>
                </c:pt>
                <c:pt idx="2">
                  <c:v>Lieferant 3</c:v>
                </c:pt>
                <c:pt idx="3">
                  <c:v>Lieferant 4</c:v>
                </c:pt>
                <c:pt idx="4">
                  <c:v>Lieferant 5</c:v>
                </c:pt>
                <c:pt idx="5">
                  <c:v>?</c:v>
                </c:pt>
              </c:strCache>
            </c:strRef>
          </c:cat>
          <c:val>
            <c:numRef>
              <c:f>MatrixLieferanten!$D$8:$I$8</c:f>
              <c:numCache>
                <c:formatCode>General</c:formatCode>
                <c:ptCount val="6"/>
                <c:pt idx="0">
                  <c:v>16</c:v>
                </c:pt>
                <c:pt idx="1">
                  <c:v>16</c:v>
                </c:pt>
                <c:pt idx="2">
                  <c:v>16</c:v>
                </c:pt>
                <c:pt idx="3">
                  <c:v>16</c:v>
                </c:pt>
                <c:pt idx="4">
                  <c:v>16</c:v>
                </c:pt>
                <c:pt idx="5">
                  <c:v>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1840-4C51-AAB9-F1BCF77EFCE9}"/>
            </c:ext>
          </c:extLst>
        </c:ser>
        <c:ser>
          <c:idx val="4"/>
          <c:order val="4"/>
          <c:tx>
            <c:strRef>
              <c:f>MatrixLieferanten!$C$9</c:f>
              <c:strCache>
                <c:ptCount val="1"/>
                <c:pt idx="0">
                  <c:v>Kriterium 4</c:v>
                </c:pt>
              </c:strCache>
            </c:strRef>
          </c:tx>
          <c:spPr>
            <a:solidFill>
              <a:srgbClr val="739BCA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MatrixLieferanten!$D$4:$I$4</c:f>
              <c:strCache>
                <c:ptCount val="6"/>
                <c:pt idx="0">
                  <c:v>Lieferant 1</c:v>
                </c:pt>
                <c:pt idx="1">
                  <c:v>Lieferant 2</c:v>
                </c:pt>
                <c:pt idx="2">
                  <c:v>Lieferant 3</c:v>
                </c:pt>
                <c:pt idx="3">
                  <c:v>Lieferant 4</c:v>
                </c:pt>
                <c:pt idx="4">
                  <c:v>Lieferant 5</c:v>
                </c:pt>
                <c:pt idx="5">
                  <c:v>?</c:v>
                </c:pt>
              </c:strCache>
            </c:strRef>
          </c:cat>
          <c:val>
            <c:numRef>
              <c:f>MatrixLieferanten!$D$9:$I$9</c:f>
              <c:numCache>
                <c:formatCode>General</c:formatCode>
                <c:ptCount val="6"/>
                <c:pt idx="0">
                  <c:v>81</c:v>
                </c:pt>
                <c:pt idx="1">
                  <c:v>63</c:v>
                </c:pt>
                <c:pt idx="2">
                  <c:v>54</c:v>
                </c:pt>
                <c:pt idx="3">
                  <c:v>36</c:v>
                </c:pt>
                <c:pt idx="4">
                  <c:v>9</c:v>
                </c:pt>
                <c:pt idx="5">
                  <c:v>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840-4C51-AAB9-F1BCF77EFCE9}"/>
            </c:ext>
          </c:extLst>
        </c:ser>
        <c:ser>
          <c:idx val="5"/>
          <c:order val="5"/>
          <c:tx>
            <c:strRef>
              <c:f>MatrixLieferanten!$C$10</c:f>
              <c:strCache>
                <c:ptCount val="1"/>
                <c:pt idx="0">
                  <c:v>Kriterium 3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MatrixLieferanten!$D$4:$I$4</c:f>
              <c:strCache>
                <c:ptCount val="6"/>
                <c:pt idx="0">
                  <c:v>Lieferant 1</c:v>
                </c:pt>
                <c:pt idx="1">
                  <c:v>Lieferant 2</c:v>
                </c:pt>
                <c:pt idx="2">
                  <c:v>Lieferant 3</c:v>
                </c:pt>
                <c:pt idx="3">
                  <c:v>Lieferant 4</c:v>
                </c:pt>
                <c:pt idx="4">
                  <c:v>Lieferant 5</c:v>
                </c:pt>
                <c:pt idx="5">
                  <c:v>?</c:v>
                </c:pt>
              </c:strCache>
            </c:strRef>
          </c:cat>
          <c:val>
            <c:numRef>
              <c:f>MatrixLieferanten!$D$10:$I$10</c:f>
              <c:numCache>
                <c:formatCode>General</c:formatCode>
                <c:ptCount val="6"/>
                <c:pt idx="0">
                  <c:v>25</c:v>
                </c:pt>
                <c:pt idx="1">
                  <c:v>25</c:v>
                </c:pt>
                <c:pt idx="2">
                  <c:v>25</c:v>
                </c:pt>
                <c:pt idx="3">
                  <c:v>25</c:v>
                </c:pt>
                <c:pt idx="4">
                  <c:v>25</c:v>
                </c:pt>
                <c:pt idx="5">
                  <c:v>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1840-4C51-AAB9-F1BCF77EFCE9}"/>
            </c:ext>
          </c:extLst>
        </c:ser>
        <c:ser>
          <c:idx val="6"/>
          <c:order val="6"/>
          <c:tx>
            <c:strRef>
              <c:f>MatrixLieferanten!$C$11</c:f>
              <c:strCache>
                <c:ptCount val="1"/>
                <c:pt idx="0">
                  <c:v>Geschwindikgeit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MatrixLieferanten!$D$4:$I$4</c:f>
              <c:strCache>
                <c:ptCount val="6"/>
                <c:pt idx="0">
                  <c:v>Lieferant 1</c:v>
                </c:pt>
                <c:pt idx="1">
                  <c:v>Lieferant 2</c:v>
                </c:pt>
                <c:pt idx="2">
                  <c:v>Lieferant 3</c:v>
                </c:pt>
                <c:pt idx="3">
                  <c:v>Lieferant 4</c:v>
                </c:pt>
                <c:pt idx="4">
                  <c:v>Lieferant 5</c:v>
                </c:pt>
                <c:pt idx="5">
                  <c:v>?</c:v>
                </c:pt>
              </c:strCache>
            </c:strRef>
          </c:cat>
          <c:val>
            <c:numRef>
              <c:f>MatrixLieferanten!$D$11:$I$11</c:f>
              <c:numCache>
                <c:formatCode>General</c:formatCode>
                <c:ptCount val="6"/>
                <c:pt idx="0">
                  <c:v>50</c:v>
                </c:pt>
                <c:pt idx="1">
                  <c:v>50</c:v>
                </c:pt>
                <c:pt idx="2">
                  <c:v>50</c:v>
                </c:pt>
                <c:pt idx="3">
                  <c:v>50</c:v>
                </c:pt>
                <c:pt idx="4">
                  <c:v>50</c:v>
                </c:pt>
                <c:pt idx="5">
                  <c:v>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1840-4C51-AAB9-F1BCF77EFCE9}"/>
            </c:ext>
          </c:extLst>
        </c:ser>
        <c:ser>
          <c:idx val="7"/>
          <c:order val="7"/>
          <c:tx>
            <c:strRef>
              <c:f>MatrixLieferanten!$C$12</c:f>
              <c:strCache>
                <c:ptCount val="1"/>
                <c:pt idx="0">
                  <c:v>Preis</c:v>
                </c:pt>
              </c:strCache>
            </c:strRef>
          </c:tx>
          <c:spPr>
            <a:solidFill>
              <a:schemeClr val="accent1">
                <a:lumMod val="20000"/>
                <a:lumOff val="8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MatrixLieferanten!$D$4:$I$4</c:f>
              <c:strCache>
                <c:ptCount val="6"/>
                <c:pt idx="0">
                  <c:v>Lieferant 1</c:v>
                </c:pt>
                <c:pt idx="1">
                  <c:v>Lieferant 2</c:v>
                </c:pt>
                <c:pt idx="2">
                  <c:v>Lieferant 3</c:v>
                </c:pt>
                <c:pt idx="3">
                  <c:v>Lieferant 4</c:v>
                </c:pt>
                <c:pt idx="4">
                  <c:v>Lieferant 5</c:v>
                </c:pt>
                <c:pt idx="5">
                  <c:v>?</c:v>
                </c:pt>
              </c:strCache>
            </c:strRef>
          </c:cat>
          <c:val>
            <c:numRef>
              <c:f>MatrixLieferanten!$D$12:$I$12</c:f>
              <c:numCache>
                <c:formatCode>General</c:formatCode>
                <c:ptCount val="6"/>
                <c:pt idx="0">
                  <c:v>25</c:v>
                </c:pt>
                <c:pt idx="1">
                  <c:v>20</c:v>
                </c:pt>
                <c:pt idx="2">
                  <c:v>20</c:v>
                </c:pt>
                <c:pt idx="3">
                  <c:v>20</c:v>
                </c:pt>
                <c:pt idx="4">
                  <c:v>20</c:v>
                </c:pt>
                <c:pt idx="5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1840-4C51-AAB9-F1BCF77EFC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750453168"/>
        <c:axId val="750450448"/>
      </c:barChart>
      <c:catAx>
        <c:axId val="7504531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0450448"/>
        <c:crosses val="autoZero"/>
        <c:auto val="1"/>
        <c:lblAlgn val="ctr"/>
        <c:lblOffset val="100"/>
        <c:noMultiLvlLbl val="0"/>
      </c:catAx>
      <c:valAx>
        <c:axId val="7504504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04531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5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autoTitleDeleted val="1"/>
    <c:plotArea>
      <c:layout/>
      <c:pieChart>
        <c:varyColors val="1"/>
        <c:ser>
          <c:idx val="0"/>
          <c:order val="0"/>
          <c:tx>
            <c:strRef>
              <c:f>Einnahmen!$D$24</c:f>
              <c:strCache>
                <c:ptCount val="1"/>
                <c:pt idx="0">
                  <c:v>in %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tint val="39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133E-42A4-99F8-26ADD678454D}"/>
              </c:ext>
            </c:extLst>
          </c:dPt>
          <c:dPt>
            <c:idx val="1"/>
            <c:bubble3D val="0"/>
            <c:spPr>
              <a:solidFill>
                <a:schemeClr val="accent1">
                  <a:tint val="48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133E-42A4-99F8-26ADD678454D}"/>
              </c:ext>
            </c:extLst>
          </c:dPt>
          <c:dPt>
            <c:idx val="2"/>
            <c:bubble3D val="0"/>
            <c:spPr>
              <a:solidFill>
                <a:schemeClr val="accent1">
                  <a:tint val="57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133E-42A4-99F8-26ADD678454D}"/>
              </c:ext>
            </c:extLst>
          </c:dPt>
          <c:dPt>
            <c:idx val="3"/>
            <c:bubble3D val="0"/>
            <c:spPr>
              <a:solidFill>
                <a:schemeClr val="accent1">
                  <a:tint val="6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133E-42A4-99F8-26ADD678454D}"/>
              </c:ext>
            </c:extLst>
          </c:dPt>
          <c:dPt>
            <c:idx val="4"/>
            <c:bubble3D val="0"/>
            <c:spPr>
              <a:solidFill>
                <a:schemeClr val="accent1">
                  <a:tint val="74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9-133E-42A4-99F8-26ADD678454D}"/>
              </c:ext>
            </c:extLst>
          </c:dPt>
          <c:dPt>
            <c:idx val="5"/>
            <c:bubble3D val="0"/>
            <c:spPr>
              <a:solidFill>
                <a:schemeClr val="accent1">
                  <a:tint val="83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B-133E-42A4-99F8-26ADD678454D}"/>
              </c:ext>
            </c:extLst>
          </c:dPt>
          <c:dPt>
            <c:idx val="6"/>
            <c:bubble3D val="0"/>
            <c:spPr>
              <a:solidFill>
                <a:schemeClr val="accent1">
                  <a:tint val="92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D-133E-42A4-99F8-26ADD678454D}"/>
              </c:ext>
            </c:extLst>
          </c:dPt>
          <c:dPt>
            <c:idx val="7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F-133E-42A4-99F8-26ADD678454D}"/>
              </c:ext>
            </c:extLst>
          </c:dPt>
          <c:dPt>
            <c:idx val="8"/>
            <c:bubble3D val="0"/>
            <c:spPr>
              <a:solidFill>
                <a:schemeClr val="accent1">
                  <a:shade val="91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1-133E-42A4-99F8-26ADD678454D}"/>
              </c:ext>
            </c:extLst>
          </c:dPt>
          <c:dPt>
            <c:idx val="9"/>
            <c:bubble3D val="0"/>
            <c:spPr>
              <a:solidFill>
                <a:schemeClr val="accent1">
                  <a:shade val="82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3-133E-42A4-99F8-26ADD678454D}"/>
              </c:ext>
            </c:extLst>
          </c:dPt>
          <c:dPt>
            <c:idx val="10"/>
            <c:bubble3D val="0"/>
            <c:spPr>
              <a:solidFill>
                <a:schemeClr val="accent1">
                  <a:shade val="73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5-133E-42A4-99F8-26ADD678454D}"/>
              </c:ext>
            </c:extLst>
          </c:dPt>
          <c:dPt>
            <c:idx val="11"/>
            <c:bubble3D val="0"/>
            <c:spPr>
              <a:solidFill>
                <a:schemeClr val="accent1">
                  <a:shade val="6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7-133E-42A4-99F8-26ADD678454D}"/>
              </c:ext>
            </c:extLst>
          </c:dPt>
          <c:dPt>
            <c:idx val="12"/>
            <c:bubble3D val="0"/>
            <c:spPr>
              <a:solidFill>
                <a:schemeClr val="accent1">
                  <a:shade val="56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9-133E-42A4-99F8-26ADD678454D}"/>
              </c:ext>
            </c:extLst>
          </c:dPt>
          <c:dPt>
            <c:idx val="13"/>
            <c:bubble3D val="0"/>
            <c:spPr>
              <a:solidFill>
                <a:schemeClr val="accent1">
                  <a:shade val="47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B-133E-42A4-99F8-26ADD678454D}"/>
              </c:ext>
            </c:extLst>
          </c:dPt>
          <c:dPt>
            <c:idx val="14"/>
            <c:bubble3D val="0"/>
            <c:spPr>
              <a:solidFill>
                <a:schemeClr val="accent1">
                  <a:shade val="38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D-133E-42A4-99F8-26ADD678454D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dLblPos val="bestFit"/>
            <c:showLegendKey val="0"/>
            <c:showVal val="1"/>
            <c:showCatName val="1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shade val="95000"/>
                      <a:satMod val="105000"/>
                    </a:schemeClr>
                  </a:solidFill>
                  <a:prstDash val="solid"/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Einnahmen!$C$25:$C$39</c:f>
              <c:strCache>
                <c:ptCount val="2"/>
                <c:pt idx="0">
                  <c:v>Revenu 1</c:v>
                </c:pt>
                <c:pt idx="1">
                  <c:v>Revenu 2</c:v>
                </c:pt>
              </c:strCache>
            </c:strRef>
          </c:cat>
          <c:val>
            <c:numRef>
              <c:f>Einnahmen!$D$25:$D$39</c:f>
              <c:numCache>
                <c:formatCode>0%</c:formatCode>
                <c:ptCount val="15"/>
                <c:pt idx="0">
                  <c:v>0.8</c:v>
                </c:pt>
                <c:pt idx="1">
                  <c:v>0.05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290-4611-9FB1-E379BA7F239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prstDash val="solid"/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5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autoTitleDeleted val="1"/>
    <c:plotArea>
      <c:layout/>
      <c:pieChart>
        <c:varyColors val="1"/>
        <c:ser>
          <c:idx val="0"/>
          <c:order val="0"/>
          <c:tx>
            <c:strRef>
              <c:f>Kosten!$D$24</c:f>
              <c:strCache>
                <c:ptCount val="1"/>
                <c:pt idx="0">
                  <c:v>in %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tint val="39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EC4A-4A39-B799-784D9A66CA90}"/>
              </c:ext>
            </c:extLst>
          </c:dPt>
          <c:dPt>
            <c:idx val="1"/>
            <c:bubble3D val="0"/>
            <c:spPr>
              <a:solidFill>
                <a:schemeClr val="accent1">
                  <a:tint val="48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EC4A-4A39-B799-784D9A66CA90}"/>
              </c:ext>
            </c:extLst>
          </c:dPt>
          <c:dPt>
            <c:idx val="2"/>
            <c:bubble3D val="0"/>
            <c:spPr>
              <a:solidFill>
                <a:schemeClr val="accent1">
                  <a:tint val="57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EC4A-4A39-B799-784D9A66CA90}"/>
              </c:ext>
            </c:extLst>
          </c:dPt>
          <c:dPt>
            <c:idx val="3"/>
            <c:bubble3D val="0"/>
            <c:spPr>
              <a:solidFill>
                <a:schemeClr val="accent1">
                  <a:tint val="6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EC4A-4A39-B799-784D9A66CA90}"/>
              </c:ext>
            </c:extLst>
          </c:dPt>
          <c:dPt>
            <c:idx val="4"/>
            <c:bubble3D val="0"/>
            <c:spPr>
              <a:solidFill>
                <a:schemeClr val="accent1">
                  <a:tint val="74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9-EC4A-4A39-B799-784D9A66CA90}"/>
              </c:ext>
            </c:extLst>
          </c:dPt>
          <c:dPt>
            <c:idx val="5"/>
            <c:bubble3D val="0"/>
            <c:spPr>
              <a:solidFill>
                <a:schemeClr val="accent1">
                  <a:tint val="83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B-EC4A-4A39-B799-784D9A66CA90}"/>
              </c:ext>
            </c:extLst>
          </c:dPt>
          <c:dPt>
            <c:idx val="6"/>
            <c:bubble3D val="0"/>
            <c:spPr>
              <a:solidFill>
                <a:schemeClr val="accent1">
                  <a:tint val="92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D-EC4A-4A39-B799-784D9A66CA90}"/>
              </c:ext>
            </c:extLst>
          </c:dPt>
          <c:dPt>
            <c:idx val="7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F-EC4A-4A39-B799-784D9A66CA90}"/>
              </c:ext>
            </c:extLst>
          </c:dPt>
          <c:dPt>
            <c:idx val="8"/>
            <c:bubble3D val="0"/>
            <c:spPr>
              <a:solidFill>
                <a:schemeClr val="accent1">
                  <a:shade val="91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1-EC4A-4A39-B799-784D9A66CA90}"/>
              </c:ext>
            </c:extLst>
          </c:dPt>
          <c:dPt>
            <c:idx val="9"/>
            <c:bubble3D val="0"/>
            <c:spPr>
              <a:solidFill>
                <a:schemeClr val="accent1">
                  <a:shade val="82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3-EC4A-4A39-B799-784D9A66CA90}"/>
              </c:ext>
            </c:extLst>
          </c:dPt>
          <c:dPt>
            <c:idx val="10"/>
            <c:bubble3D val="0"/>
            <c:spPr>
              <a:solidFill>
                <a:schemeClr val="accent1">
                  <a:shade val="73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5-EC4A-4A39-B799-784D9A66CA90}"/>
              </c:ext>
            </c:extLst>
          </c:dPt>
          <c:dPt>
            <c:idx val="11"/>
            <c:bubble3D val="0"/>
            <c:spPr>
              <a:solidFill>
                <a:schemeClr val="accent1">
                  <a:shade val="6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7-EC4A-4A39-B799-784D9A66CA90}"/>
              </c:ext>
            </c:extLst>
          </c:dPt>
          <c:dPt>
            <c:idx val="12"/>
            <c:bubble3D val="0"/>
            <c:spPr>
              <a:solidFill>
                <a:schemeClr val="accent1">
                  <a:shade val="56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9-EC4A-4A39-B799-784D9A66CA90}"/>
              </c:ext>
            </c:extLst>
          </c:dPt>
          <c:dPt>
            <c:idx val="13"/>
            <c:bubble3D val="0"/>
            <c:spPr>
              <a:solidFill>
                <a:schemeClr val="accent1">
                  <a:shade val="47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B-EC4A-4A39-B799-784D9A66CA90}"/>
              </c:ext>
            </c:extLst>
          </c:dPt>
          <c:dPt>
            <c:idx val="14"/>
            <c:bubble3D val="0"/>
            <c:spPr>
              <a:solidFill>
                <a:schemeClr val="accent1">
                  <a:shade val="38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D-EC4A-4A39-B799-784D9A66CA90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dLblPos val="bestFit"/>
            <c:showLegendKey val="0"/>
            <c:showVal val="1"/>
            <c:showCatName val="1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shade val="95000"/>
                      <a:satMod val="105000"/>
                    </a:schemeClr>
                  </a:solidFill>
                  <a:prstDash val="solid"/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Kosten!$C$25:$C$39</c:f>
              <c:strCache>
                <c:ptCount val="2"/>
                <c:pt idx="0">
                  <c:v>Coût 1</c:v>
                </c:pt>
                <c:pt idx="1">
                  <c:v>Coût 2</c:v>
                </c:pt>
              </c:strCache>
            </c:strRef>
          </c:cat>
          <c:val>
            <c:numRef>
              <c:f>Kosten!$D$25:$D$39</c:f>
              <c:numCache>
                <c:formatCode>0%</c:formatCode>
                <c:ptCount val="15"/>
                <c:pt idx="0">
                  <c:v>0.8</c:v>
                </c:pt>
                <c:pt idx="1">
                  <c:v>0.1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EF3-4B52-A111-16C5EB085F9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prstDash val="solid"/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5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Erfolgsrechnung!$E$34</c:f>
              <c:strCache>
                <c:ptCount val="1"/>
                <c:pt idx="0">
                  <c:v>Unternehmensgewinn/-verlust</c:v>
                </c:pt>
              </c:strCache>
            </c:strRef>
          </c:tx>
          <c:spPr>
            <a:solidFill>
              <a:srgbClr val="1F497D"/>
            </a:solidFill>
            <a:ln>
              <a:noFill/>
            </a:ln>
            <a:effectLst/>
          </c:spPr>
          <c:invertIfNegative val="1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Erfolgsrechnung!$F$33:$J$33</c:f>
              <c:numCache>
                <c:formatCode>0</c:formatCode>
                <c:ptCount val="5"/>
                <c:pt idx="0">
                  <c:v>2026</c:v>
                </c:pt>
                <c:pt idx="1">
                  <c:v>2027</c:v>
                </c:pt>
                <c:pt idx="2">
                  <c:v>2028</c:v>
                </c:pt>
                <c:pt idx="3">
                  <c:v>2029</c:v>
                </c:pt>
                <c:pt idx="4">
                  <c:v>2030</c:v>
                </c:pt>
              </c:numCache>
            </c:numRef>
          </c:cat>
          <c:val>
            <c:numRef>
              <c:f>Erfolgsrechnung!$F$34:$J$34</c:f>
              <c:numCache>
                <c:formatCode>#,##0_ ;[Red]\-#,##0\ 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0000"/>
                  </a:solidFill>
                  <a:ln>
                    <a:noFill/>
                  </a:ln>
                  <a:effectLst/>
                </c14:spPr>
              </c14:invertSolidFillFmt>
            </c:ext>
            <c:ext xmlns:c16="http://schemas.microsoft.com/office/drawing/2014/chart" uri="{C3380CC4-5D6E-409C-BE32-E72D297353CC}">
              <c16:uniqueId val="{00000000-DB69-4DCC-876D-9751729E457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-27"/>
        <c:axId val="750455888"/>
        <c:axId val="750454800"/>
      </c:barChart>
      <c:catAx>
        <c:axId val="750455888"/>
        <c:scaling>
          <c:orientation val="minMax"/>
        </c:scaling>
        <c:delete val="0"/>
        <c:axPos val="b"/>
        <c:numFmt formatCode="0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0454800"/>
        <c:crosses val="autoZero"/>
        <c:auto val="1"/>
        <c:lblAlgn val="ctr"/>
        <c:lblOffset val="100"/>
        <c:noMultiLvlLbl val="0"/>
      </c:catAx>
      <c:valAx>
        <c:axId val="7504548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;[Red]\-#,##0\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045588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5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hart>
    <c:autoTitleDeleted val="1"/>
    <c:plotArea>
      <c:layout>
        <c:manualLayout>
          <c:layoutTarget val="inner"/>
          <c:xMode val="edge"/>
          <c:yMode val="edge"/>
          <c:x val="9.4453193350831147E-2"/>
          <c:y val="3.0478737928459579E-2"/>
          <c:w val="0.81096011499924903"/>
          <c:h val="0.91180701138472342"/>
        </c:manualLayout>
      </c:layout>
      <c:bubbleChart>
        <c:varyColors val="0"/>
        <c:ser>
          <c:idx val="0"/>
          <c:order val="0"/>
          <c:spPr>
            <a:ln>
              <a:solidFill>
                <a:schemeClr val="tx2"/>
              </a:solidFill>
            </a:ln>
          </c:spPr>
          <c:invertIfNegative val="0"/>
          <c:dPt>
            <c:idx val="0"/>
            <c:invertIfNegative val="0"/>
            <c:bubble3D val="0"/>
            <c:spPr>
              <a:solidFill>
                <a:schemeClr val="bg2">
                  <a:lumMod val="90000"/>
                  <a:alpha val="50000"/>
                </a:schemeClr>
              </a:solidFill>
              <a:ln>
                <a:solidFill>
                  <a:schemeClr val="bg2">
                    <a:lumMod val="25000"/>
                    <a:alpha val="50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01-FA9C-447D-B4AF-7D07501E1D5C}"/>
              </c:ext>
            </c:extLst>
          </c:dPt>
          <c:dPt>
            <c:idx val="1"/>
            <c:invertIfNegative val="0"/>
            <c:bubble3D val="0"/>
            <c:spPr>
              <a:solidFill>
                <a:schemeClr val="bg2">
                  <a:lumMod val="75000"/>
                  <a:alpha val="50000"/>
                </a:schemeClr>
              </a:solidFill>
              <a:ln>
                <a:solidFill>
                  <a:schemeClr val="bg2">
                    <a:lumMod val="25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03-FA9C-447D-B4AF-7D07501E1D5C}"/>
              </c:ext>
            </c:extLst>
          </c:dPt>
          <c:dPt>
            <c:idx val="2"/>
            <c:invertIfNegative val="0"/>
            <c:bubble3D val="0"/>
            <c:spPr>
              <a:solidFill>
                <a:schemeClr val="bg1">
                  <a:lumMod val="95000"/>
                  <a:alpha val="50000"/>
                </a:schemeClr>
              </a:solidFill>
              <a:ln>
                <a:solidFill>
                  <a:schemeClr val="bg1">
                    <a:lumMod val="65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05-FA9C-447D-B4AF-7D07501E1D5C}"/>
              </c:ext>
            </c:extLst>
          </c:dPt>
          <c:dPt>
            <c:idx val="3"/>
            <c:invertIfNegative val="0"/>
            <c:bubble3D val="0"/>
            <c:spPr>
              <a:solidFill>
                <a:schemeClr val="bg1">
                  <a:lumMod val="85000"/>
                  <a:alpha val="50000"/>
                </a:schemeClr>
              </a:solidFill>
              <a:ln>
                <a:solidFill>
                  <a:schemeClr val="bg1">
                    <a:lumMod val="65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07-FA9C-447D-B4AF-7D07501E1D5C}"/>
              </c:ext>
            </c:extLst>
          </c:dPt>
          <c:dPt>
            <c:idx val="4"/>
            <c:invertIfNegative val="0"/>
            <c:bubble3D val="0"/>
            <c:spPr>
              <a:solidFill>
                <a:schemeClr val="tx2">
                  <a:lumMod val="20000"/>
                  <a:lumOff val="80000"/>
                  <a:alpha val="50000"/>
                </a:schemeClr>
              </a:solidFill>
              <a:ln>
                <a:solidFill>
                  <a:schemeClr val="tx2">
                    <a:lumMod val="60000"/>
                    <a:lumOff val="40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09-FA9C-447D-B4AF-7D07501E1D5C}"/>
              </c:ext>
            </c:extLst>
          </c:dPt>
          <c:dPt>
            <c:idx val="5"/>
            <c:invertIfNegative val="0"/>
            <c:bubble3D val="0"/>
            <c:spPr>
              <a:solidFill>
                <a:schemeClr val="tx2">
                  <a:lumMod val="40000"/>
                  <a:lumOff val="60000"/>
                  <a:alpha val="50000"/>
                </a:schemeClr>
              </a:solidFill>
              <a:ln>
                <a:solidFill>
                  <a:schemeClr val="accent4">
                    <a:lumMod val="75000"/>
                    <a:alpha val="50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0B-FA9C-447D-B4AF-7D07501E1D5C}"/>
              </c:ext>
            </c:extLst>
          </c:dPt>
          <c:dPt>
            <c:idx val="6"/>
            <c:invertIfNegative val="0"/>
            <c:bubble3D val="0"/>
            <c:spPr>
              <a:solidFill>
                <a:schemeClr val="accent2">
                  <a:lumMod val="20000"/>
                  <a:lumOff val="80000"/>
                  <a:alpha val="50000"/>
                </a:schemeClr>
              </a:solidFill>
              <a:ln>
                <a:solidFill>
                  <a:schemeClr val="accent2">
                    <a:lumMod val="75000"/>
                    <a:alpha val="50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0D-FA9C-447D-B4AF-7D07501E1D5C}"/>
              </c:ext>
            </c:extLst>
          </c:dPt>
          <c:dPt>
            <c:idx val="7"/>
            <c:invertIfNegative val="0"/>
            <c:bubble3D val="0"/>
            <c:spPr>
              <a:solidFill>
                <a:schemeClr val="accent2">
                  <a:lumMod val="40000"/>
                  <a:lumOff val="60000"/>
                  <a:alpha val="50000"/>
                </a:schemeClr>
              </a:solidFill>
              <a:ln>
                <a:solidFill>
                  <a:schemeClr val="accent2">
                    <a:lumMod val="75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0F-FA9C-447D-B4AF-7D07501E1D5C}"/>
              </c:ext>
            </c:extLst>
          </c:dPt>
          <c:dPt>
            <c:idx val="8"/>
            <c:invertIfNegative val="0"/>
            <c:bubble3D val="0"/>
            <c:spPr>
              <a:solidFill>
                <a:schemeClr val="accent3">
                  <a:lumMod val="20000"/>
                  <a:lumOff val="80000"/>
                  <a:alpha val="50000"/>
                </a:schemeClr>
              </a:solidFill>
              <a:ln>
                <a:solidFill>
                  <a:schemeClr val="accent3">
                    <a:lumMod val="50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11-FA9C-447D-B4AF-7D07501E1D5C}"/>
              </c:ext>
            </c:extLst>
          </c:dPt>
          <c:dPt>
            <c:idx val="9"/>
            <c:invertIfNegative val="0"/>
            <c:bubble3D val="0"/>
            <c:spPr>
              <a:solidFill>
                <a:schemeClr val="accent3">
                  <a:lumMod val="40000"/>
                  <a:lumOff val="60000"/>
                  <a:alpha val="50000"/>
                </a:schemeClr>
              </a:solidFill>
              <a:ln>
                <a:solidFill>
                  <a:schemeClr val="accent3">
                    <a:lumMod val="50000"/>
                    <a:alpha val="50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13-FA9C-447D-B4AF-7D07501E1D5C}"/>
              </c:ext>
            </c:extLst>
          </c:dPt>
          <c:dPt>
            <c:idx val="10"/>
            <c:invertIfNegative val="0"/>
            <c:bubble3D val="0"/>
            <c:spPr>
              <a:solidFill>
                <a:schemeClr val="accent4">
                  <a:lumMod val="20000"/>
                  <a:lumOff val="80000"/>
                  <a:alpha val="50000"/>
                </a:schemeClr>
              </a:solidFill>
              <a:ln>
                <a:solidFill>
                  <a:schemeClr val="accent4">
                    <a:lumMod val="75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15-FA9C-447D-B4AF-7D07501E1D5C}"/>
              </c:ext>
            </c:extLst>
          </c:dPt>
          <c:dPt>
            <c:idx val="11"/>
            <c:invertIfNegative val="0"/>
            <c:bubble3D val="0"/>
            <c:spPr>
              <a:solidFill>
                <a:schemeClr val="accent4">
                  <a:lumMod val="40000"/>
                  <a:lumOff val="60000"/>
                  <a:alpha val="50000"/>
                </a:schemeClr>
              </a:solidFill>
              <a:ln>
                <a:solidFill>
                  <a:schemeClr val="accent4">
                    <a:lumMod val="75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17-FA9C-447D-B4AF-7D07501E1D5C}"/>
              </c:ext>
            </c:extLst>
          </c:dPt>
          <c:dPt>
            <c:idx val="12"/>
            <c:invertIfNegative val="0"/>
            <c:bubble3D val="0"/>
            <c:spPr>
              <a:solidFill>
                <a:schemeClr val="accent5">
                  <a:lumMod val="20000"/>
                  <a:lumOff val="80000"/>
                  <a:alpha val="50000"/>
                </a:schemeClr>
              </a:solidFill>
              <a:ln>
                <a:solidFill>
                  <a:schemeClr val="accent5">
                    <a:lumMod val="75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19-FA9C-447D-B4AF-7D07501E1D5C}"/>
              </c:ext>
            </c:extLst>
          </c:dPt>
          <c:dPt>
            <c:idx val="13"/>
            <c:invertIfNegative val="0"/>
            <c:bubble3D val="0"/>
            <c:spPr>
              <a:solidFill>
                <a:schemeClr val="accent5">
                  <a:lumMod val="60000"/>
                  <a:lumOff val="40000"/>
                  <a:alpha val="50000"/>
                </a:schemeClr>
              </a:solidFill>
              <a:ln>
                <a:solidFill>
                  <a:schemeClr val="accent5">
                    <a:lumMod val="75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1B-FA9C-447D-B4AF-7D07501E1D5C}"/>
              </c:ext>
            </c:extLst>
          </c:dPt>
          <c:dPt>
            <c:idx val="14"/>
            <c:invertIfNegative val="0"/>
            <c:bubble3D val="0"/>
            <c:spPr>
              <a:solidFill>
                <a:schemeClr val="accent6">
                  <a:lumMod val="40000"/>
                  <a:lumOff val="60000"/>
                  <a:alpha val="50000"/>
                </a:schemeClr>
              </a:solidFill>
              <a:ln>
                <a:solidFill>
                  <a:schemeClr val="accent6">
                    <a:lumMod val="75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1D-FA9C-447D-B4AF-7D07501E1D5C}"/>
              </c:ext>
            </c:extLst>
          </c:dPt>
          <c:dLbls>
            <c:dLbl>
              <c:idx val="0"/>
              <c:layout>
                <c:manualLayout>
                  <c:x val="-8.3307290698941008E-2"/>
                  <c:y val="-8.8741018247284337E-3"/>
                </c:manualLayout>
              </c:layout>
              <c:tx>
                <c:strRef>
                  <c:f>Risikomgmt!$B$5</c:f>
                  <c:strCache>
                    <c:ptCount val="1"/>
                    <c:pt idx="0">
                      <c:v>R1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{DA279A57-618C-4759-ABD8-AE738F2DAEC8}</c15:txfldGUID>
                      <c15:f>Risikomgmt!$B$5</c15:f>
                      <c15:dlblFieldTableCache>
                        <c:ptCount val="1"/>
                        <c:pt idx="0">
                          <c:v>R1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1-FA9C-447D-B4AF-7D07501E1D5C}"/>
                </c:ext>
              </c:extLst>
            </c:dLbl>
            <c:dLbl>
              <c:idx val="1"/>
              <c:layout>
                <c:manualLayout>
                  <c:x val="-9.1420880098717461E-2"/>
                  <c:y val="-6.65557636854634E-3"/>
                </c:manualLayout>
              </c:layout>
              <c:tx>
                <c:strRef>
                  <c:f>Risikomgmt!$B$6</c:f>
                  <c:strCache>
                    <c:ptCount val="1"/>
                    <c:pt idx="0">
                      <c:v>R2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{405716DD-F320-45DD-B4D7-B72D038030B0}</c15:txfldGUID>
                      <c15:f>Risikomgmt!$B$6</c15:f>
                      <c15:dlblFieldTableCache>
                        <c:ptCount val="1"/>
                        <c:pt idx="0">
                          <c:v>R2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3-FA9C-447D-B4AF-7D07501E1D5C}"/>
                </c:ext>
              </c:extLst>
            </c:dLbl>
            <c:dLbl>
              <c:idx val="2"/>
              <c:layout>
                <c:manualLayout>
                  <c:x val="-8.7364085398829242E-2"/>
                  <c:y val="1.331115273709268E-2"/>
                </c:manualLayout>
              </c:layout>
              <c:tx>
                <c:strRef>
                  <c:f>Risikomgmt!$B$7</c:f>
                  <c:strCache>
                    <c:ptCount val="1"/>
                    <c:pt idx="0">
                      <c:v>R3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{54C4C262-21E2-4EE4-B8A5-78EDB7560FD0}</c15:txfldGUID>
                      <c15:f>Risikomgmt!$B$7</c15:f>
                      <c15:dlblFieldTableCache>
                        <c:ptCount val="1"/>
                        <c:pt idx="0">
                          <c:v>R3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5-FA9C-447D-B4AF-7D07501E1D5C}"/>
                </c:ext>
              </c:extLst>
            </c:dLbl>
            <c:dLbl>
              <c:idx val="3"/>
              <c:tx>
                <c:strRef>
                  <c:f>Risikomgmt!$B$8</c:f>
                  <c:strCache>
                    <c:ptCount val="1"/>
                    <c:pt idx="0">
                      <c:v>R4</c:v>
                    </c:pt>
                  </c:strCache>
                </c:strRef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{24AE93CA-6F08-4C7C-BF14-96A09D0A1D6B}</c15:txfldGUID>
                      <c15:f>Risikomgmt!$B$8</c15:f>
                      <c15:dlblFieldTableCache>
                        <c:ptCount val="1"/>
                        <c:pt idx="0">
                          <c:v>R4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7-FA9C-447D-B4AF-7D07501E1D5C}"/>
                </c:ext>
              </c:extLst>
            </c:dLbl>
            <c:dLbl>
              <c:idx val="4"/>
              <c:layout>
                <c:manualLayout>
                  <c:x val="-6.2355064088305663E-2"/>
                  <c:y val="1.1092627280910566E-2"/>
                </c:manualLayout>
              </c:layout>
              <c:tx>
                <c:strRef>
                  <c:f>Risikomgmt!$B$9</c:f>
                  <c:strCache>
                    <c:ptCount val="1"/>
                    <c:pt idx="0">
                      <c:v>R5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{DBB12509-6CBD-43CB-91FE-A58A6F897DF2}</c15:txfldGUID>
                      <c15:f>Risikomgmt!$B$9</c15:f>
                      <c15:dlblFieldTableCache>
                        <c:ptCount val="1"/>
                        <c:pt idx="0">
                          <c:v>R5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9-FA9C-447D-B4AF-7D07501E1D5C}"/>
                </c:ext>
              </c:extLst>
            </c:dLbl>
            <c:dLbl>
              <c:idx val="5"/>
              <c:layout>
                <c:manualLayout>
                  <c:x val="-8.1955025798978162E-2"/>
                  <c:y val="8.8741018247284528E-3"/>
                </c:manualLayout>
              </c:layout>
              <c:tx>
                <c:strRef>
                  <c:f>Risikomgmt!$B$10</c:f>
                  <c:strCache>
                    <c:ptCount val="1"/>
                    <c:pt idx="0">
                      <c:v>R6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{6B139C4D-52A6-49AA-B107-1B6311A7CEFE}</c15:txfldGUID>
                      <c15:f>Risikomgmt!$B$10</c15:f>
                      <c15:dlblFieldTableCache>
                        <c:ptCount val="1"/>
                        <c:pt idx="0">
                          <c:v>R6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B-FA9C-447D-B4AF-7D07501E1D5C}"/>
                </c:ext>
              </c:extLst>
            </c:dLbl>
            <c:dLbl>
              <c:idx val="6"/>
              <c:layout>
                <c:manualLayout>
                  <c:x val="-6.663088311096739E-2"/>
                  <c:y val="0"/>
                </c:manualLayout>
              </c:layout>
              <c:tx>
                <c:strRef>
                  <c:f>Risikomgmt!$B$11</c:f>
                  <c:strCache>
                    <c:ptCount val="1"/>
                    <c:pt idx="0">
                      <c:v>R7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{44048B97-FF41-4CE8-8AFE-F5A0939AFFEB}</c15:txfldGUID>
                      <c15:f>Risikomgmt!$B$11</c15:f>
                      <c15:dlblFieldTableCache>
                        <c:ptCount val="1"/>
                        <c:pt idx="0">
                          <c:v>R7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D-FA9C-447D-B4AF-7D07501E1D5C}"/>
                </c:ext>
              </c:extLst>
            </c:dLbl>
            <c:dLbl>
              <c:idx val="7"/>
              <c:layout>
                <c:manualLayout>
                  <c:x val="-7.4744472510743856E-2"/>
                  <c:y val="8.8741018247284528E-3"/>
                </c:manualLayout>
              </c:layout>
              <c:tx>
                <c:strRef>
                  <c:f>Risikomgmt!$B$12</c:f>
                  <c:strCache>
                    <c:ptCount val="1"/>
                    <c:pt idx="0">
                      <c:v>R8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{7F5CC9D2-EA11-4C03-B4FB-F311D08AF7DD}</c15:txfldGUID>
                      <c15:f>Risikomgmt!$B$12</c15:f>
                      <c15:dlblFieldTableCache>
                        <c:ptCount val="1"/>
                        <c:pt idx="0">
                          <c:v>R8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F-FA9C-447D-B4AF-7D07501E1D5C}"/>
                </c:ext>
              </c:extLst>
            </c:dLbl>
            <c:dLbl>
              <c:idx val="8"/>
              <c:layout>
                <c:manualLayout>
                  <c:x val="-7.744900231066934E-2"/>
                  <c:y val="-1.331115273709268E-2"/>
                </c:manualLayout>
              </c:layout>
              <c:tx>
                <c:strRef>
                  <c:f>Risikomgmt!$B$13</c:f>
                  <c:strCache>
                    <c:ptCount val="1"/>
                    <c:pt idx="0">
                      <c:v>R9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{155E52E6-7CBE-46BB-BD96-11A9259ED7AA}</c15:txfldGUID>
                      <c15:f>Risikomgmt!$B$13</c15:f>
                      <c15:dlblFieldTableCache>
                        <c:ptCount val="1"/>
                        <c:pt idx="0">
                          <c:v>R9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11-FA9C-447D-B4AF-7D07501E1D5C}"/>
                </c:ext>
              </c:extLst>
            </c:dLbl>
            <c:dLbl>
              <c:idx val="9"/>
              <c:layout>
                <c:manualLayout>
                  <c:x val="-6.1726314148598582E-2"/>
                  <c:y val="-1.1092627280910566E-2"/>
                </c:manualLayout>
              </c:layout>
              <c:tx>
                <c:strRef>
                  <c:f>Risikomgmt!$B$14</c:f>
                  <c:strCache>
                    <c:ptCount val="1"/>
                    <c:pt idx="0">
                      <c:v>R10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{BB1028D5-4386-4C14-8DC7-A907B9311993}</c15:txfldGUID>
                      <c15:f>Risikomgmt!$B$14</c15:f>
                      <c15:dlblFieldTableCache>
                        <c:ptCount val="1"/>
                        <c:pt idx="0">
                          <c:v>R10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13-FA9C-447D-B4AF-7D07501E1D5C}"/>
                </c:ext>
              </c:extLst>
            </c:dLbl>
            <c:dLbl>
              <c:idx val="10"/>
              <c:tx>
                <c:strRef>
                  <c:f>Risikomgmt!$B$15</c:f>
                  <c:strCache>
                    <c:ptCount val="1"/>
                    <c:pt idx="0">
                      <c:v>R11</c:v>
                    </c:pt>
                  </c:strCache>
                </c:strRef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{65335746-43B6-4AF9-BF69-6B990B68C4F1}</c15:txfldGUID>
                      <c15:f>Risikomgmt!$B$15</c15:f>
                      <c15:dlblFieldTableCache>
                        <c:ptCount val="1"/>
                        <c:pt idx="0">
                          <c:v>R11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15-FA9C-447D-B4AF-7D07501E1D5C}"/>
                </c:ext>
              </c:extLst>
            </c:dLbl>
            <c:dLbl>
              <c:idx val="11"/>
              <c:layout>
                <c:manualLayout>
                  <c:x val="-5.6317254548747607E-2"/>
                  <c:y val="-6.65557636854634E-3"/>
                </c:manualLayout>
              </c:layout>
              <c:tx>
                <c:strRef>
                  <c:f>Risikomgmt!$B$16</c:f>
                  <c:strCache>
                    <c:ptCount val="1"/>
                    <c:pt idx="0">
                      <c:v>R12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{1A635851-13FC-4E41-9ADC-E46FA2780D96}</c15:txfldGUID>
                      <c15:f>Risikomgmt!$B$16</c15:f>
                      <c15:dlblFieldTableCache>
                        <c:ptCount val="1"/>
                        <c:pt idx="0">
                          <c:v>R12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17-FA9C-447D-B4AF-7D07501E1D5C}"/>
                </c:ext>
              </c:extLst>
            </c:dLbl>
            <c:dLbl>
              <c:idx val="12"/>
              <c:layout>
                <c:manualLayout>
                  <c:x val="-6.1726314148598582E-2"/>
                  <c:y val="-1.331115273709268E-2"/>
                </c:manualLayout>
              </c:layout>
              <c:tx>
                <c:strRef>
                  <c:f>Risikomgmt!$B$17</c:f>
                  <c:strCache>
                    <c:ptCount val="1"/>
                    <c:pt idx="0">
                      <c:v>R13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{CA056A13-D88A-4384-B746-59035305B33A}</c15:txfldGUID>
                      <c15:f>Risikomgmt!$B$17</c15:f>
                      <c15:dlblFieldTableCache>
                        <c:ptCount val="1"/>
                        <c:pt idx="0">
                          <c:v>R13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19-FA9C-447D-B4AF-7D07501E1D5C}"/>
                </c:ext>
              </c:extLst>
            </c:dLbl>
            <c:dLbl>
              <c:idx val="13"/>
              <c:layout>
                <c:manualLayout>
                  <c:x val="-6.8487745125963478E-2"/>
                  <c:y val="1.1092627280910566E-2"/>
                </c:manualLayout>
              </c:layout>
              <c:tx>
                <c:strRef>
                  <c:f>Risikomgmt!$B$18</c:f>
                  <c:strCache>
                    <c:ptCount val="1"/>
                    <c:pt idx="0">
                      <c:v>R14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{01B14C46-2409-4E7A-884B-8035BA9E34A3}</c15:txfldGUID>
                      <c15:f>Risikomgmt!$B$18</c15:f>
                      <c15:dlblFieldTableCache>
                        <c:ptCount val="1"/>
                        <c:pt idx="0">
                          <c:v>R14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1B-FA9C-447D-B4AF-7D07501E1D5C}"/>
                </c:ext>
              </c:extLst>
            </c:dLbl>
            <c:dLbl>
              <c:idx val="14"/>
              <c:layout>
                <c:manualLayout>
                  <c:x val="-6.5783108848486815E-2"/>
                  <c:y val="-6.65557636854634E-3"/>
                </c:manualLayout>
              </c:layout>
              <c:tx>
                <c:strRef>
                  <c:f>Risikomgmt!$B$19</c:f>
                  <c:strCache>
                    <c:ptCount val="1"/>
                    <c:pt idx="0">
                      <c:v>R15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{7E4E3F0A-39A5-4C07-80F9-284ABD96C1F8}</c15:txfldGUID>
                      <c15:f>Risikomgmt!$B$19</c15:f>
                      <c15:dlblFieldTableCache>
                        <c:ptCount val="1"/>
                        <c:pt idx="0">
                          <c:v>R15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1D-FA9C-447D-B4AF-7D07501E1D5C}"/>
                </c:ext>
              </c:extLst>
            </c:dLbl>
            <c:spPr>
              <a:ln>
                <a:noFill/>
              </a:ln>
            </c:spPr>
            <c:txPr>
              <a:bodyPr/>
              <a:lstStyle/>
              <a:p>
                <a:pPr>
                  <a:defRPr sz="1400">
                    <a:solidFill>
                      <a:sysClr val="windowText" lastClr="000000"/>
                    </a:solidFill>
                  </a:defRPr>
                </a:pPr>
                <a:endParaRPr lang="de-DE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Risikomgmt!$D$5:$D$19</c:f>
              <c:numCache>
                <c:formatCode>0</c:formatCode>
                <c:ptCount val="15"/>
                <c:pt idx="0">
                  <c:v>3</c:v>
                </c:pt>
                <c:pt idx="1">
                  <c:v>8</c:v>
                </c:pt>
              </c:numCache>
            </c:numRef>
          </c:xVal>
          <c:yVal>
            <c:numRef>
              <c:f>Risikomgmt!$E$5:$E$19</c:f>
              <c:numCache>
                <c:formatCode>0</c:formatCode>
                <c:ptCount val="15"/>
                <c:pt idx="0">
                  <c:v>9</c:v>
                </c:pt>
                <c:pt idx="1">
                  <c:v>10</c:v>
                </c:pt>
              </c:numCache>
            </c:numRef>
          </c:yVal>
          <c:bubbleSize>
            <c:numRef>
              <c:f>Risikomgmt!$J$5:$J$19</c:f>
              <c:numCache>
                <c:formatCode>0</c:formatCode>
                <c:ptCount val="15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</c:numCache>
            </c:numRef>
          </c:bubbleSize>
          <c:bubble3D val="0"/>
          <c:extLst>
            <c:ext xmlns:c16="http://schemas.microsoft.com/office/drawing/2014/chart" uri="{C3380CC4-5D6E-409C-BE32-E72D297353CC}">
              <c16:uniqueId val="{0000001E-FA9C-447D-B4AF-7D07501E1D5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bubbleScale val="100"/>
        <c:showNegBubbles val="0"/>
        <c:axId val="750460240"/>
        <c:axId val="768588256"/>
      </c:bubbleChart>
      <c:valAx>
        <c:axId val="750460240"/>
        <c:scaling>
          <c:orientation val="minMax"/>
          <c:max val="11"/>
          <c:min val="0"/>
        </c:scaling>
        <c:delete val="0"/>
        <c:axPos val="b"/>
        <c:numFmt formatCode="0" sourceLinked="1"/>
        <c:majorTickMark val="out"/>
        <c:minorTickMark val="none"/>
        <c:tickLblPos val="nextTo"/>
        <c:crossAx val="768588256"/>
        <c:crosses val="autoZero"/>
        <c:crossBetween val="midCat"/>
        <c:majorUnit val="1"/>
        <c:minorUnit val="0.1"/>
      </c:valAx>
      <c:valAx>
        <c:axId val="768588256"/>
        <c:scaling>
          <c:orientation val="minMax"/>
          <c:max val="11"/>
          <c:min val="0"/>
        </c:scaling>
        <c:delete val="0"/>
        <c:axPos val="l"/>
        <c:numFmt formatCode="0" sourceLinked="1"/>
        <c:majorTickMark val="out"/>
        <c:minorTickMark val="none"/>
        <c:tickLblPos val="nextTo"/>
        <c:crossAx val="750460240"/>
        <c:crosses val="autoZero"/>
        <c:crossBetween val="midCat"/>
        <c:majorUnit val="1"/>
        <c:minorUnit val="0.1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70000000000000029" r="0.70000000000000029" t="0.78740157499999996" header="0.30000000000000016" footer="0.30000000000000016"/>
    <c:pageSetup orientation="portrait"/>
  </c:printSettings>
</c:chartSpace>
</file>

<file path=xl/charts/chart5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spPr>
            <a:ln w="22225">
              <a:solidFill>
                <a:srgbClr val="CC0000"/>
              </a:solidFill>
            </a:ln>
          </c:spPr>
          <c:marker>
            <c:symbol val="circle"/>
            <c:size val="9"/>
            <c:spPr>
              <a:solidFill>
                <a:srgbClr val="FF0000"/>
              </a:solidFill>
            </c:spPr>
          </c:marker>
          <c:val>
            <c:numRef>
              <c:f>Benchmark!$E$5:$E$34</c:f>
              <c:numCache>
                <c:formatCode>General</c:formatCode>
                <c:ptCount val="30"/>
                <c:pt idx="0">
                  <c:v>2</c:v>
                </c:pt>
                <c:pt idx="1">
                  <c:v>1</c:v>
                </c:pt>
                <c:pt idx="2">
                  <c:v>1</c:v>
                </c:pt>
                <c:pt idx="3">
                  <c:v>-1</c:v>
                </c:pt>
                <c:pt idx="4">
                  <c:v>-3</c:v>
                </c:pt>
                <c:pt idx="5">
                  <c:v>1</c:v>
                </c:pt>
                <c:pt idx="6">
                  <c:v>-3</c:v>
                </c:pt>
                <c:pt idx="7">
                  <c:v>3</c:v>
                </c:pt>
                <c:pt idx="8">
                  <c:v>1</c:v>
                </c:pt>
                <c:pt idx="9">
                  <c:v>-1</c:v>
                </c:pt>
                <c:pt idx="10">
                  <c:v>2</c:v>
                </c:pt>
                <c:pt idx="11">
                  <c:v>-1</c:v>
                </c:pt>
                <c:pt idx="12">
                  <c:v>0</c:v>
                </c:pt>
                <c:pt idx="13">
                  <c:v>-2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133-45BB-97FB-363BBE14E6FE}"/>
            </c:ext>
          </c:extLst>
        </c:ser>
        <c:ser>
          <c:idx val="1"/>
          <c:order val="1"/>
          <c:spPr>
            <a:ln w="22225">
              <a:solidFill>
                <a:schemeClr val="tx2"/>
              </a:solidFill>
            </a:ln>
          </c:spPr>
          <c:marker>
            <c:symbol val="diamond"/>
            <c:size val="8"/>
            <c:spPr>
              <a:solidFill>
                <a:schemeClr val="tx2"/>
              </a:solidFill>
              <a:ln>
                <a:noFill/>
              </a:ln>
            </c:spPr>
          </c:marker>
          <c:val>
            <c:numRef>
              <c:f>Benchmark!$F$5:$F$34</c:f>
              <c:numCache>
                <c:formatCode>General</c:formatCode>
                <c:ptCount val="30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133-45BB-97FB-363BBE14E6FE}"/>
            </c:ext>
          </c:extLst>
        </c:ser>
        <c:ser>
          <c:idx val="2"/>
          <c:order val="2"/>
          <c:spPr>
            <a:ln>
              <a:solidFill>
                <a:schemeClr val="accent3">
                  <a:lumMod val="50000"/>
                </a:schemeClr>
              </a:solidFill>
            </a:ln>
          </c:spPr>
          <c:marker>
            <c:spPr>
              <a:solidFill>
                <a:schemeClr val="accent3">
                  <a:lumMod val="50000"/>
                </a:schemeClr>
              </a:solidFill>
              <a:ln>
                <a:solidFill>
                  <a:schemeClr val="accent3">
                    <a:lumMod val="50000"/>
                  </a:schemeClr>
                </a:solidFill>
              </a:ln>
            </c:spPr>
          </c:marker>
          <c:val>
            <c:numRef>
              <c:f>Benchmark!$G$5:$G$34</c:f>
              <c:numCache>
                <c:formatCode>General</c:formatCode>
                <c:ptCount val="30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B75-4FDF-8B1C-7B8C8F0A062D}"/>
            </c:ext>
          </c:extLst>
        </c:ser>
        <c:ser>
          <c:idx val="3"/>
          <c:order val="3"/>
          <c:val>
            <c:numRef>
              <c:f>Benchmark!$H$5:$H$34</c:f>
              <c:numCache>
                <c:formatCode>General</c:formatCode>
                <c:ptCount val="30"/>
                <c:pt idx="0">
                  <c:v>-3</c:v>
                </c:pt>
                <c:pt idx="1">
                  <c:v>3</c:v>
                </c:pt>
                <c:pt idx="2">
                  <c:v>2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B75-4FDF-8B1C-7B8C8F0A062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68596960"/>
        <c:axId val="768594240"/>
      </c:lineChart>
      <c:catAx>
        <c:axId val="768596960"/>
        <c:scaling>
          <c:orientation val="minMax"/>
        </c:scaling>
        <c:delete val="1"/>
        <c:axPos val="b"/>
        <c:majorTickMark val="none"/>
        <c:minorTickMark val="none"/>
        <c:tickLblPos val="nextTo"/>
        <c:crossAx val="768594240"/>
        <c:crosses val="max"/>
        <c:auto val="1"/>
        <c:lblAlgn val="ctr"/>
        <c:lblOffset val="100"/>
        <c:noMultiLvlLbl val="0"/>
      </c:catAx>
      <c:valAx>
        <c:axId val="768594240"/>
        <c:scaling>
          <c:orientation val="maxMin"/>
          <c:max val="3"/>
          <c:min val="-3"/>
        </c:scaling>
        <c:delete val="0"/>
        <c:axPos val="l"/>
        <c:majorGridlines>
          <c:spPr>
            <a:ln>
              <a:solidFill>
                <a:schemeClr val="accent1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txPr>
          <a:bodyPr rot="-5400000" vert="horz"/>
          <a:lstStyle/>
          <a:p>
            <a:pPr>
              <a:defRPr sz="1200" b="0">
                <a:latin typeface="Calibri Light" panose="020F0302020204030204" pitchFamily="34" charset="0"/>
                <a:cs typeface="Calibri Light" panose="020F0302020204030204" pitchFamily="34" charset="0"/>
              </a:defRPr>
            </a:pPr>
            <a:endParaRPr lang="de-DE"/>
          </a:p>
        </c:txPr>
        <c:crossAx val="768596960"/>
        <c:crosses val="autoZero"/>
        <c:crossBetween val="between"/>
        <c:majorUnit val="1"/>
        <c:minorUnit val="0.1"/>
      </c:valAx>
    </c:plotArea>
    <c:plotVisOnly val="1"/>
    <c:dispBlanksAs val="gap"/>
    <c:showDLblsOverMax val="0"/>
  </c:chart>
  <c:printSettings>
    <c:headerFooter/>
    <c:pageMargins b="0.78740157499999996" l="0.7" r="0.7" t="0.78740157499999996" header="0.3" footer="0.3"/>
    <c:pageSetup/>
  </c:printSettings>
</c:chartSpace>
</file>

<file path=xl/charts/chart5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tx>
            <c:strRef>
              <c:f>BlueOcean!$C$27</c:f>
              <c:strCache>
                <c:ptCount val="1"/>
                <c:pt idx="0">
                  <c:v>Mc Donalds</c:v>
                </c:pt>
              </c:strCache>
            </c:strRef>
          </c:tx>
          <c:spPr>
            <a:ln w="22225" cap="rnd">
              <a:solidFill>
                <a:schemeClr val="accent2"/>
              </a:solidFill>
              <a:round/>
            </a:ln>
            <a:effectLst/>
          </c:spPr>
          <c:marker>
            <c:symbol val="diamond"/>
            <c:size val="6"/>
            <c:spPr>
              <a:solidFill>
                <a:schemeClr val="accent2"/>
              </a:solidFill>
              <a:ln w="9525">
                <a:solidFill>
                  <a:schemeClr val="accent2"/>
                </a:solidFill>
                <a:round/>
              </a:ln>
              <a:effectLst/>
            </c:spPr>
          </c:marker>
          <c:cat>
            <c:strRef>
              <c:f>BlueOcean!$D$26:$J$26</c:f>
              <c:strCache>
                <c:ptCount val="7"/>
                <c:pt idx="0">
                  <c:v>Waiters </c:v>
                </c:pt>
                <c:pt idx="1">
                  <c:v>Table Settings</c:v>
                </c:pt>
                <c:pt idx="2">
                  <c:v>Menu Selection</c:v>
                </c:pt>
                <c:pt idx="3">
                  <c:v>Kid Friendly</c:v>
                </c:pt>
                <c:pt idx="4">
                  <c:v>Speed</c:v>
                </c:pt>
                <c:pt idx="5">
                  <c:v>Quality</c:v>
                </c:pt>
                <c:pt idx="6">
                  <c:v>Price</c:v>
                </c:pt>
              </c:strCache>
            </c:strRef>
          </c:cat>
          <c:val>
            <c:numRef>
              <c:f>BlueOcean!$D$27:$J$27</c:f>
              <c:numCache>
                <c:formatCode>General</c:formatCode>
                <c:ptCount val="7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8</c:v>
                </c:pt>
                <c:pt idx="4">
                  <c:v>9</c:v>
                </c:pt>
                <c:pt idx="5">
                  <c:v>8</c:v>
                </c:pt>
                <c:pt idx="6">
                  <c:v>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59A-4150-B19F-1310B571D649}"/>
            </c:ext>
          </c:extLst>
        </c:ser>
        <c:ser>
          <c:idx val="1"/>
          <c:order val="1"/>
          <c:tx>
            <c:strRef>
              <c:f>BlueOcean!$C$28</c:f>
              <c:strCache>
                <c:ptCount val="1"/>
                <c:pt idx="0">
                  <c:v>3 Star Restaurant</c:v>
                </c:pt>
              </c:strCache>
            </c:strRef>
          </c:tx>
          <c:spPr>
            <a:ln w="22225" cap="rnd">
              <a:solidFill>
                <a:schemeClr val="tx2"/>
              </a:solidFill>
              <a:round/>
            </a:ln>
            <a:effectLst/>
          </c:spPr>
          <c:marker>
            <c:symbol val="square"/>
            <c:size val="6"/>
            <c:spPr>
              <a:solidFill>
                <a:schemeClr val="tx2"/>
              </a:solidFill>
              <a:ln w="9525">
                <a:solidFill>
                  <a:schemeClr val="tx2"/>
                </a:solidFill>
                <a:round/>
              </a:ln>
              <a:effectLst/>
            </c:spPr>
          </c:marker>
          <c:cat>
            <c:strRef>
              <c:f>BlueOcean!$D$26:$J$26</c:f>
              <c:strCache>
                <c:ptCount val="7"/>
                <c:pt idx="0">
                  <c:v>Waiters </c:v>
                </c:pt>
                <c:pt idx="1">
                  <c:v>Table Settings</c:v>
                </c:pt>
                <c:pt idx="2">
                  <c:v>Menu Selection</c:v>
                </c:pt>
                <c:pt idx="3">
                  <c:v>Kid Friendly</c:v>
                </c:pt>
                <c:pt idx="4">
                  <c:v>Speed</c:v>
                </c:pt>
                <c:pt idx="5">
                  <c:v>Quality</c:v>
                </c:pt>
                <c:pt idx="6">
                  <c:v>Price</c:v>
                </c:pt>
              </c:strCache>
            </c:strRef>
          </c:cat>
          <c:val>
            <c:numRef>
              <c:f>BlueOcean!$D$28:$J$28</c:f>
              <c:numCache>
                <c:formatCode>General</c:formatCode>
                <c:ptCount val="7"/>
                <c:pt idx="0">
                  <c:v>6</c:v>
                </c:pt>
                <c:pt idx="1">
                  <c:v>6</c:v>
                </c:pt>
                <c:pt idx="2">
                  <c:v>6</c:v>
                </c:pt>
                <c:pt idx="3">
                  <c:v>6</c:v>
                </c:pt>
                <c:pt idx="4">
                  <c:v>5</c:v>
                </c:pt>
                <c:pt idx="5">
                  <c:v>4</c:v>
                </c:pt>
                <c:pt idx="6">
                  <c:v>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59A-4150-B19F-1310B571D649}"/>
            </c:ext>
          </c:extLst>
        </c:ser>
        <c:ser>
          <c:idx val="2"/>
          <c:order val="2"/>
          <c:tx>
            <c:strRef>
              <c:f>BlueOcean!$C$29</c:f>
              <c:strCache>
                <c:ptCount val="1"/>
                <c:pt idx="0">
                  <c:v>2 Star Restaurant</c:v>
                </c:pt>
              </c:strCache>
            </c:strRef>
          </c:tx>
          <c:spPr>
            <a:ln w="22225" cap="rnd">
              <a:solidFill>
                <a:schemeClr val="accent3"/>
              </a:solidFill>
              <a:round/>
            </a:ln>
            <a:effectLst/>
          </c:spPr>
          <c:marker>
            <c:symbol val="triangle"/>
            <c:size val="6"/>
            <c:spPr>
              <a:solidFill>
                <a:schemeClr val="accent3"/>
              </a:solidFill>
              <a:ln w="9525">
                <a:solidFill>
                  <a:schemeClr val="accent3"/>
                </a:solidFill>
                <a:round/>
              </a:ln>
              <a:effectLst/>
            </c:spPr>
          </c:marker>
          <c:cat>
            <c:strRef>
              <c:f>BlueOcean!$D$26:$J$26</c:f>
              <c:strCache>
                <c:ptCount val="7"/>
                <c:pt idx="0">
                  <c:v>Waiters </c:v>
                </c:pt>
                <c:pt idx="1">
                  <c:v>Table Settings</c:v>
                </c:pt>
                <c:pt idx="2">
                  <c:v>Menu Selection</c:v>
                </c:pt>
                <c:pt idx="3">
                  <c:v>Kid Friendly</c:v>
                </c:pt>
                <c:pt idx="4">
                  <c:v>Speed</c:v>
                </c:pt>
                <c:pt idx="5">
                  <c:v>Quality</c:v>
                </c:pt>
                <c:pt idx="6">
                  <c:v>Price</c:v>
                </c:pt>
              </c:strCache>
            </c:strRef>
          </c:cat>
          <c:val>
            <c:numRef>
              <c:f>BlueOcean!$D$29:$J$29</c:f>
              <c:numCache>
                <c:formatCode>General</c:formatCode>
                <c:ptCount val="7"/>
                <c:pt idx="0">
                  <c:v>5</c:v>
                </c:pt>
                <c:pt idx="1">
                  <c:v>5</c:v>
                </c:pt>
                <c:pt idx="2">
                  <c:v>5</c:v>
                </c:pt>
                <c:pt idx="3">
                  <c:v>3</c:v>
                </c:pt>
                <c:pt idx="4">
                  <c:v>4</c:v>
                </c:pt>
                <c:pt idx="5">
                  <c:v>3</c:v>
                </c:pt>
                <c:pt idx="6">
                  <c:v>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59A-4150-B19F-1310B571D649}"/>
            </c:ext>
          </c:extLst>
        </c:ser>
        <c:ser>
          <c:idx val="3"/>
          <c:order val="3"/>
          <c:tx>
            <c:strRef>
              <c:f>BlueOcean!$C$30</c:f>
              <c:strCache>
                <c:ptCount val="1"/>
                <c:pt idx="0">
                  <c:v>1 Star Restaurant</c:v>
                </c:pt>
              </c:strCache>
            </c:strRef>
          </c:tx>
          <c:spPr>
            <a:ln w="22225" cap="rnd">
              <a:solidFill>
                <a:schemeClr val="accent4"/>
              </a:solidFill>
              <a:round/>
            </a:ln>
            <a:effectLst/>
          </c:spPr>
          <c:marker>
            <c:symbol val="x"/>
            <c:size val="6"/>
            <c:spPr>
              <a:noFill/>
              <a:ln w="9525">
                <a:solidFill>
                  <a:schemeClr val="accent4"/>
                </a:solidFill>
                <a:round/>
              </a:ln>
              <a:effectLst/>
            </c:spPr>
          </c:marker>
          <c:cat>
            <c:strRef>
              <c:f>BlueOcean!$D$26:$J$26</c:f>
              <c:strCache>
                <c:ptCount val="7"/>
                <c:pt idx="0">
                  <c:v>Waiters </c:v>
                </c:pt>
                <c:pt idx="1">
                  <c:v>Table Settings</c:v>
                </c:pt>
                <c:pt idx="2">
                  <c:v>Menu Selection</c:v>
                </c:pt>
                <c:pt idx="3">
                  <c:v>Kid Friendly</c:v>
                </c:pt>
                <c:pt idx="4">
                  <c:v>Speed</c:v>
                </c:pt>
                <c:pt idx="5">
                  <c:v>Quality</c:v>
                </c:pt>
                <c:pt idx="6">
                  <c:v>Price</c:v>
                </c:pt>
              </c:strCache>
            </c:strRef>
          </c:cat>
          <c:val>
            <c:numRef>
              <c:f>BlueOcean!$D$30:$J$30</c:f>
              <c:numCache>
                <c:formatCode>General</c:formatCode>
                <c:ptCount val="7"/>
                <c:pt idx="0">
                  <c:v>4</c:v>
                </c:pt>
                <c:pt idx="1">
                  <c:v>4</c:v>
                </c:pt>
                <c:pt idx="2">
                  <c:v>4</c:v>
                </c:pt>
                <c:pt idx="3">
                  <c:v>4</c:v>
                </c:pt>
                <c:pt idx="4">
                  <c:v>4</c:v>
                </c:pt>
                <c:pt idx="5">
                  <c:v>2</c:v>
                </c:pt>
                <c:pt idx="6">
                  <c:v>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159A-4150-B19F-1310B571D64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68592064"/>
        <c:axId val="768586624"/>
      </c:lineChart>
      <c:catAx>
        <c:axId val="768592064"/>
        <c:scaling>
          <c:orientation val="minMax"/>
        </c:scaling>
        <c:delete val="1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crossAx val="768586624"/>
        <c:crosses val="autoZero"/>
        <c:auto val="1"/>
        <c:lblAlgn val="ctr"/>
        <c:lblOffset val="100"/>
        <c:noMultiLvlLbl val="0"/>
      </c:catAx>
      <c:valAx>
        <c:axId val="768586624"/>
        <c:scaling>
          <c:orientation val="minMax"/>
          <c:max val="10"/>
          <c:min val="0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685920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5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Pt>
            <c:idx val="0"/>
            <c:invertIfNegative val="0"/>
            <c:bubble3D val="0"/>
            <c:spPr>
              <a:gradFill rotWithShape="1">
                <a:gsLst>
                  <a:gs pos="0">
                    <a:schemeClr val="accent4">
                      <a:lumMod val="50000"/>
                    </a:schemeClr>
                  </a:gs>
                  <a:gs pos="35000">
                    <a:schemeClr val="accent4">
                      <a:lumMod val="60000"/>
                      <a:lumOff val="40000"/>
                    </a:schemeClr>
                  </a:gs>
                  <a:gs pos="100000">
                    <a:schemeClr val="accent4">
                      <a:lumMod val="20000"/>
                      <a:lumOff val="80000"/>
                    </a:schemeClr>
                  </a:gs>
                </a:gsLst>
                <a:lin ang="16200000" scaled="1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2800-4579-9499-714DDE68A291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Budget!$F$5:$P$5</c:f>
              <c:strCache>
                <c:ptCount val="11"/>
                <c:pt idx="0">
                  <c:v>SOLL  2017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  <c:pt idx="10">
                  <c:v>2025</c:v>
                </c:pt>
              </c:strCache>
            </c:strRef>
          </c:cat>
          <c:val>
            <c:numRef>
              <c:f>Budget!$F$66:$P$66</c:f>
              <c:numCache>
                <c:formatCode>_ [$Fr.-807]\ * #,##0_ ;_ [$Fr.-807]\ * \-#,##0_ ;_ [$Fr.-807]\ * "-"_ ;_ @_ </c:formatCode>
                <c:ptCount val="11"/>
                <c:pt idx="0">
                  <c:v>180</c:v>
                </c:pt>
                <c:pt idx="1">
                  <c:v>130</c:v>
                </c:pt>
                <c:pt idx="2">
                  <c:v>150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800-4579-9499-714DDE68A29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768598592"/>
        <c:axId val="768597504"/>
      </c:barChart>
      <c:catAx>
        <c:axId val="7685985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68597504"/>
        <c:crosses val="autoZero"/>
        <c:auto val="1"/>
        <c:lblAlgn val="ctr"/>
        <c:lblOffset val="100"/>
        <c:noMultiLvlLbl val="0"/>
      </c:catAx>
      <c:valAx>
        <c:axId val="7685975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 [$Fr.-807]\ * #,##0_ ;_ [$Fr.-807]\ * \-#,##0_ ;_ [$Fr.-807]\ * &quot;-&quot;_ ;_ @_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685985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 paperSize="9" orientation="landscape" horizontalDpi="1200" verticalDpi="1200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withinLinearReversed" id="21">
  <a:schemeClr val="accent1"/>
</cs:colorStyle>
</file>

<file path=xl/charts/colors12.xml><?xml version="1.0" encoding="utf-8"?>
<cs:colorStyle xmlns:cs="http://schemas.microsoft.com/office/drawing/2012/chartStyle" xmlns:a="http://schemas.openxmlformats.org/drawingml/2006/main" meth="withinLinearReversed" id="21">
  <a:schemeClr val="accent1"/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102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1">
      <cs:styleClr val="auto"/>
    </cs:lnRef>
    <cs:lineWidthScale>3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1">
      <cs:styleClr val="auto"/>
    </cs:fillRef>
    <cs:effectRef idx="0"/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1">
      <a:schemeClr val="tx1"/>
    </cs:lnRef>
    <cs:fillRef idx="1">
      <a:schemeClr val="dk1">
        <a:tint val="95000"/>
      </a:schemeClr>
    </cs:fillRef>
    <cs:effectRef idx="0"/>
    <cs:fontRef idx="minor">
      <a:schemeClr val="tx1"/>
    </cs:fontRef>
    <cs:spPr>
      <a:ln>
        <a:round/>
      </a:ln>
    </cs:spPr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1">
      <a:schemeClr val="tx1"/>
    </cs:lnRef>
    <cs:fillRef idx="1">
      <a:schemeClr val="dk1">
        <a:tint val="5000"/>
      </a:schemeClr>
    </cs:fillRef>
    <cs:effectRef idx="0"/>
    <cs:fontRef idx="minor">
      <a:schemeClr val="tx1"/>
    </cs:fontRef>
    <cs:spPr>
      <a:ln>
        <a:round/>
      </a:ln>
    </cs:spPr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charts/style12.xml><?xml version="1.0" encoding="utf-8"?>
<cs:chartStyle xmlns:cs="http://schemas.microsoft.com/office/drawing/2012/chartStyle" xmlns:a="http://schemas.openxmlformats.org/drawingml/2006/main" id="102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1">
      <cs:styleClr val="auto"/>
    </cs:lnRef>
    <cs:lineWidthScale>3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1">
      <cs:styleClr val="auto"/>
    </cs:fillRef>
    <cs:effectRef idx="0"/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1">
      <a:schemeClr val="tx1"/>
    </cs:lnRef>
    <cs:fillRef idx="1">
      <a:schemeClr val="dk1">
        <a:tint val="95000"/>
      </a:schemeClr>
    </cs:fillRef>
    <cs:effectRef idx="0"/>
    <cs:fontRef idx="minor">
      <a:schemeClr val="tx1"/>
    </cs:fontRef>
    <cs:spPr>
      <a:ln>
        <a:round/>
      </a:ln>
    </cs:spPr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1">
      <a:schemeClr val="tx1"/>
    </cs:lnRef>
    <cs:fillRef idx="1">
      <a:schemeClr val="dk1">
        <a:tint val="5000"/>
      </a:schemeClr>
    </cs:fillRef>
    <cs:effectRef idx="0"/>
    <cs:fontRef idx="minor">
      <a:schemeClr val="tx1"/>
    </cs:fontRef>
    <cs:spPr>
      <a:ln>
        <a:round/>
      </a:ln>
    </cs:spPr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charts/style13.xml><?xml version="1.0" encoding="utf-8"?>
<cs:chartStyle xmlns:cs="http://schemas.microsoft.com/office/drawing/2012/chartStyle" xmlns:a="http://schemas.openxmlformats.org/drawingml/2006/main" id="23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9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4.xml><?xml version="1.0" encoding="utf-8"?>
<cs:chartStyle xmlns:cs="http://schemas.microsoft.com/office/drawing/2012/chartStyle" xmlns:a="http://schemas.openxmlformats.org/drawingml/2006/main" id="207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  <a:lumOff val="2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trlProps/ctrlProp1.xml><?xml version="1.0" encoding="utf-8"?>
<formControlPr xmlns="http://schemas.microsoft.com/office/spreadsheetml/2009/9/main" objectType="Drop" dropLines="4" dropStyle="combo" dx="16" fmlaLink="' '!$B$4" fmlaRange="' '!$Z$6:$Z$9" noThreeD="1" sel="1" val="0"/>
</file>

<file path=xl/ctrlProps/ctrlProp2.xml><?xml version="1.0" encoding="utf-8"?>
<formControlPr xmlns="http://schemas.microsoft.com/office/spreadsheetml/2009/9/main" objectType="GBox" noThreeD="1"/>
</file>

<file path=xl/ctrlProps/ctrlProp3.xml><?xml version="1.0" encoding="utf-8"?>
<formControlPr xmlns="http://schemas.microsoft.com/office/spreadsheetml/2009/9/main" objectType="Radio" firstButton="1" fmlaLink="$B$119" lockText="1"/>
</file>

<file path=xl/ctrlProps/ctrlProp4.xml><?xml version="1.0" encoding="utf-8"?>
<formControlPr xmlns="http://schemas.microsoft.com/office/spreadsheetml/2009/9/main" objectType="Radio" lockText="1"/>
</file>

<file path=xl/ctrlProps/ctrlProp5.xml><?xml version="1.0" encoding="utf-8"?>
<formControlPr xmlns="http://schemas.microsoft.com/office/spreadsheetml/2009/9/main" objectType="Radio" lockText="1"/>
</file>

<file path=xl/ctrlProps/ctrlProp6.xml><?xml version="1.0" encoding="utf-8"?>
<formControlPr xmlns="http://schemas.microsoft.com/office/spreadsheetml/2009/9/main" objectType="Radio" checked="Checked" lockText="1"/>
</file>

<file path=xl/ctrlProps/ctrlProp7.xml><?xml version="1.0" encoding="utf-8"?>
<formControlPr xmlns="http://schemas.microsoft.com/office/spreadsheetml/2009/9/main" objectType="Radio" lockText="1"/>
</file>

<file path=xl/ctrlProps/ctrlProp8.xml><?xml version="1.0" encoding="utf-8"?>
<formControlPr xmlns="http://schemas.microsoft.com/office/spreadsheetml/2009/9/main" objectType="GBox" noThreeD="1"/>
</file>

<file path=xl/ctrlProps/ctrlProp9.xml><?xml version="1.0" encoding="utf-8"?>
<formControlPr xmlns="http://schemas.microsoft.com/office/spreadsheetml/2009/9/main" objectType="Radio" firstButton="1" fmlaLink="$B$120" lockText="1"/>
</file>

<file path=xl/ctrlProps/ctrlProp10.xml><?xml version="1.0" encoding="utf-8"?>
<formControlPr xmlns="http://schemas.microsoft.com/office/spreadsheetml/2009/9/main" objectType="Radio" lockText="1"/>
</file>

<file path=xl/ctrlProps/ctrlProp11.xml><?xml version="1.0" encoding="utf-8"?>
<formControlPr xmlns="http://schemas.microsoft.com/office/spreadsheetml/2009/9/main" objectType="Radio" checked="Checked" lockText="1"/>
</file>

<file path=xl/ctrlProps/ctrlProp12.xml><?xml version="1.0" encoding="utf-8"?>
<formControlPr xmlns="http://schemas.microsoft.com/office/spreadsheetml/2009/9/main" objectType="Radio" lockText="1"/>
</file>

<file path=xl/ctrlProps/ctrlProp13.xml><?xml version="1.0" encoding="utf-8"?>
<formControlPr xmlns="http://schemas.microsoft.com/office/spreadsheetml/2009/9/main" objectType="Radio" lockText="1"/>
</file>

<file path=xl/ctrlProps/ctrlProp14.xml><?xml version="1.0" encoding="utf-8"?>
<formControlPr xmlns="http://schemas.microsoft.com/office/spreadsheetml/2009/9/main" objectType="GBox" noThreeD="1"/>
</file>

<file path=xl/ctrlProps/ctrlProp15.xml><?xml version="1.0" encoding="utf-8"?>
<formControlPr xmlns="http://schemas.microsoft.com/office/spreadsheetml/2009/9/main" objectType="Radio" firstButton="1" fmlaLink="$B$121" lockText="1"/>
</file>

<file path=xl/ctrlProps/ctrlProp16.xml><?xml version="1.0" encoding="utf-8"?>
<formControlPr xmlns="http://schemas.microsoft.com/office/spreadsheetml/2009/9/main" objectType="Radio" lockText="1"/>
</file>

<file path=xl/ctrlProps/ctrlProp17.xml><?xml version="1.0" encoding="utf-8"?>
<formControlPr xmlns="http://schemas.microsoft.com/office/spreadsheetml/2009/9/main" objectType="Radio" checked="Checked" lockText="1"/>
</file>

<file path=xl/ctrlProps/ctrlProp18.xml><?xml version="1.0" encoding="utf-8"?>
<formControlPr xmlns="http://schemas.microsoft.com/office/spreadsheetml/2009/9/main" objectType="Radio" lockText="1"/>
</file>

<file path=xl/ctrlProps/ctrlProp19.xml><?xml version="1.0" encoding="utf-8"?>
<formControlPr xmlns="http://schemas.microsoft.com/office/spreadsheetml/2009/9/main" objectType="Radio" lockText="1"/>
</file>

<file path=xl/ctrlProps/ctrlProp20.xml><?xml version="1.0" encoding="utf-8"?>
<formControlPr xmlns="http://schemas.microsoft.com/office/spreadsheetml/2009/9/main" objectType="GBox" noThreeD="1"/>
</file>

<file path=xl/ctrlProps/ctrlProp21.xml><?xml version="1.0" encoding="utf-8"?>
<formControlPr xmlns="http://schemas.microsoft.com/office/spreadsheetml/2009/9/main" objectType="Radio" firstButton="1" fmlaLink="$B$123" lockText="1"/>
</file>

<file path=xl/ctrlProps/ctrlProp22.xml><?xml version="1.0" encoding="utf-8"?>
<formControlPr xmlns="http://schemas.microsoft.com/office/spreadsheetml/2009/9/main" objectType="Radio" lockText="1"/>
</file>

<file path=xl/ctrlProps/ctrlProp23.xml><?xml version="1.0" encoding="utf-8"?>
<formControlPr xmlns="http://schemas.microsoft.com/office/spreadsheetml/2009/9/main" objectType="Radio" lockText="1"/>
</file>

<file path=xl/ctrlProps/ctrlProp24.xml><?xml version="1.0" encoding="utf-8"?>
<formControlPr xmlns="http://schemas.microsoft.com/office/spreadsheetml/2009/9/main" objectType="Radio" lockText="1"/>
</file>

<file path=xl/ctrlProps/ctrlProp25.xml><?xml version="1.0" encoding="utf-8"?>
<formControlPr xmlns="http://schemas.microsoft.com/office/spreadsheetml/2009/9/main" objectType="Radio" checked="Checked" lockText="1"/>
</file>

<file path=xl/ctrlProps/ctrlProp26.xml><?xml version="1.0" encoding="utf-8"?>
<formControlPr xmlns="http://schemas.microsoft.com/office/spreadsheetml/2009/9/main" objectType="GBox" noThreeD="1"/>
</file>

<file path=xl/ctrlProps/ctrlProp27.xml><?xml version="1.0" encoding="utf-8"?>
<formControlPr xmlns="http://schemas.microsoft.com/office/spreadsheetml/2009/9/main" objectType="Radio" firstButton="1" fmlaLink="$B$124" lockText="1"/>
</file>

<file path=xl/ctrlProps/ctrlProp28.xml><?xml version="1.0" encoding="utf-8"?>
<formControlPr xmlns="http://schemas.microsoft.com/office/spreadsheetml/2009/9/main" objectType="Radio" checked="Checked" lockText="1"/>
</file>

<file path=xl/ctrlProps/ctrlProp29.xml><?xml version="1.0" encoding="utf-8"?>
<formControlPr xmlns="http://schemas.microsoft.com/office/spreadsheetml/2009/9/main" objectType="Radio" lockText="1"/>
</file>

<file path=xl/ctrlProps/ctrlProp30.xml><?xml version="1.0" encoding="utf-8"?>
<formControlPr xmlns="http://schemas.microsoft.com/office/spreadsheetml/2009/9/main" objectType="Radio" lockText="1"/>
</file>

<file path=xl/ctrlProps/ctrlProp31.xml><?xml version="1.0" encoding="utf-8"?>
<formControlPr xmlns="http://schemas.microsoft.com/office/spreadsheetml/2009/9/main" objectType="Radio" lockText="1"/>
</file>

<file path=xl/ctrlProps/ctrlProp32.xml><?xml version="1.0" encoding="utf-8"?>
<formControlPr xmlns="http://schemas.microsoft.com/office/spreadsheetml/2009/9/main" objectType="GBox" noThreeD="1"/>
</file>

<file path=xl/ctrlProps/ctrlProp33.xml><?xml version="1.0" encoding="utf-8"?>
<formControlPr xmlns="http://schemas.microsoft.com/office/spreadsheetml/2009/9/main" objectType="Radio" firstButton="1" fmlaLink="$B$125" lockText="1"/>
</file>

<file path=xl/ctrlProps/ctrlProp34.xml><?xml version="1.0" encoding="utf-8"?>
<formControlPr xmlns="http://schemas.microsoft.com/office/spreadsheetml/2009/9/main" objectType="Radio" lockText="1"/>
</file>

<file path=xl/ctrlProps/ctrlProp35.xml><?xml version="1.0" encoding="utf-8"?>
<formControlPr xmlns="http://schemas.microsoft.com/office/spreadsheetml/2009/9/main" objectType="Radio" lockText="1"/>
</file>

<file path=xl/ctrlProps/ctrlProp36.xml><?xml version="1.0" encoding="utf-8"?>
<formControlPr xmlns="http://schemas.microsoft.com/office/spreadsheetml/2009/9/main" objectType="Radio" checked="Checked" lockText="1"/>
</file>

<file path=xl/ctrlProps/ctrlProp37.xml><?xml version="1.0" encoding="utf-8"?>
<formControlPr xmlns="http://schemas.microsoft.com/office/spreadsheetml/2009/9/main" objectType="Radio" lockText="1"/>
</file>

<file path=xl/ctrlProps/ctrlProp38.xml><?xml version="1.0" encoding="utf-8"?>
<formControlPr xmlns="http://schemas.microsoft.com/office/spreadsheetml/2009/9/main" objectType="GBox" noThreeD="1"/>
</file>

<file path=xl/ctrlProps/ctrlProp39.xml><?xml version="1.0" encoding="utf-8"?>
<formControlPr xmlns="http://schemas.microsoft.com/office/spreadsheetml/2009/9/main" objectType="Radio" firstButton="1" fmlaLink="$B$132" lockText="1"/>
</file>

<file path=xl/ctrlProps/ctrlProp40.xml><?xml version="1.0" encoding="utf-8"?>
<formControlPr xmlns="http://schemas.microsoft.com/office/spreadsheetml/2009/9/main" objectType="Radio" lockText="1"/>
</file>

<file path=xl/ctrlProps/ctrlProp41.xml><?xml version="1.0" encoding="utf-8"?>
<formControlPr xmlns="http://schemas.microsoft.com/office/spreadsheetml/2009/9/main" objectType="Radio" lockText="1"/>
</file>

<file path=xl/ctrlProps/ctrlProp42.xml><?xml version="1.0" encoding="utf-8"?>
<formControlPr xmlns="http://schemas.microsoft.com/office/spreadsheetml/2009/9/main" objectType="Radio" lockText="1"/>
</file>

<file path=xl/ctrlProps/ctrlProp43.xml><?xml version="1.0" encoding="utf-8"?>
<formControlPr xmlns="http://schemas.microsoft.com/office/spreadsheetml/2009/9/main" objectType="Radio" checked="Checked" lockText="1"/>
</file>

<file path=xl/ctrlProps/ctrlProp44.xml><?xml version="1.0" encoding="utf-8"?>
<formControlPr xmlns="http://schemas.microsoft.com/office/spreadsheetml/2009/9/main" objectType="GBox" noThreeD="1"/>
</file>

<file path=xl/ctrlProps/ctrlProp45.xml><?xml version="1.0" encoding="utf-8"?>
<formControlPr xmlns="http://schemas.microsoft.com/office/spreadsheetml/2009/9/main" objectType="Radio" firstButton="1" fmlaLink="$B$133" lockText="1"/>
</file>

<file path=xl/ctrlProps/ctrlProp46.xml><?xml version="1.0" encoding="utf-8"?>
<formControlPr xmlns="http://schemas.microsoft.com/office/spreadsheetml/2009/9/main" objectType="Radio" lockText="1"/>
</file>

<file path=xl/ctrlProps/ctrlProp47.xml><?xml version="1.0" encoding="utf-8"?>
<formControlPr xmlns="http://schemas.microsoft.com/office/spreadsheetml/2009/9/main" objectType="Radio" lockText="1"/>
</file>

<file path=xl/ctrlProps/ctrlProp48.xml><?xml version="1.0" encoding="utf-8"?>
<formControlPr xmlns="http://schemas.microsoft.com/office/spreadsheetml/2009/9/main" objectType="Radio" checked="Checked" lockText="1"/>
</file>

<file path=xl/ctrlProps/ctrlProp49.xml><?xml version="1.0" encoding="utf-8"?>
<formControlPr xmlns="http://schemas.microsoft.com/office/spreadsheetml/2009/9/main" objectType="Radio" lockText="1"/>
</file>

<file path=xl/ctrlProps/ctrlProp50.xml><?xml version="1.0" encoding="utf-8"?>
<formControlPr xmlns="http://schemas.microsoft.com/office/spreadsheetml/2009/9/main" objectType="GBox" noThreeD="1"/>
</file>

<file path=xl/ctrlProps/ctrlProp51.xml><?xml version="1.0" encoding="utf-8"?>
<formControlPr xmlns="http://schemas.microsoft.com/office/spreadsheetml/2009/9/main" objectType="Radio" firstButton="1" fmlaLink="$B$134" lockText="1"/>
</file>

<file path=xl/ctrlProps/ctrlProp52.xml><?xml version="1.0" encoding="utf-8"?>
<formControlPr xmlns="http://schemas.microsoft.com/office/spreadsheetml/2009/9/main" objectType="Radio" checked="Checked" lockText="1"/>
</file>

<file path=xl/ctrlProps/ctrlProp53.xml><?xml version="1.0" encoding="utf-8"?>
<formControlPr xmlns="http://schemas.microsoft.com/office/spreadsheetml/2009/9/main" objectType="Radio" lockText="1"/>
</file>

<file path=xl/ctrlProps/ctrlProp54.xml><?xml version="1.0" encoding="utf-8"?>
<formControlPr xmlns="http://schemas.microsoft.com/office/spreadsheetml/2009/9/main" objectType="Radio" lockText="1"/>
</file>

<file path=xl/ctrlProps/ctrlProp55.xml><?xml version="1.0" encoding="utf-8"?>
<formControlPr xmlns="http://schemas.microsoft.com/office/spreadsheetml/2009/9/main" objectType="Radio" lockText="1"/>
</file>

<file path=xl/ctrlProps/ctrlProp56.xml><?xml version="1.0" encoding="utf-8"?>
<formControlPr xmlns="http://schemas.microsoft.com/office/spreadsheetml/2009/9/main" objectType="GBox" noThreeD="1"/>
</file>

<file path=xl/ctrlProps/ctrlProp57.xml><?xml version="1.0" encoding="utf-8"?>
<formControlPr xmlns="http://schemas.microsoft.com/office/spreadsheetml/2009/9/main" objectType="Radio" firstButton="1" fmlaLink="$B$135" lockText="1"/>
</file>

<file path=xl/ctrlProps/ctrlProp58.xml><?xml version="1.0" encoding="utf-8"?>
<formControlPr xmlns="http://schemas.microsoft.com/office/spreadsheetml/2009/9/main" objectType="Radio" checked="Checked" lockText="1"/>
</file>

<file path=xl/ctrlProps/ctrlProp59.xml><?xml version="1.0" encoding="utf-8"?>
<formControlPr xmlns="http://schemas.microsoft.com/office/spreadsheetml/2009/9/main" objectType="Radio" lockText="1"/>
</file>

<file path=xl/ctrlProps/ctrlProp60.xml><?xml version="1.0" encoding="utf-8"?>
<formControlPr xmlns="http://schemas.microsoft.com/office/spreadsheetml/2009/9/main" objectType="Radio" lockText="1"/>
</file>

<file path=xl/ctrlProps/ctrlProp61.xml><?xml version="1.0" encoding="utf-8"?>
<formControlPr xmlns="http://schemas.microsoft.com/office/spreadsheetml/2009/9/main" objectType="Radio" lockText="1"/>
</file>

<file path=xl/ctrlProps/ctrlProp62.xml><?xml version="1.0" encoding="utf-8"?>
<formControlPr xmlns="http://schemas.microsoft.com/office/spreadsheetml/2009/9/main" objectType="GBox" noThreeD="1"/>
</file>

<file path=xl/ctrlProps/ctrlProp63.xml><?xml version="1.0" encoding="utf-8"?>
<formControlPr xmlns="http://schemas.microsoft.com/office/spreadsheetml/2009/9/main" objectType="Radio" firstButton="1" fmlaLink="$B$118" lockText="1"/>
</file>

<file path=xl/ctrlProps/ctrlProp64.xml><?xml version="1.0" encoding="utf-8"?>
<formControlPr xmlns="http://schemas.microsoft.com/office/spreadsheetml/2009/9/main" objectType="Radio" lockText="1"/>
</file>

<file path=xl/ctrlProps/ctrlProp65.xml><?xml version="1.0" encoding="utf-8"?>
<formControlPr xmlns="http://schemas.microsoft.com/office/spreadsheetml/2009/9/main" objectType="Radio" checked="Checked" lockText="1"/>
</file>

<file path=xl/ctrlProps/ctrlProp66.xml><?xml version="1.0" encoding="utf-8"?>
<formControlPr xmlns="http://schemas.microsoft.com/office/spreadsheetml/2009/9/main" objectType="Radio" lockText="1"/>
</file>

<file path=xl/ctrlProps/ctrlProp67.xml><?xml version="1.0" encoding="utf-8"?>
<formControlPr xmlns="http://schemas.microsoft.com/office/spreadsheetml/2009/9/main" objectType="Radio" lockText="1"/>
</file>

<file path=xl/ctrlProps/ctrlProp68.xml><?xml version="1.0" encoding="utf-8"?>
<formControlPr xmlns="http://schemas.microsoft.com/office/spreadsheetml/2009/9/main" objectType="GBox" noThreeD="1"/>
</file>

<file path=xl/ctrlProps/ctrlProp69.xml><?xml version="1.0" encoding="utf-8"?>
<formControlPr xmlns="http://schemas.microsoft.com/office/spreadsheetml/2009/9/main" objectType="Radio" firstButton="1" fmlaLink="$B$126" lockText="1"/>
</file>

<file path=xl/ctrlProps/ctrlProp70.xml><?xml version="1.0" encoding="utf-8"?>
<formControlPr xmlns="http://schemas.microsoft.com/office/spreadsheetml/2009/9/main" objectType="Radio" lockText="1"/>
</file>

<file path=xl/ctrlProps/ctrlProp71.xml><?xml version="1.0" encoding="utf-8"?>
<formControlPr xmlns="http://schemas.microsoft.com/office/spreadsheetml/2009/9/main" objectType="Radio" lockText="1"/>
</file>

<file path=xl/ctrlProps/ctrlProp72.xml><?xml version="1.0" encoding="utf-8"?>
<formControlPr xmlns="http://schemas.microsoft.com/office/spreadsheetml/2009/9/main" objectType="Radio" checked="Checked" lockText="1"/>
</file>

<file path=xl/ctrlProps/ctrlProp73.xml><?xml version="1.0" encoding="utf-8"?>
<formControlPr xmlns="http://schemas.microsoft.com/office/spreadsheetml/2009/9/main" objectType="Radio" lockText="1"/>
</file>

<file path=xl/ctrlProps/ctrlProp74.xml><?xml version="1.0" encoding="utf-8"?>
<formControlPr xmlns="http://schemas.microsoft.com/office/spreadsheetml/2009/9/main" objectType="GBox" noThreeD="1"/>
</file>

<file path=xl/ctrlProps/ctrlProp75.xml><?xml version="1.0" encoding="utf-8"?>
<formControlPr xmlns="http://schemas.microsoft.com/office/spreadsheetml/2009/9/main" objectType="Radio" firstButton="1" fmlaLink="$B$127" lockText="1"/>
</file>

<file path=xl/ctrlProps/ctrlProp76.xml><?xml version="1.0" encoding="utf-8"?>
<formControlPr xmlns="http://schemas.microsoft.com/office/spreadsheetml/2009/9/main" objectType="Radio" lockText="1"/>
</file>

<file path=xl/ctrlProps/ctrlProp77.xml><?xml version="1.0" encoding="utf-8"?>
<formControlPr xmlns="http://schemas.microsoft.com/office/spreadsheetml/2009/9/main" objectType="Radio" checked="Checked" lockText="1"/>
</file>

<file path=xl/ctrlProps/ctrlProp78.xml><?xml version="1.0" encoding="utf-8"?>
<formControlPr xmlns="http://schemas.microsoft.com/office/spreadsheetml/2009/9/main" objectType="Radio" lockText="1"/>
</file>

<file path=xl/ctrlProps/ctrlProp79.xml><?xml version="1.0" encoding="utf-8"?>
<formControlPr xmlns="http://schemas.microsoft.com/office/spreadsheetml/2009/9/main" objectType="Radio" lockText="1"/>
</file>

<file path=xl/ctrlProps/ctrlProp80.xml><?xml version="1.0" encoding="utf-8"?>
<formControlPr xmlns="http://schemas.microsoft.com/office/spreadsheetml/2009/9/main" objectType="GBox" noThreeD="1"/>
</file>

<file path=xl/ctrlProps/ctrlProp81.xml><?xml version="1.0" encoding="utf-8"?>
<formControlPr xmlns="http://schemas.microsoft.com/office/spreadsheetml/2009/9/main" objectType="Radio" firstButton="1" fmlaLink="$B$128" lockText="1"/>
</file>

<file path=xl/ctrlProps/ctrlProp82.xml><?xml version="1.0" encoding="utf-8"?>
<formControlPr xmlns="http://schemas.microsoft.com/office/spreadsheetml/2009/9/main" objectType="Radio" checked="Checked" lockText="1"/>
</file>

<file path=xl/ctrlProps/ctrlProp83.xml><?xml version="1.0" encoding="utf-8"?>
<formControlPr xmlns="http://schemas.microsoft.com/office/spreadsheetml/2009/9/main" objectType="Radio" lockText="1"/>
</file>

<file path=xl/ctrlProps/ctrlProp84.xml><?xml version="1.0" encoding="utf-8"?>
<formControlPr xmlns="http://schemas.microsoft.com/office/spreadsheetml/2009/9/main" objectType="Radio" lockText="1"/>
</file>

<file path=xl/ctrlProps/ctrlProp85.xml><?xml version="1.0" encoding="utf-8"?>
<formControlPr xmlns="http://schemas.microsoft.com/office/spreadsheetml/2009/9/main" objectType="Radio" lockText="1"/>
</file>

<file path=xl/ctrlProps/ctrlProp86.xml><?xml version="1.0" encoding="utf-8"?>
<formControlPr xmlns="http://schemas.microsoft.com/office/spreadsheetml/2009/9/main" objectType="GBox" noThreeD="1"/>
</file>

<file path=xl/ctrlProps/ctrlProp87.xml><?xml version="1.0" encoding="utf-8"?>
<formControlPr xmlns="http://schemas.microsoft.com/office/spreadsheetml/2009/9/main" objectType="Radio" firstButton="1" fmlaLink="$B$129" lockText="1"/>
</file>

<file path=xl/ctrlProps/ctrlProp88.xml><?xml version="1.0" encoding="utf-8"?>
<formControlPr xmlns="http://schemas.microsoft.com/office/spreadsheetml/2009/9/main" objectType="Radio" checked="Checked" lockText="1"/>
</file>

<file path=xl/ctrlProps/ctrlProp89.xml><?xml version="1.0" encoding="utf-8"?>
<formControlPr xmlns="http://schemas.microsoft.com/office/spreadsheetml/2009/9/main" objectType="Radio" lockText="1"/>
</file>

<file path=xl/ctrlProps/ctrlProp90.xml><?xml version="1.0" encoding="utf-8"?>
<formControlPr xmlns="http://schemas.microsoft.com/office/spreadsheetml/2009/9/main" objectType="Radio" lockText="1"/>
</file>

<file path=xl/ctrlProps/ctrlProp91.xml><?xml version="1.0" encoding="utf-8"?>
<formControlPr xmlns="http://schemas.microsoft.com/office/spreadsheetml/2009/9/main" objectType="Radio" lockText="1"/>
</file>

<file path=xl/ctrlProps/ctrlProp92.xml><?xml version="1.0" encoding="utf-8"?>
<formControlPr xmlns="http://schemas.microsoft.com/office/spreadsheetml/2009/9/main" objectType="GBox" noThreeD="1"/>
</file>

<file path=xl/ctrlProps/ctrlProp93.xml><?xml version="1.0" encoding="utf-8"?>
<formControlPr xmlns="http://schemas.microsoft.com/office/spreadsheetml/2009/9/main" objectType="Radio" firstButton="1" fmlaLink="$B$130" lockText="1"/>
</file>

<file path=xl/ctrlProps/ctrlProp94.xml><?xml version="1.0" encoding="utf-8"?>
<formControlPr xmlns="http://schemas.microsoft.com/office/spreadsheetml/2009/9/main" objectType="Radio" lockText="1"/>
</file>

<file path=xl/ctrlProps/ctrlProp95.xml><?xml version="1.0" encoding="utf-8"?>
<formControlPr xmlns="http://schemas.microsoft.com/office/spreadsheetml/2009/9/main" objectType="Radio" checked="Checked" lockText="1"/>
</file>

<file path=xl/ctrlProps/ctrlProp96.xml><?xml version="1.0" encoding="utf-8"?>
<formControlPr xmlns="http://schemas.microsoft.com/office/spreadsheetml/2009/9/main" objectType="Radio" lockText="1"/>
</file>

<file path=xl/ctrlProps/ctrlProp97.xml><?xml version="1.0" encoding="utf-8"?>
<formControlPr xmlns="http://schemas.microsoft.com/office/spreadsheetml/2009/9/main" objectType="Radio" lockText="1"/>
</file>

<file path=xl/ctrlProps/ctrlProp98.xml><?xml version="1.0" encoding="utf-8"?>
<formControlPr xmlns="http://schemas.microsoft.com/office/spreadsheetml/2009/9/main" objectType="GBox" noThreeD="1"/>
</file>

<file path=xl/ctrlProps/ctrlProp99.xml><?xml version="1.0" encoding="utf-8"?>
<formControlPr xmlns="http://schemas.microsoft.com/office/spreadsheetml/2009/9/main" objectType="Radio" firstButton="1" fmlaLink="$B$137" lockText="1"/>
</file>

<file path=xl/ctrlProps/ctrlProp100.xml><?xml version="1.0" encoding="utf-8"?>
<formControlPr xmlns="http://schemas.microsoft.com/office/spreadsheetml/2009/9/main" objectType="Radio" lockText="1"/>
</file>

<file path=xl/ctrlProps/ctrlProp101.xml><?xml version="1.0" encoding="utf-8"?>
<formControlPr xmlns="http://schemas.microsoft.com/office/spreadsheetml/2009/9/main" objectType="Radio" checked="Checked" lockText="1"/>
</file>

<file path=xl/ctrlProps/ctrlProp102.xml><?xml version="1.0" encoding="utf-8"?>
<formControlPr xmlns="http://schemas.microsoft.com/office/spreadsheetml/2009/9/main" objectType="Radio" lockText="1"/>
</file>

<file path=xl/ctrlProps/ctrlProp103.xml><?xml version="1.0" encoding="utf-8"?>
<formControlPr xmlns="http://schemas.microsoft.com/office/spreadsheetml/2009/9/main" objectType="Radio" lockText="1"/>
</file>

<file path=xl/ctrlProps/ctrlProp104.xml><?xml version="1.0" encoding="utf-8"?>
<formControlPr xmlns="http://schemas.microsoft.com/office/spreadsheetml/2009/9/main" objectType="GBox" noThreeD="1"/>
</file>

<file path=xl/ctrlProps/ctrlProp105.xml><?xml version="1.0" encoding="utf-8"?>
<formControlPr xmlns="http://schemas.microsoft.com/office/spreadsheetml/2009/9/main" objectType="Radio" firstButton="1" fmlaLink="$B$138" lockText="1"/>
</file>

<file path=xl/ctrlProps/ctrlProp106.xml><?xml version="1.0" encoding="utf-8"?>
<formControlPr xmlns="http://schemas.microsoft.com/office/spreadsheetml/2009/9/main" objectType="Radio" checked="Checked" lockText="1"/>
</file>

<file path=xl/ctrlProps/ctrlProp107.xml><?xml version="1.0" encoding="utf-8"?>
<formControlPr xmlns="http://schemas.microsoft.com/office/spreadsheetml/2009/9/main" objectType="Radio" lockText="1"/>
</file>

<file path=xl/ctrlProps/ctrlProp108.xml><?xml version="1.0" encoding="utf-8"?>
<formControlPr xmlns="http://schemas.microsoft.com/office/spreadsheetml/2009/9/main" objectType="Radio" lockText="1"/>
</file>

<file path=xl/ctrlProps/ctrlProp109.xml><?xml version="1.0" encoding="utf-8"?>
<formControlPr xmlns="http://schemas.microsoft.com/office/spreadsheetml/2009/9/main" objectType="Radio" lockText="1"/>
</file>

<file path=xl/ctrlProps/ctrlProp110.xml><?xml version="1.0" encoding="utf-8"?>
<formControlPr xmlns="http://schemas.microsoft.com/office/spreadsheetml/2009/9/main" objectType="GBox" noThreeD="1"/>
</file>

<file path=xl/ctrlProps/ctrlProp111.xml><?xml version="1.0" encoding="utf-8"?>
<formControlPr xmlns="http://schemas.microsoft.com/office/spreadsheetml/2009/9/main" objectType="Radio" checked="Checked" firstButton="1" fmlaLink="$B$139" lockText="1"/>
</file>

<file path=xl/ctrlProps/ctrlProp112.xml><?xml version="1.0" encoding="utf-8"?>
<formControlPr xmlns="http://schemas.microsoft.com/office/spreadsheetml/2009/9/main" objectType="Radio" lockText="1"/>
</file>

<file path=xl/ctrlProps/ctrlProp113.xml><?xml version="1.0" encoding="utf-8"?>
<formControlPr xmlns="http://schemas.microsoft.com/office/spreadsheetml/2009/9/main" objectType="Radio" lockText="1"/>
</file>

<file path=xl/ctrlProps/ctrlProp114.xml><?xml version="1.0" encoding="utf-8"?>
<formControlPr xmlns="http://schemas.microsoft.com/office/spreadsheetml/2009/9/main" objectType="Radio" lockText="1"/>
</file>

<file path=xl/ctrlProps/ctrlProp115.xml><?xml version="1.0" encoding="utf-8"?>
<formControlPr xmlns="http://schemas.microsoft.com/office/spreadsheetml/2009/9/main" objectType="Radio" lockText="1"/>
</file>

<file path=xl/ctrlProps/ctrlProp116.xml><?xml version="1.0" encoding="utf-8"?>
<formControlPr xmlns="http://schemas.microsoft.com/office/spreadsheetml/2009/9/main" objectType="GBox" noThreeD="1"/>
</file>

<file path=xl/ctrlProps/ctrlProp117.xml><?xml version="1.0" encoding="utf-8"?>
<formControlPr xmlns="http://schemas.microsoft.com/office/spreadsheetml/2009/9/main" objectType="Radio" checked="Checked" firstButton="1" fmlaLink="$B$141" lockText="1"/>
</file>

<file path=xl/ctrlProps/ctrlProp118.xml><?xml version="1.0" encoding="utf-8"?>
<formControlPr xmlns="http://schemas.microsoft.com/office/spreadsheetml/2009/9/main" objectType="Radio" lockText="1"/>
</file>

<file path=xl/ctrlProps/ctrlProp119.xml><?xml version="1.0" encoding="utf-8"?>
<formControlPr xmlns="http://schemas.microsoft.com/office/spreadsheetml/2009/9/main" objectType="Radio" lockText="1"/>
</file>

<file path=xl/ctrlProps/ctrlProp120.xml><?xml version="1.0" encoding="utf-8"?>
<formControlPr xmlns="http://schemas.microsoft.com/office/spreadsheetml/2009/9/main" objectType="Radio" lockText="1"/>
</file>

<file path=xl/ctrlProps/ctrlProp121.xml><?xml version="1.0" encoding="utf-8"?>
<formControlPr xmlns="http://schemas.microsoft.com/office/spreadsheetml/2009/9/main" objectType="Radio" lockText="1"/>
</file>

<file path=xl/ctrlProps/ctrlProp122.xml><?xml version="1.0" encoding="utf-8"?>
<formControlPr xmlns="http://schemas.microsoft.com/office/spreadsheetml/2009/9/main" objectType="GBox" noThreeD="1"/>
</file>

<file path=xl/ctrlProps/ctrlProp123.xml><?xml version="1.0" encoding="utf-8"?>
<formControlPr xmlns="http://schemas.microsoft.com/office/spreadsheetml/2009/9/main" objectType="Radio" firstButton="1" fmlaLink="$B$142" lockText="1"/>
</file>

<file path=xl/ctrlProps/ctrlProp124.xml><?xml version="1.0" encoding="utf-8"?>
<formControlPr xmlns="http://schemas.microsoft.com/office/spreadsheetml/2009/9/main" objectType="Radio" lockText="1"/>
</file>

<file path=xl/ctrlProps/ctrlProp125.xml><?xml version="1.0" encoding="utf-8"?>
<formControlPr xmlns="http://schemas.microsoft.com/office/spreadsheetml/2009/9/main" objectType="Radio" checked="Checked" lockText="1"/>
</file>

<file path=xl/ctrlProps/ctrlProp126.xml><?xml version="1.0" encoding="utf-8"?>
<formControlPr xmlns="http://schemas.microsoft.com/office/spreadsheetml/2009/9/main" objectType="Radio" lockText="1"/>
</file>

<file path=xl/ctrlProps/ctrlProp127.xml><?xml version="1.0" encoding="utf-8"?>
<formControlPr xmlns="http://schemas.microsoft.com/office/spreadsheetml/2009/9/main" objectType="Radio" lockText="1"/>
</file>

<file path=xl/ctrlProps/ctrlProp128.xml><?xml version="1.0" encoding="utf-8"?>
<formControlPr xmlns="http://schemas.microsoft.com/office/spreadsheetml/2009/9/main" objectType="GBox" noThreeD="1"/>
</file>

<file path=xl/ctrlProps/ctrlProp129.xml><?xml version="1.0" encoding="utf-8"?>
<formControlPr xmlns="http://schemas.microsoft.com/office/spreadsheetml/2009/9/main" objectType="Radio" firstButton="1" fmlaLink="$B$143" lockText="1"/>
</file>

<file path=xl/ctrlProps/ctrlProp130.xml><?xml version="1.0" encoding="utf-8"?>
<formControlPr xmlns="http://schemas.microsoft.com/office/spreadsheetml/2009/9/main" objectType="Radio" lockText="1"/>
</file>

<file path=xl/ctrlProps/ctrlProp131.xml><?xml version="1.0" encoding="utf-8"?>
<formControlPr xmlns="http://schemas.microsoft.com/office/spreadsheetml/2009/9/main" objectType="Radio" lockText="1"/>
</file>

<file path=xl/ctrlProps/ctrlProp132.xml><?xml version="1.0" encoding="utf-8"?>
<formControlPr xmlns="http://schemas.microsoft.com/office/spreadsheetml/2009/9/main" objectType="Radio" lockText="1"/>
</file>

<file path=xl/ctrlProps/ctrlProp133.xml><?xml version="1.0" encoding="utf-8"?>
<formControlPr xmlns="http://schemas.microsoft.com/office/spreadsheetml/2009/9/main" objectType="Radio" checked="Checked" lockText="1"/>
</file>

<file path=xl/ctrlProps/ctrlProp134.xml><?xml version="1.0" encoding="utf-8"?>
<formControlPr xmlns="http://schemas.microsoft.com/office/spreadsheetml/2009/9/main" objectType="GBox" noThreeD="1"/>
</file>

<file path=xl/ctrlProps/ctrlProp135.xml><?xml version="1.0" encoding="utf-8"?>
<formControlPr xmlns="http://schemas.microsoft.com/office/spreadsheetml/2009/9/main" objectType="Radio" firstButton="1" fmlaLink="$B$144" lockText="1"/>
</file>

<file path=xl/ctrlProps/ctrlProp136.xml><?xml version="1.0" encoding="utf-8"?>
<formControlPr xmlns="http://schemas.microsoft.com/office/spreadsheetml/2009/9/main" objectType="Radio" checked="Checked" lockText="1"/>
</file>

<file path=xl/ctrlProps/ctrlProp137.xml><?xml version="1.0" encoding="utf-8"?>
<formControlPr xmlns="http://schemas.microsoft.com/office/spreadsheetml/2009/9/main" objectType="Radio" lockText="1"/>
</file>

<file path=xl/ctrlProps/ctrlProp138.xml><?xml version="1.0" encoding="utf-8"?>
<formControlPr xmlns="http://schemas.microsoft.com/office/spreadsheetml/2009/9/main" objectType="Radio" lockText="1"/>
</file>

<file path=xl/ctrlProps/ctrlProp139.xml><?xml version="1.0" encoding="utf-8"?>
<formControlPr xmlns="http://schemas.microsoft.com/office/spreadsheetml/2009/9/main" objectType="Radio" lockText="1"/>
</file>

<file path=xl/ctrlProps/ctrlProp140.xml><?xml version="1.0" encoding="utf-8"?>
<formControlPr xmlns="http://schemas.microsoft.com/office/spreadsheetml/2009/9/main" objectType="GBox" noThreeD="1"/>
</file>

<file path=xl/ctrlProps/ctrlProp141.xml><?xml version="1.0" encoding="utf-8"?>
<formControlPr xmlns="http://schemas.microsoft.com/office/spreadsheetml/2009/9/main" objectType="Radio" firstButton="1" fmlaLink="$B$145" lockText="1"/>
</file>

<file path=xl/ctrlProps/ctrlProp142.xml><?xml version="1.0" encoding="utf-8"?>
<formControlPr xmlns="http://schemas.microsoft.com/office/spreadsheetml/2009/9/main" objectType="Radio" lockText="1"/>
</file>

<file path=xl/ctrlProps/ctrlProp143.xml><?xml version="1.0" encoding="utf-8"?>
<formControlPr xmlns="http://schemas.microsoft.com/office/spreadsheetml/2009/9/main" objectType="Radio" lockText="1"/>
</file>

<file path=xl/ctrlProps/ctrlProp144.xml><?xml version="1.0" encoding="utf-8"?>
<formControlPr xmlns="http://schemas.microsoft.com/office/spreadsheetml/2009/9/main" objectType="Radio" lockText="1"/>
</file>

<file path=xl/ctrlProps/ctrlProp145.xml><?xml version="1.0" encoding="utf-8"?>
<formControlPr xmlns="http://schemas.microsoft.com/office/spreadsheetml/2009/9/main" objectType="Radio" lockText="1"/>
</file>

<file path=xl/ctrlProps/ctrlProp146.xml><?xml version="1.0" encoding="utf-8"?>
<formControlPr xmlns="http://schemas.microsoft.com/office/spreadsheetml/2009/9/main" objectType="GBox" noThreeD="1"/>
</file>

<file path=xl/ctrlProps/ctrlProp147.xml><?xml version="1.0" encoding="utf-8"?>
<formControlPr xmlns="http://schemas.microsoft.com/office/spreadsheetml/2009/9/main" objectType="Radio" firstButton="1" fmlaLink="$B$147" lockText="1"/>
</file>

<file path=xl/ctrlProps/ctrlProp148.xml><?xml version="1.0" encoding="utf-8"?>
<formControlPr xmlns="http://schemas.microsoft.com/office/spreadsheetml/2009/9/main" objectType="Radio" lockText="1"/>
</file>

<file path=xl/ctrlProps/ctrlProp149.xml><?xml version="1.0" encoding="utf-8"?>
<formControlPr xmlns="http://schemas.microsoft.com/office/spreadsheetml/2009/9/main" objectType="Radio" lockText="1"/>
</file>

<file path=xl/ctrlProps/ctrlProp150.xml><?xml version="1.0" encoding="utf-8"?>
<formControlPr xmlns="http://schemas.microsoft.com/office/spreadsheetml/2009/9/main" objectType="Radio" lockText="1"/>
</file>

<file path=xl/ctrlProps/ctrlProp151.xml><?xml version="1.0" encoding="utf-8"?>
<formControlPr xmlns="http://schemas.microsoft.com/office/spreadsheetml/2009/9/main" objectType="Radio" lockText="1"/>
</file>

<file path=xl/ctrlProps/ctrlProp152.xml><?xml version="1.0" encoding="utf-8"?>
<formControlPr xmlns="http://schemas.microsoft.com/office/spreadsheetml/2009/9/main" objectType="GBox" noThreeD="1"/>
</file>

<file path=xl/ctrlProps/ctrlProp153.xml><?xml version="1.0" encoding="utf-8"?>
<formControlPr xmlns="http://schemas.microsoft.com/office/spreadsheetml/2009/9/main" objectType="Radio" firstButton="1" fmlaLink="$B$149" lockText="1"/>
</file>

<file path=xl/ctrlProps/ctrlProp154.xml><?xml version="1.0" encoding="utf-8"?>
<formControlPr xmlns="http://schemas.microsoft.com/office/spreadsheetml/2009/9/main" objectType="Radio" lockText="1"/>
</file>

<file path=xl/ctrlProps/ctrlProp155.xml><?xml version="1.0" encoding="utf-8"?>
<formControlPr xmlns="http://schemas.microsoft.com/office/spreadsheetml/2009/9/main" objectType="Radio" lockText="1"/>
</file>

<file path=xl/ctrlProps/ctrlProp156.xml><?xml version="1.0" encoding="utf-8"?>
<formControlPr xmlns="http://schemas.microsoft.com/office/spreadsheetml/2009/9/main" objectType="Radio" lockText="1"/>
</file>

<file path=xl/ctrlProps/ctrlProp157.xml><?xml version="1.0" encoding="utf-8"?>
<formControlPr xmlns="http://schemas.microsoft.com/office/spreadsheetml/2009/9/main" objectType="Radio" lockText="1"/>
</file>

<file path=xl/ctrlProps/ctrlProp158.xml><?xml version="1.0" encoding="utf-8"?>
<formControlPr xmlns="http://schemas.microsoft.com/office/spreadsheetml/2009/9/main" objectType="GBox" noThreeD="1"/>
</file>

<file path=xl/ctrlProps/ctrlProp159.xml><?xml version="1.0" encoding="utf-8"?>
<formControlPr xmlns="http://schemas.microsoft.com/office/spreadsheetml/2009/9/main" objectType="Radio" firstButton="1" fmlaLink="$B$150" lockText="1"/>
</file>

<file path=xl/ctrlProps/ctrlProp160.xml><?xml version="1.0" encoding="utf-8"?>
<formControlPr xmlns="http://schemas.microsoft.com/office/spreadsheetml/2009/9/main" objectType="Radio" lockText="1"/>
</file>

<file path=xl/ctrlProps/ctrlProp161.xml><?xml version="1.0" encoding="utf-8"?>
<formControlPr xmlns="http://schemas.microsoft.com/office/spreadsheetml/2009/9/main" objectType="Radio" lockText="1"/>
</file>

<file path=xl/ctrlProps/ctrlProp162.xml><?xml version="1.0" encoding="utf-8"?>
<formControlPr xmlns="http://schemas.microsoft.com/office/spreadsheetml/2009/9/main" objectType="Radio" checked="Checked" lockText="1"/>
</file>

<file path=xl/ctrlProps/ctrlProp163.xml><?xml version="1.0" encoding="utf-8"?>
<formControlPr xmlns="http://schemas.microsoft.com/office/spreadsheetml/2009/9/main" objectType="Radio" lockText="1"/>
</file>

<file path=xl/ctrlProps/ctrlProp164.xml><?xml version="1.0" encoding="utf-8"?>
<formControlPr xmlns="http://schemas.microsoft.com/office/spreadsheetml/2009/9/main" objectType="GBox" noThreeD="1"/>
</file>

<file path=xl/ctrlProps/ctrlProp165.xml><?xml version="1.0" encoding="utf-8"?>
<formControlPr xmlns="http://schemas.microsoft.com/office/spreadsheetml/2009/9/main" objectType="Radio" firstButton="1" fmlaLink="$B$151" lockText="1"/>
</file>

<file path=xl/ctrlProps/ctrlProp166.xml><?xml version="1.0" encoding="utf-8"?>
<formControlPr xmlns="http://schemas.microsoft.com/office/spreadsheetml/2009/9/main" objectType="Radio" checked="Checked" lockText="1"/>
</file>

<file path=xl/ctrlProps/ctrlProp167.xml><?xml version="1.0" encoding="utf-8"?>
<formControlPr xmlns="http://schemas.microsoft.com/office/spreadsheetml/2009/9/main" objectType="Radio" lockText="1"/>
</file>

<file path=xl/ctrlProps/ctrlProp168.xml><?xml version="1.0" encoding="utf-8"?>
<formControlPr xmlns="http://schemas.microsoft.com/office/spreadsheetml/2009/9/main" objectType="Radio" lockText="1"/>
</file>

<file path=xl/ctrlProps/ctrlProp169.xml><?xml version="1.0" encoding="utf-8"?>
<formControlPr xmlns="http://schemas.microsoft.com/office/spreadsheetml/2009/9/main" objectType="Radio" lockText="1"/>
</file>

<file path=xl/ctrlProps/ctrlProp170.xml><?xml version="1.0" encoding="utf-8"?>
<formControlPr xmlns="http://schemas.microsoft.com/office/spreadsheetml/2009/9/main" objectType="GBox" noThreeD="1"/>
</file>

<file path=xl/ctrlProps/ctrlProp171.xml><?xml version="1.0" encoding="utf-8"?>
<formControlPr xmlns="http://schemas.microsoft.com/office/spreadsheetml/2009/9/main" objectType="Radio" firstButton="1" fmlaLink="$B$152" lockText="1"/>
</file>

<file path=xl/ctrlProps/ctrlProp172.xml><?xml version="1.0" encoding="utf-8"?>
<formControlPr xmlns="http://schemas.microsoft.com/office/spreadsheetml/2009/9/main" objectType="Radio" lockText="1"/>
</file>

<file path=xl/ctrlProps/ctrlProp173.xml><?xml version="1.0" encoding="utf-8"?>
<formControlPr xmlns="http://schemas.microsoft.com/office/spreadsheetml/2009/9/main" objectType="Radio" lockText="1"/>
</file>

<file path=xl/ctrlProps/ctrlProp174.xml><?xml version="1.0" encoding="utf-8"?>
<formControlPr xmlns="http://schemas.microsoft.com/office/spreadsheetml/2009/9/main" objectType="Radio" lockText="1"/>
</file>

<file path=xl/ctrlProps/ctrlProp175.xml><?xml version="1.0" encoding="utf-8"?>
<formControlPr xmlns="http://schemas.microsoft.com/office/spreadsheetml/2009/9/main" objectType="Radio" lockText="1"/>
</file>

<file path=xl/ctrlProps/ctrlProp176.xml><?xml version="1.0" encoding="utf-8"?>
<formControlPr xmlns="http://schemas.microsoft.com/office/spreadsheetml/2009/9/main" objectType="GBox" noThreeD="1"/>
</file>

<file path=xl/ctrlProps/ctrlProp177.xml><?xml version="1.0" encoding="utf-8"?>
<formControlPr xmlns="http://schemas.microsoft.com/office/spreadsheetml/2009/9/main" objectType="Radio" firstButton="1" fmlaLink="$B$154" lockText="1"/>
</file>

<file path=xl/ctrlProps/ctrlProp178.xml><?xml version="1.0" encoding="utf-8"?>
<formControlPr xmlns="http://schemas.microsoft.com/office/spreadsheetml/2009/9/main" objectType="Radio" lockText="1"/>
</file>

<file path=xl/ctrlProps/ctrlProp179.xml><?xml version="1.0" encoding="utf-8"?>
<formControlPr xmlns="http://schemas.microsoft.com/office/spreadsheetml/2009/9/main" objectType="Radio" lockText="1"/>
</file>

<file path=xl/ctrlProps/ctrlProp180.xml><?xml version="1.0" encoding="utf-8"?>
<formControlPr xmlns="http://schemas.microsoft.com/office/spreadsheetml/2009/9/main" objectType="Radio" checked="Checked" lockText="1"/>
</file>

<file path=xl/ctrlProps/ctrlProp181.xml><?xml version="1.0" encoding="utf-8"?>
<formControlPr xmlns="http://schemas.microsoft.com/office/spreadsheetml/2009/9/main" objectType="Radio" lockText="1"/>
</file>

<file path=xl/ctrlProps/ctrlProp182.xml><?xml version="1.0" encoding="utf-8"?>
<formControlPr xmlns="http://schemas.microsoft.com/office/spreadsheetml/2009/9/main" objectType="GBox" noThreeD="1"/>
</file>

<file path=xl/ctrlProps/ctrlProp183.xml><?xml version="1.0" encoding="utf-8"?>
<formControlPr xmlns="http://schemas.microsoft.com/office/spreadsheetml/2009/9/main" objectType="Radio" firstButton="1" fmlaLink="$B$155" lockText="1"/>
</file>

<file path=xl/ctrlProps/ctrlProp184.xml><?xml version="1.0" encoding="utf-8"?>
<formControlPr xmlns="http://schemas.microsoft.com/office/spreadsheetml/2009/9/main" objectType="Radio" lockText="1"/>
</file>

<file path=xl/ctrlProps/ctrlProp185.xml><?xml version="1.0" encoding="utf-8"?>
<formControlPr xmlns="http://schemas.microsoft.com/office/spreadsheetml/2009/9/main" objectType="Radio" lockText="1"/>
</file>

<file path=xl/ctrlProps/ctrlProp186.xml><?xml version="1.0" encoding="utf-8"?>
<formControlPr xmlns="http://schemas.microsoft.com/office/spreadsheetml/2009/9/main" objectType="Radio" lockText="1"/>
</file>

<file path=xl/ctrlProps/ctrlProp187.xml><?xml version="1.0" encoding="utf-8"?>
<formControlPr xmlns="http://schemas.microsoft.com/office/spreadsheetml/2009/9/main" objectType="Radio" lockText="1"/>
</file>

<file path=xl/ctrlProps/ctrlProp188.xml><?xml version="1.0" encoding="utf-8"?>
<formControlPr xmlns="http://schemas.microsoft.com/office/spreadsheetml/2009/9/main" objectType="GBox" noThreeD="1"/>
</file>

<file path=xl/ctrlProps/ctrlProp189.xml><?xml version="1.0" encoding="utf-8"?>
<formControlPr xmlns="http://schemas.microsoft.com/office/spreadsheetml/2009/9/main" objectType="Radio" firstButton="1" fmlaLink="$B$156" lockText="1"/>
</file>

<file path=xl/ctrlProps/ctrlProp190.xml><?xml version="1.0" encoding="utf-8"?>
<formControlPr xmlns="http://schemas.microsoft.com/office/spreadsheetml/2009/9/main" objectType="Radio" lockText="1"/>
</file>

<file path=xl/ctrlProps/ctrlProp191.xml><?xml version="1.0" encoding="utf-8"?>
<formControlPr xmlns="http://schemas.microsoft.com/office/spreadsheetml/2009/9/main" objectType="Radio" lockText="1"/>
</file>

<file path=xl/ctrlProps/ctrlProp192.xml><?xml version="1.0" encoding="utf-8"?>
<formControlPr xmlns="http://schemas.microsoft.com/office/spreadsheetml/2009/9/main" objectType="Radio" lockText="1"/>
</file>

<file path=xl/ctrlProps/ctrlProp193.xml><?xml version="1.0" encoding="utf-8"?>
<formControlPr xmlns="http://schemas.microsoft.com/office/spreadsheetml/2009/9/main" objectType="Radio" lockText="1"/>
</file>

<file path=xl/ctrlProps/ctrlProp194.xml><?xml version="1.0" encoding="utf-8"?>
<formControlPr xmlns="http://schemas.microsoft.com/office/spreadsheetml/2009/9/main" objectType="GBox" noThreeD="1"/>
</file>

<file path=xl/ctrlProps/ctrlProp195.xml><?xml version="1.0" encoding="utf-8"?>
<formControlPr xmlns="http://schemas.microsoft.com/office/spreadsheetml/2009/9/main" objectType="Radio" firstButton="1" fmlaLink="$B$158" lockText="1"/>
</file>

<file path=xl/ctrlProps/ctrlProp196.xml><?xml version="1.0" encoding="utf-8"?>
<formControlPr xmlns="http://schemas.microsoft.com/office/spreadsheetml/2009/9/main" objectType="Radio" lockText="1"/>
</file>

<file path=xl/ctrlProps/ctrlProp197.xml><?xml version="1.0" encoding="utf-8"?>
<formControlPr xmlns="http://schemas.microsoft.com/office/spreadsheetml/2009/9/main" objectType="Radio" checked="Checked" lockText="1"/>
</file>

<file path=xl/ctrlProps/ctrlProp198.xml><?xml version="1.0" encoding="utf-8"?>
<formControlPr xmlns="http://schemas.microsoft.com/office/spreadsheetml/2009/9/main" objectType="Radio" lockText="1"/>
</file>

<file path=xl/ctrlProps/ctrlProp199.xml><?xml version="1.0" encoding="utf-8"?>
<formControlPr xmlns="http://schemas.microsoft.com/office/spreadsheetml/2009/9/main" objectType="Radio" lockText="1"/>
</file>

<file path=xl/ctrlProps/ctrlProp200.xml><?xml version="1.0" encoding="utf-8"?>
<formControlPr xmlns="http://schemas.microsoft.com/office/spreadsheetml/2009/9/main" objectType="GBox" noThreeD="1"/>
</file>

<file path=xl/ctrlProps/ctrlProp201.xml><?xml version="1.0" encoding="utf-8"?>
<formControlPr xmlns="http://schemas.microsoft.com/office/spreadsheetml/2009/9/main" objectType="Radio" firstButton="1" fmlaLink="$B$159" lockText="1"/>
</file>

<file path=xl/ctrlProps/ctrlProp202.xml><?xml version="1.0" encoding="utf-8"?>
<formControlPr xmlns="http://schemas.microsoft.com/office/spreadsheetml/2009/9/main" objectType="Radio" lockText="1"/>
</file>

<file path=xl/ctrlProps/ctrlProp203.xml><?xml version="1.0" encoding="utf-8"?>
<formControlPr xmlns="http://schemas.microsoft.com/office/spreadsheetml/2009/9/main" objectType="Radio" lockText="1"/>
</file>

<file path=xl/ctrlProps/ctrlProp204.xml><?xml version="1.0" encoding="utf-8"?>
<formControlPr xmlns="http://schemas.microsoft.com/office/spreadsheetml/2009/9/main" objectType="Radio" lockText="1"/>
</file>

<file path=xl/ctrlProps/ctrlProp205.xml><?xml version="1.0" encoding="utf-8"?>
<formControlPr xmlns="http://schemas.microsoft.com/office/spreadsheetml/2009/9/main" objectType="Radio" lockText="1"/>
</file>

<file path=xl/ctrlProps/ctrlProp206.xml><?xml version="1.0" encoding="utf-8"?>
<formControlPr xmlns="http://schemas.microsoft.com/office/spreadsheetml/2009/9/main" objectType="GBox" noThreeD="1"/>
</file>

<file path=xl/ctrlProps/ctrlProp207.xml><?xml version="1.0" encoding="utf-8"?>
<formControlPr xmlns="http://schemas.microsoft.com/office/spreadsheetml/2009/9/main" objectType="Radio" firstButton="1" fmlaLink="$B$160" lockText="1"/>
</file>

<file path=xl/ctrlProps/ctrlProp208.xml><?xml version="1.0" encoding="utf-8"?>
<formControlPr xmlns="http://schemas.microsoft.com/office/spreadsheetml/2009/9/main" objectType="Radio" lockText="1"/>
</file>

<file path=xl/ctrlProps/ctrlProp209.xml><?xml version="1.0" encoding="utf-8"?>
<formControlPr xmlns="http://schemas.microsoft.com/office/spreadsheetml/2009/9/main" objectType="Radio" lockText="1"/>
</file>

<file path=xl/ctrlProps/ctrlProp210.xml><?xml version="1.0" encoding="utf-8"?>
<formControlPr xmlns="http://schemas.microsoft.com/office/spreadsheetml/2009/9/main" objectType="Radio" lockText="1"/>
</file>

<file path=xl/ctrlProps/ctrlProp211.xml><?xml version="1.0" encoding="utf-8"?>
<formControlPr xmlns="http://schemas.microsoft.com/office/spreadsheetml/2009/9/main" objectType="Radio" lockText="1"/>
</file>

<file path=xl/ctrlProps/ctrlProp212.xml><?xml version="1.0" encoding="utf-8"?>
<formControlPr xmlns="http://schemas.microsoft.com/office/spreadsheetml/2009/9/main" objectType="GBox" noThreeD="1"/>
</file>

<file path=xl/ctrlProps/ctrlProp213.xml><?xml version="1.0" encoding="utf-8"?>
<formControlPr xmlns="http://schemas.microsoft.com/office/spreadsheetml/2009/9/main" objectType="Radio" firstButton="1" fmlaLink="$B$161" lockText="1"/>
</file>

<file path=xl/ctrlProps/ctrlProp214.xml><?xml version="1.0" encoding="utf-8"?>
<formControlPr xmlns="http://schemas.microsoft.com/office/spreadsheetml/2009/9/main" objectType="Radio" lockText="1"/>
</file>

<file path=xl/ctrlProps/ctrlProp215.xml><?xml version="1.0" encoding="utf-8"?>
<formControlPr xmlns="http://schemas.microsoft.com/office/spreadsheetml/2009/9/main" objectType="Radio" lockText="1"/>
</file>

<file path=xl/ctrlProps/ctrlProp216.xml><?xml version="1.0" encoding="utf-8"?>
<formControlPr xmlns="http://schemas.microsoft.com/office/spreadsheetml/2009/9/main" objectType="Radio" lockText="1"/>
</file>

<file path=xl/ctrlProps/ctrlProp217.xml><?xml version="1.0" encoding="utf-8"?>
<formControlPr xmlns="http://schemas.microsoft.com/office/spreadsheetml/2009/9/main" objectType="Radio" lockText="1"/>
</file>

<file path=xl/ctrlProps/ctrlProp218.xml><?xml version="1.0" encoding="utf-8"?>
<formControlPr xmlns="http://schemas.microsoft.com/office/spreadsheetml/2009/9/main" objectType="GBox" noThreeD="1"/>
</file>

<file path=xl/ctrlProps/ctrlProp219.xml><?xml version="1.0" encoding="utf-8"?>
<formControlPr xmlns="http://schemas.microsoft.com/office/spreadsheetml/2009/9/main" objectType="Radio" firstButton="1" fmlaLink="$B$163" lockText="1"/>
</file>

<file path=xl/ctrlProps/ctrlProp220.xml><?xml version="1.0" encoding="utf-8"?>
<formControlPr xmlns="http://schemas.microsoft.com/office/spreadsheetml/2009/9/main" objectType="Radio" lockText="1"/>
</file>

<file path=xl/ctrlProps/ctrlProp221.xml><?xml version="1.0" encoding="utf-8"?>
<formControlPr xmlns="http://schemas.microsoft.com/office/spreadsheetml/2009/9/main" objectType="Radio" lockText="1"/>
</file>

<file path=xl/ctrlProps/ctrlProp222.xml><?xml version="1.0" encoding="utf-8"?>
<formControlPr xmlns="http://schemas.microsoft.com/office/spreadsheetml/2009/9/main" objectType="Radio" lockText="1"/>
</file>

<file path=xl/ctrlProps/ctrlProp223.xml><?xml version="1.0" encoding="utf-8"?>
<formControlPr xmlns="http://schemas.microsoft.com/office/spreadsheetml/2009/9/main" objectType="Radio" lockText="1"/>
</file>

<file path=xl/ctrlProps/ctrlProp224.xml><?xml version="1.0" encoding="utf-8"?>
<formControlPr xmlns="http://schemas.microsoft.com/office/spreadsheetml/2009/9/main" objectType="GBox" noThreeD="1"/>
</file>

<file path=xl/ctrlProps/ctrlProp225.xml><?xml version="1.0" encoding="utf-8"?>
<formControlPr xmlns="http://schemas.microsoft.com/office/spreadsheetml/2009/9/main" objectType="Radio" firstButton="1" fmlaLink="$B$164" lockText="1"/>
</file>

<file path=xl/ctrlProps/ctrlProp226.xml><?xml version="1.0" encoding="utf-8"?>
<formControlPr xmlns="http://schemas.microsoft.com/office/spreadsheetml/2009/9/main" objectType="Radio" lockText="1"/>
</file>

<file path=xl/ctrlProps/ctrlProp227.xml><?xml version="1.0" encoding="utf-8"?>
<formControlPr xmlns="http://schemas.microsoft.com/office/spreadsheetml/2009/9/main" objectType="Radio" checked="Checked" lockText="1"/>
</file>

<file path=xl/ctrlProps/ctrlProp228.xml><?xml version="1.0" encoding="utf-8"?>
<formControlPr xmlns="http://schemas.microsoft.com/office/spreadsheetml/2009/9/main" objectType="Radio" lockText="1"/>
</file>

<file path=xl/ctrlProps/ctrlProp229.xml><?xml version="1.0" encoding="utf-8"?>
<formControlPr xmlns="http://schemas.microsoft.com/office/spreadsheetml/2009/9/main" objectType="Radio" lockText="1"/>
</file>

<file path=xl/ctrlProps/ctrlProp230.xml><?xml version="1.0" encoding="utf-8"?>
<formControlPr xmlns="http://schemas.microsoft.com/office/spreadsheetml/2009/9/main" objectType="GBox" noThreeD="1"/>
</file>

<file path=xl/ctrlProps/ctrlProp231.xml><?xml version="1.0" encoding="utf-8"?>
<formControlPr xmlns="http://schemas.microsoft.com/office/spreadsheetml/2009/9/main" objectType="Radio" firstButton="1" fmlaLink="$B$146" lockText="1"/>
</file>

<file path=xl/ctrlProps/ctrlProp232.xml><?xml version="1.0" encoding="utf-8"?>
<formControlPr xmlns="http://schemas.microsoft.com/office/spreadsheetml/2009/9/main" objectType="Radio" lockText="1"/>
</file>

<file path=xl/ctrlProps/ctrlProp233.xml><?xml version="1.0" encoding="utf-8"?>
<formControlPr xmlns="http://schemas.microsoft.com/office/spreadsheetml/2009/9/main" objectType="Radio" lockText="1"/>
</file>

<file path=xl/ctrlProps/ctrlProp234.xml><?xml version="1.0" encoding="utf-8"?>
<formControlPr xmlns="http://schemas.microsoft.com/office/spreadsheetml/2009/9/main" objectType="Radio" lockText="1"/>
</file>

<file path=xl/ctrlProps/ctrlProp235.xml><?xml version="1.0" encoding="utf-8"?>
<formControlPr xmlns="http://schemas.microsoft.com/office/spreadsheetml/2009/9/main" objectType="Radio" lockText="1"/>
</file>

<file path=xl/ctrlProps/ctrlProp236.xml><?xml version="1.0" encoding="utf-8"?>
<formControlPr xmlns="http://schemas.microsoft.com/office/spreadsheetml/2009/9/main" objectType="Drop" dropLines="2" dropStyle="combo" dx="16" fmlaLink="' '!$B$4" fmlaRange="' '!$Z$6:$Z$7" noThreeD="1" sel="1" val="0"/>
</file>

<file path=xl/ctrlProps/ctrlProp237.xml><?xml version="1.0" encoding="utf-8"?>
<formControlPr xmlns="http://schemas.microsoft.com/office/spreadsheetml/2009/9/main" objectType="GBox" noThreeD="1"/>
</file>

<file path=xl/ctrlProps/ctrlProp238.xml><?xml version="1.0" encoding="utf-8"?>
<formControlPr xmlns="http://schemas.microsoft.com/office/spreadsheetml/2009/9/main" objectType="GBox" noThreeD="1"/>
</file>

<file path=xl/ctrlProps/ctrlProp239.xml><?xml version="1.0" encoding="utf-8"?>
<formControlPr xmlns="http://schemas.microsoft.com/office/spreadsheetml/2009/9/main" objectType="Radio" firstButton="1" fmlaLink="$B$135" lockText="1"/>
</file>

<file path=xl/ctrlProps/ctrlProp240.xml><?xml version="1.0" encoding="utf-8"?>
<formControlPr xmlns="http://schemas.microsoft.com/office/spreadsheetml/2009/9/main" objectType="Radio" lockText="1"/>
</file>

<file path=xl/ctrlProps/ctrlProp241.xml><?xml version="1.0" encoding="utf-8"?>
<formControlPr xmlns="http://schemas.microsoft.com/office/spreadsheetml/2009/9/main" objectType="Radio" checked="Checked" lockText="1"/>
</file>

<file path=xl/ctrlProps/ctrlProp242.xml><?xml version="1.0" encoding="utf-8"?>
<formControlPr xmlns="http://schemas.microsoft.com/office/spreadsheetml/2009/9/main" objectType="Radio" lockText="1"/>
</file>

<file path=xl/ctrlProps/ctrlProp243.xml><?xml version="1.0" encoding="utf-8"?>
<formControlPr xmlns="http://schemas.microsoft.com/office/spreadsheetml/2009/9/main" objectType="Radio" lockText="1"/>
</file>

<file path=xl/ctrlProps/ctrlProp244.xml><?xml version="1.0" encoding="utf-8"?>
<formControlPr xmlns="http://schemas.microsoft.com/office/spreadsheetml/2009/9/main" objectType="GBox" noThreeD="1"/>
</file>

<file path=xl/ctrlProps/ctrlProp245.xml><?xml version="1.0" encoding="utf-8"?>
<formControlPr xmlns="http://schemas.microsoft.com/office/spreadsheetml/2009/9/main" objectType="Radio" firstButton="1" fmlaLink="$B$136" lockText="1"/>
</file>

<file path=xl/ctrlProps/ctrlProp246.xml><?xml version="1.0" encoding="utf-8"?>
<formControlPr xmlns="http://schemas.microsoft.com/office/spreadsheetml/2009/9/main" objectType="Radio" lockText="1"/>
</file>

<file path=xl/ctrlProps/ctrlProp247.xml><?xml version="1.0" encoding="utf-8"?>
<formControlPr xmlns="http://schemas.microsoft.com/office/spreadsheetml/2009/9/main" objectType="Radio" lockText="1"/>
</file>

<file path=xl/ctrlProps/ctrlProp248.xml><?xml version="1.0" encoding="utf-8"?>
<formControlPr xmlns="http://schemas.microsoft.com/office/spreadsheetml/2009/9/main" objectType="Radio" checked="Checked" lockText="1"/>
</file>

<file path=xl/ctrlProps/ctrlProp249.xml><?xml version="1.0" encoding="utf-8"?>
<formControlPr xmlns="http://schemas.microsoft.com/office/spreadsheetml/2009/9/main" objectType="Radio" lockText="1"/>
</file>

<file path=xl/ctrlProps/ctrlProp250.xml><?xml version="1.0" encoding="utf-8"?>
<formControlPr xmlns="http://schemas.microsoft.com/office/spreadsheetml/2009/9/main" objectType="GBox" noThreeD="1"/>
</file>

<file path=xl/ctrlProps/ctrlProp251.xml><?xml version="1.0" encoding="utf-8"?>
<formControlPr xmlns="http://schemas.microsoft.com/office/spreadsheetml/2009/9/main" objectType="Radio" firstButton="1" fmlaLink="$B$137" lockText="1"/>
</file>

<file path=xl/ctrlProps/ctrlProp252.xml><?xml version="1.0" encoding="utf-8"?>
<formControlPr xmlns="http://schemas.microsoft.com/office/spreadsheetml/2009/9/main" objectType="Radio" lockText="1"/>
</file>

<file path=xl/ctrlProps/ctrlProp253.xml><?xml version="1.0" encoding="utf-8"?>
<formControlPr xmlns="http://schemas.microsoft.com/office/spreadsheetml/2009/9/main" objectType="Radio" lockText="1"/>
</file>

<file path=xl/ctrlProps/ctrlProp254.xml><?xml version="1.0" encoding="utf-8"?>
<formControlPr xmlns="http://schemas.microsoft.com/office/spreadsheetml/2009/9/main" objectType="Radio" checked="Checked" lockText="1"/>
</file>

<file path=xl/ctrlProps/ctrlProp255.xml><?xml version="1.0" encoding="utf-8"?>
<formControlPr xmlns="http://schemas.microsoft.com/office/spreadsheetml/2009/9/main" objectType="Radio" lockText="1"/>
</file>

<file path=xl/ctrlProps/ctrlProp256.xml><?xml version="1.0" encoding="utf-8"?>
<formControlPr xmlns="http://schemas.microsoft.com/office/spreadsheetml/2009/9/main" objectType="GBox" noThreeD="1"/>
</file>

<file path=xl/ctrlProps/ctrlProp257.xml><?xml version="1.0" encoding="utf-8"?>
<formControlPr xmlns="http://schemas.microsoft.com/office/spreadsheetml/2009/9/main" objectType="Radio" firstButton="1" fmlaLink="$B$153" lockText="1"/>
</file>

<file path=xl/ctrlProps/ctrlProp258.xml><?xml version="1.0" encoding="utf-8"?>
<formControlPr xmlns="http://schemas.microsoft.com/office/spreadsheetml/2009/9/main" objectType="Radio" checked="Checked" lockText="1"/>
</file>

<file path=xl/ctrlProps/ctrlProp259.xml><?xml version="1.0" encoding="utf-8"?>
<formControlPr xmlns="http://schemas.microsoft.com/office/spreadsheetml/2009/9/main" objectType="Radio" lockText="1"/>
</file>

<file path=xl/ctrlProps/ctrlProp260.xml><?xml version="1.0" encoding="utf-8"?>
<formControlPr xmlns="http://schemas.microsoft.com/office/spreadsheetml/2009/9/main" objectType="Radio" lockText="1"/>
</file>

<file path=xl/ctrlProps/ctrlProp261.xml><?xml version="1.0" encoding="utf-8"?>
<formControlPr xmlns="http://schemas.microsoft.com/office/spreadsheetml/2009/9/main" objectType="Radio" lockText="1"/>
</file>

<file path=xl/ctrlProps/ctrlProp262.xml><?xml version="1.0" encoding="utf-8"?>
<formControlPr xmlns="http://schemas.microsoft.com/office/spreadsheetml/2009/9/main" objectType="GBox" noThreeD="1"/>
</file>

<file path=xl/ctrlProps/ctrlProp263.xml><?xml version="1.0" encoding="utf-8"?>
<formControlPr xmlns="http://schemas.microsoft.com/office/spreadsheetml/2009/9/main" objectType="Radio" firstButton="1" fmlaLink="$B$134" lockText="1"/>
</file>

<file path=xl/ctrlProps/ctrlProp264.xml><?xml version="1.0" encoding="utf-8"?>
<formControlPr xmlns="http://schemas.microsoft.com/office/spreadsheetml/2009/9/main" objectType="Radio" checked="Checked" lockText="1"/>
</file>

<file path=xl/ctrlProps/ctrlProp265.xml><?xml version="1.0" encoding="utf-8"?>
<formControlPr xmlns="http://schemas.microsoft.com/office/spreadsheetml/2009/9/main" objectType="Radio" lockText="1"/>
</file>

<file path=xl/ctrlProps/ctrlProp266.xml><?xml version="1.0" encoding="utf-8"?>
<formControlPr xmlns="http://schemas.microsoft.com/office/spreadsheetml/2009/9/main" objectType="Radio" lockText="1"/>
</file>

<file path=xl/ctrlProps/ctrlProp267.xml><?xml version="1.0" encoding="utf-8"?>
<formControlPr xmlns="http://schemas.microsoft.com/office/spreadsheetml/2009/9/main" objectType="Radio" lockText="1"/>
</file>

<file path=xl/ctrlProps/ctrlProp268.xml><?xml version="1.0" encoding="utf-8"?>
<formControlPr xmlns="http://schemas.microsoft.com/office/spreadsheetml/2009/9/main" objectType="GBox" noThreeD="1"/>
</file>

<file path=xl/ctrlProps/ctrlProp269.xml><?xml version="1.0" encoding="utf-8"?>
<formControlPr xmlns="http://schemas.microsoft.com/office/spreadsheetml/2009/9/main" objectType="Radio" firstButton="1" fmlaLink="$B$147" lockText="1"/>
</file>

<file path=xl/ctrlProps/ctrlProp270.xml><?xml version="1.0" encoding="utf-8"?>
<formControlPr xmlns="http://schemas.microsoft.com/office/spreadsheetml/2009/9/main" objectType="Radio" lockText="1"/>
</file>

<file path=xl/ctrlProps/ctrlProp271.xml><?xml version="1.0" encoding="utf-8"?>
<formControlPr xmlns="http://schemas.microsoft.com/office/spreadsheetml/2009/9/main" objectType="Radio" lockText="1"/>
</file>

<file path=xl/ctrlProps/ctrlProp272.xml><?xml version="1.0" encoding="utf-8"?>
<formControlPr xmlns="http://schemas.microsoft.com/office/spreadsheetml/2009/9/main" objectType="Radio" checked="Checked" lockText="1"/>
</file>

<file path=xl/ctrlProps/ctrlProp273.xml><?xml version="1.0" encoding="utf-8"?>
<formControlPr xmlns="http://schemas.microsoft.com/office/spreadsheetml/2009/9/main" objectType="Radio" lockText="1"/>
</file>

<file path=xl/ctrlProps/ctrlProp274.xml><?xml version="1.0" encoding="utf-8"?>
<formControlPr xmlns="http://schemas.microsoft.com/office/spreadsheetml/2009/9/main" objectType="GBox" noThreeD="1"/>
</file>

<file path=xl/ctrlProps/ctrlProp275.xml><?xml version="1.0" encoding="utf-8"?>
<formControlPr xmlns="http://schemas.microsoft.com/office/spreadsheetml/2009/9/main" objectType="Radio" firstButton="1" fmlaLink="$B$148" lockText="1"/>
</file>

<file path=xl/ctrlProps/ctrlProp276.xml><?xml version="1.0" encoding="utf-8"?>
<formControlPr xmlns="http://schemas.microsoft.com/office/spreadsheetml/2009/9/main" objectType="Radio" lockText="1"/>
</file>

<file path=xl/ctrlProps/ctrlProp277.xml><?xml version="1.0" encoding="utf-8"?>
<formControlPr xmlns="http://schemas.microsoft.com/office/spreadsheetml/2009/9/main" objectType="Radio" checked="Checked" lockText="1"/>
</file>

<file path=xl/ctrlProps/ctrlProp278.xml><?xml version="1.0" encoding="utf-8"?>
<formControlPr xmlns="http://schemas.microsoft.com/office/spreadsheetml/2009/9/main" objectType="Radio" lockText="1"/>
</file>

<file path=xl/ctrlProps/ctrlProp279.xml><?xml version="1.0" encoding="utf-8"?>
<formControlPr xmlns="http://schemas.microsoft.com/office/spreadsheetml/2009/9/main" objectType="Radio" lockText="1"/>
</file>

<file path=xl/ctrlProps/ctrlProp280.xml><?xml version="1.0" encoding="utf-8"?>
<formControlPr xmlns="http://schemas.microsoft.com/office/spreadsheetml/2009/9/main" objectType="GBox" noThreeD="1"/>
</file>

<file path=xl/ctrlProps/ctrlProp281.xml><?xml version="1.0" encoding="utf-8"?>
<formControlPr xmlns="http://schemas.microsoft.com/office/spreadsheetml/2009/9/main" objectType="Radio" firstButton="1" fmlaLink="$B$149" lockText="1"/>
</file>

<file path=xl/ctrlProps/ctrlProp282.xml><?xml version="1.0" encoding="utf-8"?>
<formControlPr xmlns="http://schemas.microsoft.com/office/spreadsheetml/2009/9/main" objectType="Radio" checked="Checked" lockText="1"/>
</file>

<file path=xl/ctrlProps/ctrlProp283.xml><?xml version="1.0" encoding="utf-8"?>
<formControlPr xmlns="http://schemas.microsoft.com/office/spreadsheetml/2009/9/main" objectType="Radio" lockText="1"/>
</file>

<file path=xl/ctrlProps/ctrlProp284.xml><?xml version="1.0" encoding="utf-8"?>
<formControlPr xmlns="http://schemas.microsoft.com/office/spreadsheetml/2009/9/main" objectType="Radio" lockText="1"/>
</file>

<file path=xl/ctrlProps/ctrlProp285.xml><?xml version="1.0" encoding="utf-8"?>
<formControlPr xmlns="http://schemas.microsoft.com/office/spreadsheetml/2009/9/main" objectType="Radio" lockText="1"/>
</file>

<file path=xl/ctrlProps/ctrlProp286.xml><?xml version="1.0" encoding="utf-8"?>
<formControlPr xmlns="http://schemas.microsoft.com/office/spreadsheetml/2009/9/main" objectType="GBox" noThreeD="1"/>
</file>

<file path=xl/ctrlProps/ctrlProp287.xml><?xml version="1.0" encoding="utf-8"?>
<formControlPr xmlns="http://schemas.microsoft.com/office/spreadsheetml/2009/9/main" objectType="Radio" firstButton="1" fmlaLink="$B$162" lockText="1"/>
</file>

<file path=xl/ctrlProps/ctrlProp288.xml><?xml version="1.0" encoding="utf-8"?>
<formControlPr xmlns="http://schemas.microsoft.com/office/spreadsheetml/2009/9/main" objectType="Radio" lockText="1"/>
</file>

<file path=xl/ctrlProps/ctrlProp289.xml><?xml version="1.0" encoding="utf-8"?>
<formControlPr xmlns="http://schemas.microsoft.com/office/spreadsheetml/2009/9/main" objectType="Radio" lockText="1"/>
</file>

<file path=xl/ctrlProps/ctrlProp290.xml><?xml version="1.0" encoding="utf-8"?>
<formControlPr xmlns="http://schemas.microsoft.com/office/spreadsheetml/2009/9/main" objectType="Radio" checked="Checked" lockText="1"/>
</file>

<file path=xl/ctrlProps/ctrlProp291.xml><?xml version="1.0" encoding="utf-8"?>
<formControlPr xmlns="http://schemas.microsoft.com/office/spreadsheetml/2009/9/main" objectType="Radio" lockText="1"/>
</file>

<file path=xl/ctrlProps/ctrlProp292.xml><?xml version="1.0" encoding="utf-8"?>
<formControlPr xmlns="http://schemas.microsoft.com/office/spreadsheetml/2009/9/main" objectType="GBox" noThreeD="1"/>
</file>

<file path=xl/ctrlProps/ctrlProp293.xml><?xml version="1.0" encoding="utf-8"?>
<formControlPr xmlns="http://schemas.microsoft.com/office/spreadsheetml/2009/9/main" objectType="Radio" firstButton="1" fmlaLink="$B$167" lockText="1"/>
</file>

<file path=xl/ctrlProps/ctrlProp294.xml><?xml version="1.0" encoding="utf-8"?>
<formControlPr xmlns="http://schemas.microsoft.com/office/spreadsheetml/2009/9/main" objectType="Radio" checked="Checked" lockText="1"/>
</file>

<file path=xl/ctrlProps/ctrlProp295.xml><?xml version="1.0" encoding="utf-8"?>
<formControlPr xmlns="http://schemas.microsoft.com/office/spreadsheetml/2009/9/main" objectType="Radio" lockText="1"/>
</file>

<file path=xl/ctrlProps/ctrlProp296.xml><?xml version="1.0" encoding="utf-8"?>
<formControlPr xmlns="http://schemas.microsoft.com/office/spreadsheetml/2009/9/main" objectType="Radio" lockText="1"/>
</file>

<file path=xl/ctrlProps/ctrlProp297.xml><?xml version="1.0" encoding="utf-8"?>
<formControlPr xmlns="http://schemas.microsoft.com/office/spreadsheetml/2009/9/main" objectType="Radio" lockText="1"/>
</file>

<file path=xl/ctrlProps/ctrlProp298.xml><?xml version="1.0" encoding="utf-8"?>
<formControlPr xmlns="http://schemas.microsoft.com/office/spreadsheetml/2009/9/main" objectType="GBox" noThreeD="1"/>
</file>

<file path=xl/ctrlProps/ctrlProp299.xml><?xml version="1.0" encoding="utf-8"?>
<formControlPr xmlns="http://schemas.microsoft.com/office/spreadsheetml/2009/9/main" objectType="Radio" firstButton="1" fmlaLink="$B$170" lockText="1"/>
</file>

<file path=xl/ctrlProps/ctrlProp300.xml><?xml version="1.0" encoding="utf-8"?>
<formControlPr xmlns="http://schemas.microsoft.com/office/spreadsheetml/2009/9/main" objectType="Radio" lockText="1"/>
</file>

<file path=xl/ctrlProps/ctrlProp301.xml><?xml version="1.0" encoding="utf-8"?>
<formControlPr xmlns="http://schemas.microsoft.com/office/spreadsheetml/2009/9/main" objectType="Radio" checked="Checked" lockText="1"/>
</file>

<file path=xl/ctrlProps/ctrlProp302.xml><?xml version="1.0" encoding="utf-8"?>
<formControlPr xmlns="http://schemas.microsoft.com/office/spreadsheetml/2009/9/main" objectType="Radio" lockText="1"/>
</file>

<file path=xl/ctrlProps/ctrlProp303.xml><?xml version="1.0" encoding="utf-8"?>
<formControlPr xmlns="http://schemas.microsoft.com/office/spreadsheetml/2009/9/main" objectType="Radio" lockText="1"/>
</file>

<file path=xl/ctrlProps/ctrlProp304.xml><?xml version="1.0" encoding="utf-8"?>
<formControlPr xmlns="http://schemas.microsoft.com/office/spreadsheetml/2009/9/main" objectType="GBox" noThreeD="1"/>
</file>

<file path=xl/ctrlProps/ctrlProp305.xml><?xml version="1.0" encoding="utf-8"?>
<formControlPr xmlns="http://schemas.microsoft.com/office/spreadsheetml/2009/9/main" objectType="Radio" firstButton="1" fmlaLink="$B$173" lockText="1"/>
</file>

<file path=xl/ctrlProps/ctrlProp306.xml><?xml version="1.0" encoding="utf-8"?>
<formControlPr xmlns="http://schemas.microsoft.com/office/spreadsheetml/2009/9/main" objectType="Radio" lockText="1"/>
</file>

<file path=xl/ctrlProps/ctrlProp307.xml><?xml version="1.0" encoding="utf-8"?>
<formControlPr xmlns="http://schemas.microsoft.com/office/spreadsheetml/2009/9/main" objectType="Radio" lockText="1"/>
</file>

<file path=xl/ctrlProps/ctrlProp308.xml><?xml version="1.0" encoding="utf-8"?>
<formControlPr xmlns="http://schemas.microsoft.com/office/spreadsheetml/2009/9/main" objectType="Radio" checked="Checked" lockText="1"/>
</file>

<file path=xl/ctrlProps/ctrlProp309.xml><?xml version="1.0" encoding="utf-8"?>
<formControlPr xmlns="http://schemas.microsoft.com/office/spreadsheetml/2009/9/main" objectType="Radio" lockText="1"/>
</file>

<file path=xl/ctrlProps/ctrlProp310.xml><?xml version="1.0" encoding="utf-8"?>
<formControlPr xmlns="http://schemas.microsoft.com/office/spreadsheetml/2009/9/main" objectType="GBox" noThreeD="1"/>
</file>

<file path=xl/ctrlProps/ctrlProp311.xml><?xml version="1.0" encoding="utf-8"?>
<formControlPr xmlns="http://schemas.microsoft.com/office/spreadsheetml/2009/9/main" objectType="Radio" firstButton="1" fmlaLink="$B$174" lockText="1"/>
</file>

<file path=xl/ctrlProps/ctrlProp312.xml><?xml version="1.0" encoding="utf-8"?>
<formControlPr xmlns="http://schemas.microsoft.com/office/spreadsheetml/2009/9/main" objectType="Radio" lockText="1"/>
</file>

<file path=xl/ctrlProps/ctrlProp313.xml><?xml version="1.0" encoding="utf-8"?>
<formControlPr xmlns="http://schemas.microsoft.com/office/spreadsheetml/2009/9/main" objectType="Radio" checked="Checked" lockText="1"/>
</file>

<file path=xl/ctrlProps/ctrlProp314.xml><?xml version="1.0" encoding="utf-8"?>
<formControlPr xmlns="http://schemas.microsoft.com/office/spreadsheetml/2009/9/main" objectType="Radio" lockText="1"/>
</file>

<file path=xl/ctrlProps/ctrlProp315.xml><?xml version="1.0" encoding="utf-8"?>
<formControlPr xmlns="http://schemas.microsoft.com/office/spreadsheetml/2009/9/main" objectType="Radio" lockText="1"/>
</file>

<file path=xl/ctrlProps/ctrlProp316.xml><?xml version="1.0" encoding="utf-8"?>
<formControlPr xmlns="http://schemas.microsoft.com/office/spreadsheetml/2009/9/main" objectType="GBox" noThreeD="1"/>
</file>

<file path=xl/ctrlProps/ctrlProp317.xml><?xml version="1.0" encoding="utf-8"?>
<formControlPr xmlns="http://schemas.microsoft.com/office/spreadsheetml/2009/9/main" objectType="Radio" firstButton="1" fmlaLink="$B$178" lockText="1"/>
</file>

<file path=xl/ctrlProps/ctrlProp318.xml><?xml version="1.0" encoding="utf-8"?>
<formControlPr xmlns="http://schemas.microsoft.com/office/spreadsheetml/2009/9/main" objectType="Radio" lockText="1"/>
</file>

<file path=xl/ctrlProps/ctrlProp319.xml><?xml version="1.0" encoding="utf-8"?>
<formControlPr xmlns="http://schemas.microsoft.com/office/spreadsheetml/2009/9/main" objectType="Radio" checked="Checked" lockText="1"/>
</file>

<file path=xl/ctrlProps/ctrlProp320.xml><?xml version="1.0" encoding="utf-8"?>
<formControlPr xmlns="http://schemas.microsoft.com/office/spreadsheetml/2009/9/main" objectType="Radio" lockText="1"/>
</file>

<file path=xl/ctrlProps/ctrlProp321.xml><?xml version="1.0" encoding="utf-8"?>
<formControlPr xmlns="http://schemas.microsoft.com/office/spreadsheetml/2009/9/main" objectType="Radio" lockText="1"/>
</file>

<file path=xl/ctrlProps/ctrlProp322.xml><?xml version="1.0" encoding="utf-8"?>
<formControlPr xmlns="http://schemas.microsoft.com/office/spreadsheetml/2009/9/main" objectType="GBox" noThreeD="1"/>
</file>

<file path=xl/ctrlProps/ctrlProp323.xml><?xml version="1.0" encoding="utf-8"?>
<formControlPr xmlns="http://schemas.microsoft.com/office/spreadsheetml/2009/9/main" objectType="Radio" firstButton="1" fmlaLink="$B$180" lockText="1"/>
</file>

<file path=xl/ctrlProps/ctrlProp324.xml><?xml version="1.0" encoding="utf-8"?>
<formControlPr xmlns="http://schemas.microsoft.com/office/spreadsheetml/2009/9/main" objectType="Radio" lockText="1"/>
</file>

<file path=xl/ctrlProps/ctrlProp325.xml><?xml version="1.0" encoding="utf-8"?>
<formControlPr xmlns="http://schemas.microsoft.com/office/spreadsheetml/2009/9/main" objectType="Radio" lockText="1"/>
</file>

<file path=xl/ctrlProps/ctrlProp326.xml><?xml version="1.0" encoding="utf-8"?>
<formControlPr xmlns="http://schemas.microsoft.com/office/spreadsheetml/2009/9/main" objectType="Radio" lockText="1"/>
</file>

<file path=xl/ctrlProps/ctrlProp327.xml><?xml version="1.0" encoding="utf-8"?>
<formControlPr xmlns="http://schemas.microsoft.com/office/spreadsheetml/2009/9/main" objectType="Radio" checked="Checked" lockText="1"/>
</file>

<file path=xl/ctrlProps/ctrlProp328.xml><?xml version="1.0" encoding="utf-8"?>
<formControlPr xmlns="http://schemas.microsoft.com/office/spreadsheetml/2009/9/main" objectType="GBox" noThreeD="1"/>
</file>

<file path=xl/ctrlProps/ctrlProp329.xml><?xml version="1.0" encoding="utf-8"?>
<formControlPr xmlns="http://schemas.microsoft.com/office/spreadsheetml/2009/9/main" objectType="Radio" firstButton="1" fmlaLink="$B$185" lockText="1"/>
</file>

<file path=xl/ctrlProps/ctrlProp330.xml><?xml version="1.0" encoding="utf-8"?>
<formControlPr xmlns="http://schemas.microsoft.com/office/spreadsheetml/2009/9/main" objectType="Radio" checked="Checked" lockText="1"/>
</file>

<file path=xl/ctrlProps/ctrlProp331.xml><?xml version="1.0" encoding="utf-8"?>
<formControlPr xmlns="http://schemas.microsoft.com/office/spreadsheetml/2009/9/main" objectType="Radio" lockText="1"/>
</file>

<file path=xl/ctrlProps/ctrlProp332.xml><?xml version="1.0" encoding="utf-8"?>
<formControlPr xmlns="http://schemas.microsoft.com/office/spreadsheetml/2009/9/main" objectType="Radio" lockText="1"/>
</file>

<file path=xl/ctrlProps/ctrlProp333.xml><?xml version="1.0" encoding="utf-8"?>
<formControlPr xmlns="http://schemas.microsoft.com/office/spreadsheetml/2009/9/main" objectType="Radio" lockText="1"/>
</file>

<file path=xl/ctrlProps/ctrlProp334.xml><?xml version="1.0" encoding="utf-8"?>
<formControlPr xmlns="http://schemas.microsoft.com/office/spreadsheetml/2009/9/main" objectType="GBox" noThreeD="1"/>
</file>

<file path=xl/ctrlProps/ctrlProp335.xml><?xml version="1.0" encoding="utf-8"?>
<formControlPr xmlns="http://schemas.microsoft.com/office/spreadsheetml/2009/9/main" objectType="Radio" firstButton="1" fmlaLink="$B$193" lockText="1"/>
</file>

<file path=xl/ctrlProps/ctrlProp336.xml><?xml version="1.0" encoding="utf-8"?>
<formControlPr xmlns="http://schemas.microsoft.com/office/spreadsheetml/2009/9/main" objectType="Radio" lockText="1"/>
</file>

<file path=xl/ctrlProps/ctrlProp337.xml><?xml version="1.0" encoding="utf-8"?>
<formControlPr xmlns="http://schemas.microsoft.com/office/spreadsheetml/2009/9/main" objectType="Radio" lockText="1"/>
</file>

<file path=xl/ctrlProps/ctrlProp338.xml><?xml version="1.0" encoding="utf-8"?>
<formControlPr xmlns="http://schemas.microsoft.com/office/spreadsheetml/2009/9/main" objectType="Radio" lockText="1"/>
</file>

<file path=xl/ctrlProps/ctrlProp339.xml><?xml version="1.0" encoding="utf-8"?>
<formControlPr xmlns="http://schemas.microsoft.com/office/spreadsheetml/2009/9/main" objectType="Radio" checked="Checked" lockText="1"/>
</file>

<file path=xl/ctrlProps/ctrlProp340.xml><?xml version="1.0" encoding="utf-8"?>
<formControlPr xmlns="http://schemas.microsoft.com/office/spreadsheetml/2009/9/main" objectType="GBox" noThreeD="1"/>
</file>

<file path=xl/ctrlProps/ctrlProp341.xml><?xml version="1.0" encoding="utf-8"?>
<formControlPr xmlns="http://schemas.microsoft.com/office/spreadsheetml/2009/9/main" objectType="Radio" firstButton="1" fmlaLink="$B$200" lockText="1"/>
</file>

<file path=xl/ctrlProps/ctrlProp342.xml><?xml version="1.0" encoding="utf-8"?>
<formControlPr xmlns="http://schemas.microsoft.com/office/spreadsheetml/2009/9/main" objectType="Radio" checked="Checked" lockText="1"/>
</file>

<file path=xl/ctrlProps/ctrlProp343.xml><?xml version="1.0" encoding="utf-8"?>
<formControlPr xmlns="http://schemas.microsoft.com/office/spreadsheetml/2009/9/main" objectType="Radio" lockText="1"/>
</file>

<file path=xl/ctrlProps/ctrlProp344.xml><?xml version="1.0" encoding="utf-8"?>
<formControlPr xmlns="http://schemas.microsoft.com/office/spreadsheetml/2009/9/main" objectType="Radio" lockText="1"/>
</file>

<file path=xl/ctrlProps/ctrlProp345.xml><?xml version="1.0" encoding="utf-8"?>
<formControlPr xmlns="http://schemas.microsoft.com/office/spreadsheetml/2009/9/main" objectType="Radio" lockText="1"/>
</file>

<file path=xl/ctrlProps/ctrlProp346.xml><?xml version="1.0" encoding="utf-8"?>
<formControlPr xmlns="http://schemas.microsoft.com/office/spreadsheetml/2009/9/main" objectType="GBox" noThreeD="1"/>
</file>

<file path=xl/ctrlProps/ctrlProp347.xml><?xml version="1.0" encoding="utf-8"?>
<formControlPr xmlns="http://schemas.microsoft.com/office/spreadsheetml/2009/9/main" objectType="Radio" firstButton="1" fmlaLink="$B$138" lockText="1"/>
</file>

<file path=xl/ctrlProps/ctrlProp348.xml><?xml version="1.0" encoding="utf-8"?>
<formControlPr xmlns="http://schemas.microsoft.com/office/spreadsheetml/2009/9/main" objectType="Radio" lockText="1"/>
</file>

<file path=xl/ctrlProps/ctrlProp349.xml><?xml version="1.0" encoding="utf-8"?>
<formControlPr xmlns="http://schemas.microsoft.com/office/spreadsheetml/2009/9/main" objectType="Radio" checked="Checked" lockText="1"/>
</file>

<file path=xl/ctrlProps/ctrlProp350.xml><?xml version="1.0" encoding="utf-8"?>
<formControlPr xmlns="http://schemas.microsoft.com/office/spreadsheetml/2009/9/main" objectType="Radio" lockText="1"/>
</file>

<file path=xl/ctrlProps/ctrlProp351.xml><?xml version="1.0" encoding="utf-8"?>
<formControlPr xmlns="http://schemas.microsoft.com/office/spreadsheetml/2009/9/main" objectType="Radio" lockText="1"/>
</file>

<file path=xl/ctrlProps/ctrlProp352.xml><?xml version="1.0" encoding="utf-8"?>
<formControlPr xmlns="http://schemas.microsoft.com/office/spreadsheetml/2009/9/main" objectType="GBox" noThreeD="1"/>
</file>

<file path=xl/ctrlProps/ctrlProp353.xml><?xml version="1.0" encoding="utf-8"?>
<formControlPr xmlns="http://schemas.microsoft.com/office/spreadsheetml/2009/9/main" objectType="Radio" firstButton="1" fmlaLink="$B$139" lockText="1"/>
</file>

<file path=xl/ctrlProps/ctrlProp354.xml><?xml version="1.0" encoding="utf-8"?>
<formControlPr xmlns="http://schemas.microsoft.com/office/spreadsheetml/2009/9/main" objectType="Radio" checked="Checked" lockText="1"/>
</file>

<file path=xl/ctrlProps/ctrlProp355.xml><?xml version="1.0" encoding="utf-8"?>
<formControlPr xmlns="http://schemas.microsoft.com/office/spreadsheetml/2009/9/main" objectType="Radio" lockText="1"/>
</file>

<file path=xl/ctrlProps/ctrlProp356.xml><?xml version="1.0" encoding="utf-8"?>
<formControlPr xmlns="http://schemas.microsoft.com/office/spreadsheetml/2009/9/main" objectType="Radio" lockText="1"/>
</file>

<file path=xl/ctrlProps/ctrlProp357.xml><?xml version="1.0" encoding="utf-8"?>
<formControlPr xmlns="http://schemas.microsoft.com/office/spreadsheetml/2009/9/main" objectType="Radio" lockText="1"/>
</file>

<file path=xl/ctrlProps/ctrlProp358.xml><?xml version="1.0" encoding="utf-8"?>
<formControlPr xmlns="http://schemas.microsoft.com/office/spreadsheetml/2009/9/main" objectType="GBox" noThreeD="1"/>
</file>

<file path=xl/ctrlProps/ctrlProp359.xml><?xml version="1.0" encoding="utf-8"?>
<formControlPr xmlns="http://schemas.microsoft.com/office/spreadsheetml/2009/9/main" objectType="Radio" firstButton="1" fmlaLink="$B$140" lockText="1"/>
</file>

<file path=xl/ctrlProps/ctrlProp360.xml><?xml version="1.0" encoding="utf-8"?>
<formControlPr xmlns="http://schemas.microsoft.com/office/spreadsheetml/2009/9/main" objectType="Radio" lockText="1"/>
</file>

<file path=xl/ctrlProps/ctrlProp361.xml><?xml version="1.0" encoding="utf-8"?>
<formControlPr xmlns="http://schemas.microsoft.com/office/spreadsheetml/2009/9/main" objectType="Radio" lockText="1"/>
</file>

<file path=xl/ctrlProps/ctrlProp362.xml><?xml version="1.0" encoding="utf-8"?>
<formControlPr xmlns="http://schemas.microsoft.com/office/spreadsheetml/2009/9/main" objectType="Radio" lockText="1"/>
</file>

<file path=xl/ctrlProps/ctrlProp363.xml><?xml version="1.0" encoding="utf-8"?>
<formControlPr xmlns="http://schemas.microsoft.com/office/spreadsheetml/2009/9/main" objectType="Radio" checked="Checked" lockText="1"/>
</file>

<file path=xl/ctrlProps/ctrlProp364.xml><?xml version="1.0" encoding="utf-8"?>
<formControlPr xmlns="http://schemas.microsoft.com/office/spreadsheetml/2009/9/main" objectType="GBox" noThreeD="1"/>
</file>

<file path=xl/ctrlProps/ctrlProp365.xml><?xml version="1.0" encoding="utf-8"?>
<formControlPr xmlns="http://schemas.microsoft.com/office/spreadsheetml/2009/9/main" objectType="Radio" checked="Checked" firstButton="1" fmlaLink="$B$142" lockText="1"/>
</file>

<file path=xl/ctrlProps/ctrlProp366.xml><?xml version="1.0" encoding="utf-8"?>
<formControlPr xmlns="http://schemas.microsoft.com/office/spreadsheetml/2009/9/main" objectType="Radio" lockText="1"/>
</file>

<file path=xl/ctrlProps/ctrlProp367.xml><?xml version="1.0" encoding="utf-8"?>
<formControlPr xmlns="http://schemas.microsoft.com/office/spreadsheetml/2009/9/main" objectType="Radio" lockText="1"/>
</file>

<file path=xl/ctrlProps/ctrlProp368.xml><?xml version="1.0" encoding="utf-8"?>
<formControlPr xmlns="http://schemas.microsoft.com/office/spreadsheetml/2009/9/main" objectType="Radio" lockText="1"/>
</file>

<file path=xl/ctrlProps/ctrlProp369.xml><?xml version="1.0" encoding="utf-8"?>
<formControlPr xmlns="http://schemas.microsoft.com/office/spreadsheetml/2009/9/main" objectType="Radio" lockText="1"/>
</file>

<file path=xl/ctrlProps/ctrlProp370.xml><?xml version="1.0" encoding="utf-8"?>
<formControlPr xmlns="http://schemas.microsoft.com/office/spreadsheetml/2009/9/main" objectType="GBox" noThreeD="1"/>
</file>

<file path=xl/ctrlProps/ctrlProp371.xml><?xml version="1.0" encoding="utf-8"?>
<formControlPr xmlns="http://schemas.microsoft.com/office/spreadsheetml/2009/9/main" objectType="Radio" firstButton="1" fmlaLink="$B$143" lockText="1"/>
</file>

<file path=xl/ctrlProps/ctrlProp372.xml><?xml version="1.0" encoding="utf-8"?>
<formControlPr xmlns="http://schemas.microsoft.com/office/spreadsheetml/2009/9/main" objectType="Radio" checked="Checked" lockText="1"/>
</file>

<file path=xl/ctrlProps/ctrlProp373.xml><?xml version="1.0" encoding="utf-8"?>
<formControlPr xmlns="http://schemas.microsoft.com/office/spreadsheetml/2009/9/main" objectType="Radio" lockText="1"/>
</file>

<file path=xl/ctrlProps/ctrlProp374.xml><?xml version="1.0" encoding="utf-8"?>
<formControlPr xmlns="http://schemas.microsoft.com/office/spreadsheetml/2009/9/main" objectType="Radio" lockText="1"/>
</file>

<file path=xl/ctrlProps/ctrlProp375.xml><?xml version="1.0" encoding="utf-8"?>
<formControlPr xmlns="http://schemas.microsoft.com/office/spreadsheetml/2009/9/main" objectType="Radio" lockText="1"/>
</file>

<file path=xl/ctrlProps/ctrlProp376.xml><?xml version="1.0" encoding="utf-8"?>
<formControlPr xmlns="http://schemas.microsoft.com/office/spreadsheetml/2009/9/main" objectType="GBox" noThreeD="1"/>
</file>

<file path=xl/ctrlProps/ctrlProp377.xml><?xml version="1.0" encoding="utf-8"?>
<formControlPr xmlns="http://schemas.microsoft.com/office/spreadsheetml/2009/9/main" objectType="Radio" firstButton="1" fmlaLink="$B$144" lockText="1"/>
</file>

<file path=xl/ctrlProps/ctrlProp378.xml><?xml version="1.0" encoding="utf-8"?>
<formControlPr xmlns="http://schemas.microsoft.com/office/spreadsheetml/2009/9/main" objectType="Radio" lockText="1"/>
</file>

<file path=xl/ctrlProps/ctrlProp379.xml><?xml version="1.0" encoding="utf-8"?>
<formControlPr xmlns="http://schemas.microsoft.com/office/spreadsheetml/2009/9/main" objectType="Radio" checked="Checked" lockText="1"/>
</file>

<file path=xl/ctrlProps/ctrlProp380.xml><?xml version="1.0" encoding="utf-8"?>
<formControlPr xmlns="http://schemas.microsoft.com/office/spreadsheetml/2009/9/main" objectType="Radio" lockText="1"/>
</file>

<file path=xl/ctrlProps/ctrlProp381.xml><?xml version="1.0" encoding="utf-8"?>
<formControlPr xmlns="http://schemas.microsoft.com/office/spreadsheetml/2009/9/main" objectType="Radio" lockText="1"/>
</file>

<file path=xl/ctrlProps/ctrlProp382.xml><?xml version="1.0" encoding="utf-8"?>
<formControlPr xmlns="http://schemas.microsoft.com/office/spreadsheetml/2009/9/main" objectType="GBox" noThreeD="1"/>
</file>

<file path=xl/ctrlProps/ctrlProp383.xml><?xml version="1.0" encoding="utf-8"?>
<formControlPr xmlns="http://schemas.microsoft.com/office/spreadsheetml/2009/9/main" objectType="Radio" firstButton="1" fmlaLink="$B$145" lockText="1"/>
</file>

<file path=xl/ctrlProps/ctrlProp384.xml><?xml version="1.0" encoding="utf-8"?>
<formControlPr xmlns="http://schemas.microsoft.com/office/spreadsheetml/2009/9/main" objectType="Radio" checked="Checked" lockText="1"/>
</file>

<file path=xl/ctrlProps/ctrlProp385.xml><?xml version="1.0" encoding="utf-8"?>
<formControlPr xmlns="http://schemas.microsoft.com/office/spreadsheetml/2009/9/main" objectType="Radio" lockText="1"/>
</file>

<file path=xl/ctrlProps/ctrlProp386.xml><?xml version="1.0" encoding="utf-8"?>
<formControlPr xmlns="http://schemas.microsoft.com/office/spreadsheetml/2009/9/main" objectType="Radio" lockText="1"/>
</file>

<file path=xl/ctrlProps/ctrlProp387.xml><?xml version="1.0" encoding="utf-8"?>
<formControlPr xmlns="http://schemas.microsoft.com/office/spreadsheetml/2009/9/main" objectType="Radio" lockText="1"/>
</file>

<file path=xl/ctrlProps/ctrlProp388.xml><?xml version="1.0" encoding="utf-8"?>
<formControlPr xmlns="http://schemas.microsoft.com/office/spreadsheetml/2009/9/main" objectType="GBox" noThreeD="1"/>
</file>

<file path=xl/ctrlProps/ctrlProp389.xml><?xml version="1.0" encoding="utf-8"?>
<formControlPr xmlns="http://schemas.microsoft.com/office/spreadsheetml/2009/9/main" objectType="Radio" firstButton="1" fmlaLink="$B$146" lockText="1"/>
</file>

<file path=xl/ctrlProps/ctrlProp390.xml><?xml version="1.0" encoding="utf-8"?>
<formControlPr xmlns="http://schemas.microsoft.com/office/spreadsheetml/2009/9/main" objectType="Radio" lockText="1"/>
</file>

<file path=xl/ctrlProps/ctrlProp391.xml><?xml version="1.0" encoding="utf-8"?>
<formControlPr xmlns="http://schemas.microsoft.com/office/spreadsheetml/2009/9/main" objectType="Radio" lockText="1"/>
</file>

<file path=xl/ctrlProps/ctrlProp392.xml><?xml version="1.0" encoding="utf-8"?>
<formControlPr xmlns="http://schemas.microsoft.com/office/spreadsheetml/2009/9/main" objectType="Radio" lockText="1"/>
</file>

<file path=xl/ctrlProps/ctrlProp393.xml><?xml version="1.0" encoding="utf-8"?>
<formControlPr xmlns="http://schemas.microsoft.com/office/spreadsheetml/2009/9/main" objectType="Radio" checked="Checked" lockText="1"/>
</file>

<file path=xl/ctrlProps/ctrlProp394.xml><?xml version="1.0" encoding="utf-8"?>
<formControlPr xmlns="http://schemas.microsoft.com/office/spreadsheetml/2009/9/main" objectType="GBox" noThreeD="1"/>
</file>

<file path=xl/ctrlProps/ctrlProp395.xml><?xml version="1.0" encoding="utf-8"?>
<formControlPr xmlns="http://schemas.microsoft.com/office/spreadsheetml/2009/9/main" objectType="Radio" firstButton="1" fmlaLink="$B$151" lockText="1"/>
</file>

<file path=xl/ctrlProps/ctrlProp396.xml><?xml version="1.0" encoding="utf-8"?>
<formControlPr xmlns="http://schemas.microsoft.com/office/spreadsheetml/2009/9/main" objectType="Radio" lockText="1"/>
</file>

<file path=xl/ctrlProps/ctrlProp397.xml><?xml version="1.0" encoding="utf-8"?>
<formControlPr xmlns="http://schemas.microsoft.com/office/spreadsheetml/2009/9/main" objectType="Radio" checked="Checked" lockText="1"/>
</file>

<file path=xl/ctrlProps/ctrlProp398.xml><?xml version="1.0" encoding="utf-8"?>
<formControlPr xmlns="http://schemas.microsoft.com/office/spreadsheetml/2009/9/main" objectType="Radio" lockText="1"/>
</file>

<file path=xl/ctrlProps/ctrlProp399.xml><?xml version="1.0" encoding="utf-8"?>
<formControlPr xmlns="http://schemas.microsoft.com/office/spreadsheetml/2009/9/main" objectType="Radio" lockText="1"/>
</file>

<file path=xl/ctrlProps/ctrlProp400.xml><?xml version="1.0" encoding="utf-8"?>
<formControlPr xmlns="http://schemas.microsoft.com/office/spreadsheetml/2009/9/main" objectType="GBox" noThreeD="1"/>
</file>

<file path=xl/ctrlProps/ctrlProp401.xml><?xml version="1.0" encoding="utf-8"?>
<formControlPr xmlns="http://schemas.microsoft.com/office/spreadsheetml/2009/9/main" objectType="Radio" firstButton="1" fmlaLink="$B$152" lockText="1"/>
</file>

<file path=xl/ctrlProps/ctrlProp402.xml><?xml version="1.0" encoding="utf-8"?>
<formControlPr xmlns="http://schemas.microsoft.com/office/spreadsheetml/2009/9/main" objectType="Radio" lockText="1"/>
</file>

<file path=xl/ctrlProps/ctrlProp403.xml><?xml version="1.0" encoding="utf-8"?>
<formControlPr xmlns="http://schemas.microsoft.com/office/spreadsheetml/2009/9/main" objectType="Radio" lockText="1"/>
</file>

<file path=xl/ctrlProps/ctrlProp404.xml><?xml version="1.0" encoding="utf-8"?>
<formControlPr xmlns="http://schemas.microsoft.com/office/spreadsheetml/2009/9/main" objectType="Radio" checked="Checked" lockText="1"/>
</file>

<file path=xl/ctrlProps/ctrlProp405.xml><?xml version="1.0" encoding="utf-8"?>
<formControlPr xmlns="http://schemas.microsoft.com/office/spreadsheetml/2009/9/main" objectType="Radio" lockText="1"/>
</file>

<file path=xl/ctrlProps/ctrlProp406.xml><?xml version="1.0" encoding="utf-8"?>
<formControlPr xmlns="http://schemas.microsoft.com/office/spreadsheetml/2009/9/main" objectType="GBox" noThreeD="1"/>
</file>

<file path=xl/ctrlProps/ctrlProp407.xml><?xml version="1.0" encoding="utf-8"?>
<formControlPr xmlns="http://schemas.microsoft.com/office/spreadsheetml/2009/9/main" objectType="Radio" firstButton="1" fmlaLink="$B$155" lockText="1"/>
</file>

<file path=xl/ctrlProps/ctrlProp408.xml><?xml version="1.0" encoding="utf-8"?>
<formControlPr xmlns="http://schemas.microsoft.com/office/spreadsheetml/2009/9/main" objectType="Radio" lockText="1"/>
</file>

<file path=xl/ctrlProps/ctrlProp409.xml><?xml version="1.0" encoding="utf-8"?>
<formControlPr xmlns="http://schemas.microsoft.com/office/spreadsheetml/2009/9/main" objectType="Radio" lockText="1"/>
</file>

<file path=xl/ctrlProps/ctrlProp410.xml><?xml version="1.0" encoding="utf-8"?>
<formControlPr xmlns="http://schemas.microsoft.com/office/spreadsheetml/2009/9/main" objectType="Radio" lockText="1"/>
</file>

<file path=xl/ctrlProps/ctrlProp411.xml><?xml version="1.0" encoding="utf-8"?>
<formControlPr xmlns="http://schemas.microsoft.com/office/spreadsheetml/2009/9/main" objectType="Radio" checked="Checked" lockText="1"/>
</file>

<file path=xl/ctrlProps/ctrlProp412.xml><?xml version="1.0" encoding="utf-8"?>
<formControlPr xmlns="http://schemas.microsoft.com/office/spreadsheetml/2009/9/main" objectType="GBox" noThreeD="1"/>
</file>

<file path=xl/ctrlProps/ctrlProp413.xml><?xml version="1.0" encoding="utf-8"?>
<formControlPr xmlns="http://schemas.microsoft.com/office/spreadsheetml/2009/9/main" objectType="Radio" firstButton="1" fmlaLink="$B$156" lockText="1"/>
</file>

<file path=xl/ctrlProps/ctrlProp414.xml><?xml version="1.0" encoding="utf-8"?>
<formControlPr xmlns="http://schemas.microsoft.com/office/spreadsheetml/2009/9/main" objectType="Radio" lockText="1"/>
</file>

<file path=xl/ctrlProps/ctrlProp415.xml><?xml version="1.0" encoding="utf-8"?>
<formControlPr xmlns="http://schemas.microsoft.com/office/spreadsheetml/2009/9/main" objectType="Radio" lockText="1"/>
</file>

<file path=xl/ctrlProps/ctrlProp416.xml><?xml version="1.0" encoding="utf-8"?>
<formControlPr xmlns="http://schemas.microsoft.com/office/spreadsheetml/2009/9/main" objectType="Radio" checked="Checked" lockText="1"/>
</file>

<file path=xl/ctrlProps/ctrlProp417.xml><?xml version="1.0" encoding="utf-8"?>
<formControlPr xmlns="http://schemas.microsoft.com/office/spreadsheetml/2009/9/main" objectType="Radio" lockText="1"/>
</file>

<file path=xl/ctrlProps/ctrlProp418.xml><?xml version="1.0" encoding="utf-8"?>
<formControlPr xmlns="http://schemas.microsoft.com/office/spreadsheetml/2009/9/main" objectType="GBox" noThreeD="1"/>
</file>

<file path=xl/ctrlProps/ctrlProp419.xml><?xml version="1.0" encoding="utf-8"?>
<formControlPr xmlns="http://schemas.microsoft.com/office/spreadsheetml/2009/9/main" objectType="Radio" firstButton="1" fmlaLink="$B$157" lockText="1"/>
</file>

<file path=xl/ctrlProps/ctrlProp420.xml><?xml version="1.0" encoding="utf-8"?>
<formControlPr xmlns="http://schemas.microsoft.com/office/spreadsheetml/2009/9/main" objectType="Radio" lockText="1"/>
</file>

<file path=xl/ctrlProps/ctrlProp421.xml><?xml version="1.0" encoding="utf-8"?>
<formControlPr xmlns="http://schemas.microsoft.com/office/spreadsheetml/2009/9/main" objectType="Radio" checked="Checked" lockText="1"/>
</file>

<file path=xl/ctrlProps/ctrlProp422.xml><?xml version="1.0" encoding="utf-8"?>
<formControlPr xmlns="http://schemas.microsoft.com/office/spreadsheetml/2009/9/main" objectType="Radio" lockText="1"/>
</file>

<file path=xl/ctrlProps/ctrlProp423.xml><?xml version="1.0" encoding="utf-8"?>
<formControlPr xmlns="http://schemas.microsoft.com/office/spreadsheetml/2009/9/main" objectType="Radio" lockText="1"/>
</file>

<file path=xl/ctrlProps/ctrlProp424.xml><?xml version="1.0" encoding="utf-8"?>
<formControlPr xmlns="http://schemas.microsoft.com/office/spreadsheetml/2009/9/main" objectType="GBox" noThreeD="1"/>
</file>

<file path=xl/ctrlProps/ctrlProp425.xml><?xml version="1.0" encoding="utf-8"?>
<formControlPr xmlns="http://schemas.microsoft.com/office/spreadsheetml/2009/9/main" objectType="Radio" firstButton="1" fmlaLink="$B$158" lockText="1"/>
</file>

<file path=xl/ctrlProps/ctrlProp426.xml><?xml version="1.0" encoding="utf-8"?>
<formControlPr xmlns="http://schemas.microsoft.com/office/spreadsheetml/2009/9/main" objectType="Radio" checked="Checked" lockText="1"/>
</file>

<file path=xl/ctrlProps/ctrlProp427.xml><?xml version="1.0" encoding="utf-8"?>
<formControlPr xmlns="http://schemas.microsoft.com/office/spreadsheetml/2009/9/main" objectType="Radio" lockText="1"/>
</file>

<file path=xl/ctrlProps/ctrlProp428.xml><?xml version="1.0" encoding="utf-8"?>
<formControlPr xmlns="http://schemas.microsoft.com/office/spreadsheetml/2009/9/main" objectType="Radio" lockText="1"/>
</file>

<file path=xl/ctrlProps/ctrlProp429.xml><?xml version="1.0" encoding="utf-8"?>
<formControlPr xmlns="http://schemas.microsoft.com/office/spreadsheetml/2009/9/main" objectType="Radio" lockText="1"/>
</file>

<file path=xl/ctrlProps/ctrlProp430.xml><?xml version="1.0" encoding="utf-8"?>
<formControlPr xmlns="http://schemas.microsoft.com/office/spreadsheetml/2009/9/main" objectType="GBox" noThreeD="1"/>
</file>

<file path=xl/ctrlProps/ctrlProp431.xml><?xml version="1.0" encoding="utf-8"?>
<formControlPr xmlns="http://schemas.microsoft.com/office/spreadsheetml/2009/9/main" objectType="Radio" checked="Checked" firstButton="1" fmlaLink="$B$159" lockText="1"/>
</file>

<file path=xl/ctrlProps/ctrlProp432.xml><?xml version="1.0" encoding="utf-8"?>
<formControlPr xmlns="http://schemas.microsoft.com/office/spreadsheetml/2009/9/main" objectType="Radio" lockText="1"/>
</file>

<file path=xl/ctrlProps/ctrlProp433.xml><?xml version="1.0" encoding="utf-8"?>
<formControlPr xmlns="http://schemas.microsoft.com/office/spreadsheetml/2009/9/main" objectType="Radio" lockText="1"/>
</file>

<file path=xl/ctrlProps/ctrlProp434.xml><?xml version="1.0" encoding="utf-8"?>
<formControlPr xmlns="http://schemas.microsoft.com/office/spreadsheetml/2009/9/main" objectType="Radio" lockText="1"/>
</file>

<file path=xl/ctrlProps/ctrlProp435.xml><?xml version="1.0" encoding="utf-8"?>
<formControlPr xmlns="http://schemas.microsoft.com/office/spreadsheetml/2009/9/main" objectType="Radio" lockText="1"/>
</file>

<file path=xl/ctrlProps/ctrlProp436.xml><?xml version="1.0" encoding="utf-8"?>
<formControlPr xmlns="http://schemas.microsoft.com/office/spreadsheetml/2009/9/main" objectType="GBox" noThreeD="1"/>
</file>

<file path=xl/ctrlProps/ctrlProp437.xml><?xml version="1.0" encoding="utf-8"?>
<formControlPr xmlns="http://schemas.microsoft.com/office/spreadsheetml/2009/9/main" objectType="Radio" firstButton="1" fmlaLink="$B$160" lockText="1"/>
</file>

<file path=xl/ctrlProps/ctrlProp438.xml><?xml version="1.0" encoding="utf-8"?>
<formControlPr xmlns="http://schemas.microsoft.com/office/spreadsheetml/2009/9/main" objectType="Radio" checked="Checked" lockText="1"/>
</file>

<file path=xl/ctrlProps/ctrlProp439.xml><?xml version="1.0" encoding="utf-8"?>
<formControlPr xmlns="http://schemas.microsoft.com/office/spreadsheetml/2009/9/main" objectType="Radio" lockText="1"/>
</file>

<file path=xl/ctrlProps/ctrlProp440.xml><?xml version="1.0" encoding="utf-8"?>
<formControlPr xmlns="http://schemas.microsoft.com/office/spreadsheetml/2009/9/main" objectType="Radio" lockText="1"/>
</file>

<file path=xl/ctrlProps/ctrlProp441.xml><?xml version="1.0" encoding="utf-8"?>
<formControlPr xmlns="http://schemas.microsoft.com/office/spreadsheetml/2009/9/main" objectType="Radio" lockText="1"/>
</file>

<file path=xl/ctrlProps/ctrlProp442.xml><?xml version="1.0" encoding="utf-8"?>
<formControlPr xmlns="http://schemas.microsoft.com/office/spreadsheetml/2009/9/main" objectType="GBox" noThreeD="1"/>
</file>

<file path=xl/ctrlProps/ctrlProp443.xml><?xml version="1.0" encoding="utf-8"?>
<formControlPr xmlns="http://schemas.microsoft.com/office/spreadsheetml/2009/9/main" objectType="Radio" firstButton="1" fmlaLink="$B$161" lockText="1"/>
</file>

<file path=xl/ctrlProps/ctrlProp444.xml><?xml version="1.0" encoding="utf-8"?>
<formControlPr xmlns="http://schemas.microsoft.com/office/spreadsheetml/2009/9/main" objectType="Radio" lockText="1"/>
</file>

<file path=xl/ctrlProps/ctrlProp445.xml><?xml version="1.0" encoding="utf-8"?>
<formControlPr xmlns="http://schemas.microsoft.com/office/spreadsheetml/2009/9/main" objectType="Radio" checked="Checked" lockText="1"/>
</file>

<file path=xl/ctrlProps/ctrlProp446.xml><?xml version="1.0" encoding="utf-8"?>
<formControlPr xmlns="http://schemas.microsoft.com/office/spreadsheetml/2009/9/main" objectType="Radio" lockText="1"/>
</file>

<file path=xl/ctrlProps/ctrlProp447.xml><?xml version="1.0" encoding="utf-8"?>
<formControlPr xmlns="http://schemas.microsoft.com/office/spreadsheetml/2009/9/main" objectType="Radio" lockText="1"/>
</file>

<file path=xl/ctrlProps/ctrlProp448.xml><?xml version="1.0" encoding="utf-8"?>
<formControlPr xmlns="http://schemas.microsoft.com/office/spreadsheetml/2009/9/main" objectType="GBox" noThreeD="1"/>
</file>

<file path=xl/ctrlProps/ctrlProp449.xml><?xml version="1.0" encoding="utf-8"?>
<formControlPr xmlns="http://schemas.microsoft.com/office/spreadsheetml/2009/9/main" objectType="Radio" firstButton="1" fmlaLink="$B$164" lockText="1"/>
</file>

<file path=xl/ctrlProps/ctrlProp450.xml><?xml version="1.0" encoding="utf-8"?>
<formControlPr xmlns="http://schemas.microsoft.com/office/spreadsheetml/2009/9/main" objectType="Radio" lockText="1"/>
</file>

<file path=xl/ctrlProps/ctrlProp451.xml><?xml version="1.0" encoding="utf-8"?>
<formControlPr xmlns="http://schemas.microsoft.com/office/spreadsheetml/2009/9/main" objectType="Radio" lockText="1"/>
</file>

<file path=xl/ctrlProps/ctrlProp452.xml><?xml version="1.0" encoding="utf-8"?>
<formControlPr xmlns="http://schemas.microsoft.com/office/spreadsheetml/2009/9/main" objectType="Radio" lockText="1"/>
</file>

<file path=xl/ctrlProps/ctrlProp453.xml><?xml version="1.0" encoding="utf-8"?>
<formControlPr xmlns="http://schemas.microsoft.com/office/spreadsheetml/2009/9/main" objectType="Radio" checked="Checked" lockText="1"/>
</file>

<file path=xl/ctrlProps/ctrlProp454.xml><?xml version="1.0" encoding="utf-8"?>
<formControlPr xmlns="http://schemas.microsoft.com/office/spreadsheetml/2009/9/main" objectType="GBox" noThreeD="1"/>
</file>

<file path=xl/ctrlProps/ctrlProp455.xml><?xml version="1.0" encoding="utf-8"?>
<formControlPr xmlns="http://schemas.microsoft.com/office/spreadsheetml/2009/9/main" objectType="Radio" firstButton="1" fmlaLink="$B$165" lockText="1"/>
</file>

<file path=xl/ctrlProps/ctrlProp456.xml><?xml version="1.0" encoding="utf-8"?>
<formControlPr xmlns="http://schemas.microsoft.com/office/spreadsheetml/2009/9/main" objectType="Radio" lockText="1"/>
</file>

<file path=xl/ctrlProps/ctrlProp457.xml><?xml version="1.0" encoding="utf-8"?>
<formControlPr xmlns="http://schemas.microsoft.com/office/spreadsheetml/2009/9/main" objectType="Radio" lockText="1"/>
</file>

<file path=xl/ctrlProps/ctrlProp458.xml><?xml version="1.0" encoding="utf-8"?>
<formControlPr xmlns="http://schemas.microsoft.com/office/spreadsheetml/2009/9/main" objectType="Radio" checked="Checked" lockText="1"/>
</file>

<file path=xl/ctrlProps/ctrlProp459.xml><?xml version="1.0" encoding="utf-8"?>
<formControlPr xmlns="http://schemas.microsoft.com/office/spreadsheetml/2009/9/main" objectType="Radio" lockText="1"/>
</file>

<file path=xl/ctrlProps/ctrlProp460.xml><?xml version="1.0" encoding="utf-8"?>
<formControlPr xmlns="http://schemas.microsoft.com/office/spreadsheetml/2009/9/main" objectType="GBox" noThreeD="1"/>
</file>

<file path=xl/ctrlProps/ctrlProp461.xml><?xml version="1.0" encoding="utf-8"?>
<formControlPr xmlns="http://schemas.microsoft.com/office/spreadsheetml/2009/9/main" objectType="Radio" firstButton="1" fmlaLink="$B$166" lockText="1"/>
</file>

<file path=xl/ctrlProps/ctrlProp462.xml><?xml version="1.0" encoding="utf-8"?>
<formControlPr xmlns="http://schemas.microsoft.com/office/spreadsheetml/2009/9/main" objectType="Radio" lockText="1"/>
</file>

<file path=xl/ctrlProps/ctrlProp463.xml><?xml version="1.0" encoding="utf-8"?>
<formControlPr xmlns="http://schemas.microsoft.com/office/spreadsheetml/2009/9/main" objectType="Radio" checked="Checked" lockText="1"/>
</file>

<file path=xl/ctrlProps/ctrlProp464.xml><?xml version="1.0" encoding="utf-8"?>
<formControlPr xmlns="http://schemas.microsoft.com/office/spreadsheetml/2009/9/main" objectType="Radio" lockText="1"/>
</file>

<file path=xl/ctrlProps/ctrlProp465.xml><?xml version="1.0" encoding="utf-8"?>
<formControlPr xmlns="http://schemas.microsoft.com/office/spreadsheetml/2009/9/main" objectType="Radio" lockText="1"/>
</file>

<file path=xl/ctrlProps/ctrlProp466.xml><?xml version="1.0" encoding="utf-8"?>
<formControlPr xmlns="http://schemas.microsoft.com/office/spreadsheetml/2009/9/main" objectType="GBox" noThreeD="1"/>
</file>

<file path=xl/ctrlProps/ctrlProp467.xml><?xml version="1.0" encoding="utf-8"?>
<formControlPr xmlns="http://schemas.microsoft.com/office/spreadsheetml/2009/9/main" objectType="Radio" checked="Checked" firstButton="1" fmlaLink="$B$168" lockText="1"/>
</file>

<file path=xl/ctrlProps/ctrlProp468.xml><?xml version="1.0" encoding="utf-8"?>
<formControlPr xmlns="http://schemas.microsoft.com/office/spreadsheetml/2009/9/main" objectType="Radio" lockText="1"/>
</file>

<file path=xl/ctrlProps/ctrlProp469.xml><?xml version="1.0" encoding="utf-8"?>
<formControlPr xmlns="http://schemas.microsoft.com/office/spreadsheetml/2009/9/main" objectType="Radio" lockText="1"/>
</file>

<file path=xl/ctrlProps/ctrlProp470.xml><?xml version="1.0" encoding="utf-8"?>
<formControlPr xmlns="http://schemas.microsoft.com/office/spreadsheetml/2009/9/main" objectType="Radio" lockText="1"/>
</file>

<file path=xl/ctrlProps/ctrlProp471.xml><?xml version="1.0" encoding="utf-8"?>
<formControlPr xmlns="http://schemas.microsoft.com/office/spreadsheetml/2009/9/main" objectType="Radio" lockText="1"/>
</file>

<file path=xl/ctrlProps/ctrlProp472.xml><?xml version="1.0" encoding="utf-8"?>
<formControlPr xmlns="http://schemas.microsoft.com/office/spreadsheetml/2009/9/main" objectType="GBox" noThreeD="1"/>
</file>

<file path=xl/ctrlProps/ctrlProp473.xml><?xml version="1.0" encoding="utf-8"?>
<formControlPr xmlns="http://schemas.microsoft.com/office/spreadsheetml/2009/9/main" objectType="Radio" firstButton="1" fmlaLink="$B$169" lockText="1"/>
</file>

<file path=xl/ctrlProps/ctrlProp474.xml><?xml version="1.0" encoding="utf-8"?>
<formControlPr xmlns="http://schemas.microsoft.com/office/spreadsheetml/2009/9/main" objectType="Radio" checked="Checked" lockText="1"/>
</file>

<file path=xl/ctrlProps/ctrlProp475.xml><?xml version="1.0" encoding="utf-8"?>
<formControlPr xmlns="http://schemas.microsoft.com/office/spreadsheetml/2009/9/main" objectType="Radio" lockText="1"/>
</file>

<file path=xl/ctrlProps/ctrlProp476.xml><?xml version="1.0" encoding="utf-8"?>
<formControlPr xmlns="http://schemas.microsoft.com/office/spreadsheetml/2009/9/main" objectType="Radio" lockText="1"/>
</file>

<file path=xl/ctrlProps/ctrlProp477.xml><?xml version="1.0" encoding="utf-8"?>
<formControlPr xmlns="http://schemas.microsoft.com/office/spreadsheetml/2009/9/main" objectType="Radio" lockText="1"/>
</file>

<file path=xl/ctrlProps/ctrlProp478.xml><?xml version="1.0" encoding="utf-8"?>
<formControlPr xmlns="http://schemas.microsoft.com/office/spreadsheetml/2009/9/main" objectType="GBox" noThreeD="1"/>
</file>

<file path=xl/ctrlProps/ctrlProp479.xml><?xml version="1.0" encoding="utf-8"?>
<formControlPr xmlns="http://schemas.microsoft.com/office/spreadsheetml/2009/9/main" objectType="Radio" firstButton="1" fmlaLink="$B$172" lockText="1"/>
</file>

<file path=xl/ctrlProps/ctrlProp480.xml><?xml version="1.0" encoding="utf-8"?>
<formControlPr xmlns="http://schemas.microsoft.com/office/spreadsheetml/2009/9/main" objectType="Radio" lockText="1"/>
</file>

<file path=xl/ctrlProps/ctrlProp481.xml><?xml version="1.0" encoding="utf-8"?>
<formControlPr xmlns="http://schemas.microsoft.com/office/spreadsheetml/2009/9/main" objectType="Radio" lockText="1"/>
</file>

<file path=xl/ctrlProps/ctrlProp482.xml><?xml version="1.0" encoding="utf-8"?>
<formControlPr xmlns="http://schemas.microsoft.com/office/spreadsheetml/2009/9/main" objectType="Radio" lockText="1"/>
</file>

<file path=xl/ctrlProps/ctrlProp483.xml><?xml version="1.0" encoding="utf-8"?>
<formControlPr xmlns="http://schemas.microsoft.com/office/spreadsheetml/2009/9/main" objectType="Radio" checked="Checked" lockText="1"/>
</file>

<file path=xl/ctrlProps/ctrlProp484.xml><?xml version="1.0" encoding="utf-8"?>
<formControlPr xmlns="http://schemas.microsoft.com/office/spreadsheetml/2009/9/main" objectType="GBox" noThreeD="1"/>
</file>

<file path=xl/ctrlProps/ctrlProp485.xml><?xml version="1.0" encoding="utf-8"?>
<formControlPr xmlns="http://schemas.microsoft.com/office/spreadsheetml/2009/9/main" objectType="Radio" firstButton="1" fmlaLink="$B$175" lockText="1"/>
</file>

<file path=xl/ctrlProps/ctrlProp486.xml><?xml version="1.0" encoding="utf-8"?>
<formControlPr xmlns="http://schemas.microsoft.com/office/spreadsheetml/2009/9/main" objectType="Radio" checked="Checked" lockText="1"/>
</file>

<file path=xl/ctrlProps/ctrlProp487.xml><?xml version="1.0" encoding="utf-8"?>
<formControlPr xmlns="http://schemas.microsoft.com/office/spreadsheetml/2009/9/main" objectType="Radio" lockText="1"/>
</file>

<file path=xl/ctrlProps/ctrlProp488.xml><?xml version="1.0" encoding="utf-8"?>
<formControlPr xmlns="http://schemas.microsoft.com/office/spreadsheetml/2009/9/main" objectType="Radio" lockText="1"/>
</file>

<file path=xl/ctrlProps/ctrlProp489.xml><?xml version="1.0" encoding="utf-8"?>
<formControlPr xmlns="http://schemas.microsoft.com/office/spreadsheetml/2009/9/main" objectType="Radio" lockText="1"/>
</file>

<file path=xl/ctrlProps/ctrlProp490.xml><?xml version="1.0" encoding="utf-8"?>
<formControlPr xmlns="http://schemas.microsoft.com/office/spreadsheetml/2009/9/main" objectType="GBox" noThreeD="1"/>
</file>

<file path=xl/ctrlProps/ctrlProp491.xml><?xml version="1.0" encoding="utf-8"?>
<formControlPr xmlns="http://schemas.microsoft.com/office/spreadsheetml/2009/9/main" objectType="Radio" checked="Checked" firstButton="1" fmlaLink="$B$176" lockText="1"/>
</file>

<file path=xl/ctrlProps/ctrlProp492.xml><?xml version="1.0" encoding="utf-8"?>
<formControlPr xmlns="http://schemas.microsoft.com/office/spreadsheetml/2009/9/main" objectType="Radio" lockText="1"/>
</file>

<file path=xl/ctrlProps/ctrlProp493.xml><?xml version="1.0" encoding="utf-8"?>
<formControlPr xmlns="http://schemas.microsoft.com/office/spreadsheetml/2009/9/main" objectType="Radio" lockText="1"/>
</file>

<file path=xl/ctrlProps/ctrlProp494.xml><?xml version="1.0" encoding="utf-8"?>
<formControlPr xmlns="http://schemas.microsoft.com/office/spreadsheetml/2009/9/main" objectType="Radio" lockText="1"/>
</file>

<file path=xl/ctrlProps/ctrlProp495.xml><?xml version="1.0" encoding="utf-8"?>
<formControlPr xmlns="http://schemas.microsoft.com/office/spreadsheetml/2009/9/main" objectType="Radio" lockText="1"/>
</file>

<file path=xl/ctrlProps/ctrlProp496.xml><?xml version="1.0" encoding="utf-8"?>
<formControlPr xmlns="http://schemas.microsoft.com/office/spreadsheetml/2009/9/main" objectType="GBox" noThreeD="1"/>
</file>

<file path=xl/ctrlProps/ctrlProp497.xml><?xml version="1.0" encoding="utf-8"?>
<formControlPr xmlns="http://schemas.microsoft.com/office/spreadsheetml/2009/9/main" objectType="Radio" firstButton="1" fmlaLink="$B$177" lockText="1"/>
</file>

<file path=xl/ctrlProps/ctrlProp498.xml><?xml version="1.0" encoding="utf-8"?>
<formControlPr xmlns="http://schemas.microsoft.com/office/spreadsheetml/2009/9/main" objectType="Radio" checked="Checked" lockText="1"/>
</file>

<file path=xl/ctrlProps/ctrlProp499.xml><?xml version="1.0" encoding="utf-8"?>
<formControlPr xmlns="http://schemas.microsoft.com/office/spreadsheetml/2009/9/main" objectType="Radio" lockText="1"/>
</file>

<file path=xl/ctrlProps/ctrlProp500.xml><?xml version="1.0" encoding="utf-8"?>
<formControlPr xmlns="http://schemas.microsoft.com/office/spreadsheetml/2009/9/main" objectType="Radio" lockText="1"/>
</file>

<file path=xl/ctrlProps/ctrlProp501.xml><?xml version="1.0" encoding="utf-8"?>
<formControlPr xmlns="http://schemas.microsoft.com/office/spreadsheetml/2009/9/main" objectType="Radio" lockText="1"/>
</file>

<file path=xl/ctrlProps/ctrlProp502.xml><?xml version="1.0" encoding="utf-8"?>
<formControlPr xmlns="http://schemas.microsoft.com/office/spreadsheetml/2009/9/main" objectType="GBox" noThreeD="1"/>
</file>

<file path=xl/ctrlProps/ctrlProp503.xml><?xml version="1.0" encoding="utf-8"?>
<formControlPr xmlns="http://schemas.microsoft.com/office/spreadsheetml/2009/9/main" objectType="Radio" firstButton="1" fmlaLink="$B$181" lockText="1"/>
</file>

<file path=xl/ctrlProps/ctrlProp504.xml><?xml version="1.0" encoding="utf-8"?>
<formControlPr xmlns="http://schemas.microsoft.com/office/spreadsheetml/2009/9/main" objectType="Radio" lockText="1"/>
</file>

<file path=xl/ctrlProps/ctrlProp505.xml><?xml version="1.0" encoding="utf-8"?>
<formControlPr xmlns="http://schemas.microsoft.com/office/spreadsheetml/2009/9/main" objectType="Radio" lockText="1"/>
</file>

<file path=xl/ctrlProps/ctrlProp506.xml><?xml version="1.0" encoding="utf-8"?>
<formControlPr xmlns="http://schemas.microsoft.com/office/spreadsheetml/2009/9/main" objectType="Radio" checked="Checked" lockText="1"/>
</file>

<file path=xl/ctrlProps/ctrlProp507.xml><?xml version="1.0" encoding="utf-8"?>
<formControlPr xmlns="http://schemas.microsoft.com/office/spreadsheetml/2009/9/main" objectType="Radio" lockText="1"/>
</file>

<file path=xl/ctrlProps/ctrlProp508.xml><?xml version="1.0" encoding="utf-8"?>
<formControlPr xmlns="http://schemas.microsoft.com/office/spreadsheetml/2009/9/main" objectType="GBox" noThreeD="1"/>
</file>

<file path=xl/ctrlProps/ctrlProp509.xml><?xml version="1.0" encoding="utf-8"?>
<formControlPr xmlns="http://schemas.microsoft.com/office/spreadsheetml/2009/9/main" objectType="Radio" firstButton="1" fmlaLink="$B$182" lockText="1"/>
</file>

<file path=xl/ctrlProps/ctrlProp510.xml><?xml version="1.0" encoding="utf-8"?>
<formControlPr xmlns="http://schemas.microsoft.com/office/spreadsheetml/2009/9/main" objectType="Radio" lockText="1"/>
</file>

<file path=xl/ctrlProps/ctrlProp511.xml><?xml version="1.0" encoding="utf-8"?>
<formControlPr xmlns="http://schemas.microsoft.com/office/spreadsheetml/2009/9/main" objectType="Radio" checked="Checked" lockText="1"/>
</file>

<file path=xl/ctrlProps/ctrlProp512.xml><?xml version="1.0" encoding="utf-8"?>
<formControlPr xmlns="http://schemas.microsoft.com/office/spreadsheetml/2009/9/main" objectType="Radio" lockText="1"/>
</file>

<file path=xl/ctrlProps/ctrlProp513.xml><?xml version="1.0" encoding="utf-8"?>
<formControlPr xmlns="http://schemas.microsoft.com/office/spreadsheetml/2009/9/main" objectType="Radio" lockText="1"/>
</file>

<file path=xl/ctrlProps/ctrlProp514.xml><?xml version="1.0" encoding="utf-8"?>
<formControlPr xmlns="http://schemas.microsoft.com/office/spreadsheetml/2009/9/main" objectType="GBox" noThreeD="1"/>
</file>

<file path=xl/ctrlProps/ctrlProp515.xml><?xml version="1.0" encoding="utf-8"?>
<formControlPr xmlns="http://schemas.microsoft.com/office/spreadsheetml/2009/9/main" objectType="Radio" firstButton="1" fmlaLink="$B$183" lockText="1"/>
</file>

<file path=xl/ctrlProps/ctrlProp516.xml><?xml version="1.0" encoding="utf-8"?>
<formControlPr xmlns="http://schemas.microsoft.com/office/spreadsheetml/2009/9/main" objectType="Radio" checked="Checked" lockText="1"/>
</file>

<file path=xl/ctrlProps/ctrlProp517.xml><?xml version="1.0" encoding="utf-8"?>
<formControlPr xmlns="http://schemas.microsoft.com/office/spreadsheetml/2009/9/main" objectType="Radio" lockText="1"/>
</file>

<file path=xl/ctrlProps/ctrlProp518.xml><?xml version="1.0" encoding="utf-8"?>
<formControlPr xmlns="http://schemas.microsoft.com/office/spreadsheetml/2009/9/main" objectType="Radio" lockText="1"/>
</file>

<file path=xl/ctrlProps/ctrlProp519.xml><?xml version="1.0" encoding="utf-8"?>
<formControlPr xmlns="http://schemas.microsoft.com/office/spreadsheetml/2009/9/main" objectType="Radio" lockText="1"/>
</file>

<file path=xl/ctrlProps/ctrlProp520.xml><?xml version="1.0" encoding="utf-8"?>
<formControlPr xmlns="http://schemas.microsoft.com/office/spreadsheetml/2009/9/main" objectType="GBox" noThreeD="1"/>
</file>

<file path=xl/ctrlProps/ctrlProp521.xml><?xml version="1.0" encoding="utf-8"?>
<formControlPr xmlns="http://schemas.microsoft.com/office/spreadsheetml/2009/9/main" objectType="Radio" checked="Checked" firstButton="1" fmlaLink="$B$184" lockText="1"/>
</file>

<file path=xl/ctrlProps/ctrlProp522.xml><?xml version="1.0" encoding="utf-8"?>
<formControlPr xmlns="http://schemas.microsoft.com/office/spreadsheetml/2009/9/main" objectType="Radio" lockText="1"/>
</file>

<file path=xl/ctrlProps/ctrlProp523.xml><?xml version="1.0" encoding="utf-8"?>
<formControlPr xmlns="http://schemas.microsoft.com/office/spreadsheetml/2009/9/main" objectType="Radio" lockText="1"/>
</file>

<file path=xl/ctrlProps/ctrlProp524.xml><?xml version="1.0" encoding="utf-8"?>
<formControlPr xmlns="http://schemas.microsoft.com/office/spreadsheetml/2009/9/main" objectType="Radio" lockText="1"/>
</file>

<file path=xl/ctrlProps/ctrlProp525.xml><?xml version="1.0" encoding="utf-8"?>
<formControlPr xmlns="http://schemas.microsoft.com/office/spreadsheetml/2009/9/main" objectType="Radio" lockText="1"/>
</file>

<file path=xl/ctrlProps/ctrlProp526.xml><?xml version="1.0" encoding="utf-8"?>
<formControlPr xmlns="http://schemas.microsoft.com/office/spreadsheetml/2009/9/main" objectType="GBox" noThreeD="1"/>
</file>

<file path=xl/ctrlProps/ctrlProp527.xml><?xml version="1.0" encoding="utf-8"?>
<formControlPr xmlns="http://schemas.microsoft.com/office/spreadsheetml/2009/9/main" objectType="Radio" firstButton="1" fmlaLink="$B$187" lockText="1"/>
</file>

<file path=xl/ctrlProps/ctrlProp528.xml><?xml version="1.0" encoding="utf-8"?>
<formControlPr xmlns="http://schemas.microsoft.com/office/spreadsheetml/2009/9/main" objectType="Radio" lockText="1"/>
</file>

<file path=xl/ctrlProps/ctrlProp529.xml><?xml version="1.0" encoding="utf-8"?>
<formControlPr xmlns="http://schemas.microsoft.com/office/spreadsheetml/2009/9/main" objectType="Radio" lockText="1"/>
</file>

<file path=xl/ctrlProps/ctrlProp530.xml><?xml version="1.0" encoding="utf-8"?>
<formControlPr xmlns="http://schemas.microsoft.com/office/spreadsheetml/2009/9/main" objectType="Radio" lockText="1"/>
</file>

<file path=xl/ctrlProps/ctrlProp531.xml><?xml version="1.0" encoding="utf-8"?>
<formControlPr xmlns="http://schemas.microsoft.com/office/spreadsheetml/2009/9/main" objectType="Radio" checked="Checked" lockText="1"/>
</file>

<file path=xl/ctrlProps/ctrlProp532.xml><?xml version="1.0" encoding="utf-8"?>
<formControlPr xmlns="http://schemas.microsoft.com/office/spreadsheetml/2009/9/main" objectType="GBox" noThreeD="1"/>
</file>

<file path=xl/ctrlProps/ctrlProp533.xml><?xml version="1.0" encoding="utf-8"?>
<formControlPr xmlns="http://schemas.microsoft.com/office/spreadsheetml/2009/9/main" objectType="Radio" firstButton="1" fmlaLink="$B$188" lockText="1"/>
</file>

<file path=xl/ctrlProps/ctrlProp534.xml><?xml version="1.0" encoding="utf-8"?>
<formControlPr xmlns="http://schemas.microsoft.com/office/spreadsheetml/2009/9/main" objectType="Radio" lockText="1"/>
</file>

<file path=xl/ctrlProps/ctrlProp535.xml><?xml version="1.0" encoding="utf-8"?>
<formControlPr xmlns="http://schemas.microsoft.com/office/spreadsheetml/2009/9/main" objectType="Radio" checked="Checked" lockText="1"/>
</file>

<file path=xl/ctrlProps/ctrlProp536.xml><?xml version="1.0" encoding="utf-8"?>
<formControlPr xmlns="http://schemas.microsoft.com/office/spreadsheetml/2009/9/main" objectType="Radio" lockText="1"/>
</file>

<file path=xl/ctrlProps/ctrlProp537.xml><?xml version="1.0" encoding="utf-8"?>
<formControlPr xmlns="http://schemas.microsoft.com/office/spreadsheetml/2009/9/main" objectType="Radio" lockText="1"/>
</file>

<file path=xl/ctrlProps/ctrlProp538.xml><?xml version="1.0" encoding="utf-8"?>
<formControlPr xmlns="http://schemas.microsoft.com/office/spreadsheetml/2009/9/main" objectType="GBox" noThreeD="1"/>
</file>

<file path=xl/ctrlProps/ctrlProp539.xml><?xml version="1.0" encoding="utf-8"?>
<formControlPr xmlns="http://schemas.microsoft.com/office/spreadsheetml/2009/9/main" objectType="Radio" firstButton="1" fmlaLink="$B$189" lockText="1"/>
</file>

<file path=xl/ctrlProps/ctrlProp540.xml><?xml version="1.0" encoding="utf-8"?>
<formControlPr xmlns="http://schemas.microsoft.com/office/spreadsheetml/2009/9/main" objectType="Radio" checked="Checked" lockText="1"/>
</file>

<file path=xl/ctrlProps/ctrlProp541.xml><?xml version="1.0" encoding="utf-8"?>
<formControlPr xmlns="http://schemas.microsoft.com/office/spreadsheetml/2009/9/main" objectType="Radio" lockText="1"/>
</file>

<file path=xl/ctrlProps/ctrlProp542.xml><?xml version="1.0" encoding="utf-8"?>
<formControlPr xmlns="http://schemas.microsoft.com/office/spreadsheetml/2009/9/main" objectType="Radio" lockText="1"/>
</file>

<file path=xl/ctrlProps/ctrlProp543.xml><?xml version="1.0" encoding="utf-8"?>
<formControlPr xmlns="http://schemas.microsoft.com/office/spreadsheetml/2009/9/main" objectType="Radio" lockText="1"/>
</file>

<file path=xl/ctrlProps/ctrlProp544.xml><?xml version="1.0" encoding="utf-8"?>
<formControlPr xmlns="http://schemas.microsoft.com/office/spreadsheetml/2009/9/main" objectType="GBox" noThreeD="1"/>
</file>

<file path=xl/ctrlProps/ctrlProp545.xml><?xml version="1.0" encoding="utf-8"?>
<formControlPr xmlns="http://schemas.microsoft.com/office/spreadsheetml/2009/9/main" objectType="Radio" firstButton="1" fmlaLink="$B$190" lockText="1"/>
</file>

<file path=xl/ctrlProps/ctrlProp546.xml><?xml version="1.0" encoding="utf-8"?>
<formControlPr xmlns="http://schemas.microsoft.com/office/spreadsheetml/2009/9/main" objectType="Radio" lockText="1"/>
</file>

<file path=xl/ctrlProps/ctrlProp547.xml><?xml version="1.0" encoding="utf-8"?>
<formControlPr xmlns="http://schemas.microsoft.com/office/spreadsheetml/2009/9/main" objectType="Radio" checked="Checked" lockText="1"/>
</file>

<file path=xl/ctrlProps/ctrlProp548.xml><?xml version="1.0" encoding="utf-8"?>
<formControlPr xmlns="http://schemas.microsoft.com/office/spreadsheetml/2009/9/main" objectType="Radio" lockText="1"/>
</file>

<file path=xl/ctrlProps/ctrlProp549.xml><?xml version="1.0" encoding="utf-8"?>
<formControlPr xmlns="http://schemas.microsoft.com/office/spreadsheetml/2009/9/main" objectType="Radio" lockText="1"/>
</file>

<file path=xl/ctrlProps/ctrlProp550.xml><?xml version="1.0" encoding="utf-8"?>
<formControlPr xmlns="http://schemas.microsoft.com/office/spreadsheetml/2009/9/main" objectType="GBox" noThreeD="1"/>
</file>

<file path=xl/ctrlProps/ctrlProp551.xml><?xml version="1.0" encoding="utf-8"?>
<formControlPr xmlns="http://schemas.microsoft.com/office/spreadsheetml/2009/9/main" objectType="Radio" firstButton="1" fmlaLink="$B$191" lockText="1"/>
</file>

<file path=xl/ctrlProps/ctrlProp552.xml><?xml version="1.0" encoding="utf-8"?>
<formControlPr xmlns="http://schemas.microsoft.com/office/spreadsheetml/2009/9/main" objectType="Radio" checked="Checked" lockText="1"/>
</file>

<file path=xl/ctrlProps/ctrlProp553.xml><?xml version="1.0" encoding="utf-8"?>
<formControlPr xmlns="http://schemas.microsoft.com/office/spreadsheetml/2009/9/main" objectType="Radio" lockText="1"/>
</file>

<file path=xl/ctrlProps/ctrlProp554.xml><?xml version="1.0" encoding="utf-8"?>
<formControlPr xmlns="http://schemas.microsoft.com/office/spreadsheetml/2009/9/main" objectType="Radio" lockText="1"/>
</file>

<file path=xl/ctrlProps/ctrlProp555.xml><?xml version="1.0" encoding="utf-8"?>
<formControlPr xmlns="http://schemas.microsoft.com/office/spreadsheetml/2009/9/main" objectType="Radio" lockText="1"/>
</file>

<file path=xl/ctrlProps/ctrlProp556.xml><?xml version="1.0" encoding="utf-8"?>
<formControlPr xmlns="http://schemas.microsoft.com/office/spreadsheetml/2009/9/main" objectType="GBox" noThreeD="1"/>
</file>

<file path=xl/ctrlProps/ctrlProp557.xml><?xml version="1.0" encoding="utf-8"?>
<formControlPr xmlns="http://schemas.microsoft.com/office/spreadsheetml/2009/9/main" objectType="Radio" firstButton="1" fmlaLink="$B$194" lockText="1"/>
</file>

<file path=xl/ctrlProps/ctrlProp558.xml><?xml version="1.0" encoding="utf-8"?>
<formControlPr xmlns="http://schemas.microsoft.com/office/spreadsheetml/2009/9/main" objectType="Radio" lockText="1"/>
</file>

<file path=xl/ctrlProps/ctrlProp559.xml><?xml version="1.0" encoding="utf-8"?>
<formControlPr xmlns="http://schemas.microsoft.com/office/spreadsheetml/2009/9/main" objectType="Radio" checked="Checked" lockText="1"/>
</file>

<file path=xl/ctrlProps/ctrlProp560.xml><?xml version="1.0" encoding="utf-8"?>
<formControlPr xmlns="http://schemas.microsoft.com/office/spreadsheetml/2009/9/main" objectType="Radio" lockText="1"/>
</file>

<file path=xl/ctrlProps/ctrlProp561.xml><?xml version="1.0" encoding="utf-8"?>
<formControlPr xmlns="http://schemas.microsoft.com/office/spreadsheetml/2009/9/main" objectType="Radio" lockText="1"/>
</file>

<file path=xl/ctrlProps/ctrlProp562.xml><?xml version="1.0" encoding="utf-8"?>
<formControlPr xmlns="http://schemas.microsoft.com/office/spreadsheetml/2009/9/main" objectType="GBox" noThreeD="1"/>
</file>

<file path=xl/ctrlProps/ctrlProp563.xml><?xml version="1.0" encoding="utf-8"?>
<formControlPr xmlns="http://schemas.microsoft.com/office/spreadsheetml/2009/9/main" objectType="Radio" firstButton="1" fmlaLink="$B$195" lockText="1"/>
</file>

<file path=xl/ctrlProps/ctrlProp564.xml><?xml version="1.0" encoding="utf-8"?>
<formControlPr xmlns="http://schemas.microsoft.com/office/spreadsheetml/2009/9/main" objectType="Radio" lockText="1"/>
</file>

<file path=xl/ctrlProps/ctrlProp565.xml><?xml version="1.0" encoding="utf-8"?>
<formControlPr xmlns="http://schemas.microsoft.com/office/spreadsheetml/2009/9/main" objectType="Radio" lockText="1"/>
</file>

<file path=xl/ctrlProps/ctrlProp566.xml><?xml version="1.0" encoding="utf-8"?>
<formControlPr xmlns="http://schemas.microsoft.com/office/spreadsheetml/2009/9/main" objectType="Radio" lockText="1"/>
</file>

<file path=xl/ctrlProps/ctrlProp567.xml><?xml version="1.0" encoding="utf-8"?>
<formControlPr xmlns="http://schemas.microsoft.com/office/spreadsheetml/2009/9/main" objectType="Radio" checked="Checked" lockText="1"/>
</file>

<file path=xl/ctrlProps/ctrlProp568.xml><?xml version="1.0" encoding="utf-8"?>
<formControlPr xmlns="http://schemas.microsoft.com/office/spreadsheetml/2009/9/main" objectType="GBox" noThreeD="1"/>
</file>

<file path=xl/ctrlProps/ctrlProp569.xml><?xml version="1.0" encoding="utf-8"?>
<formControlPr xmlns="http://schemas.microsoft.com/office/spreadsheetml/2009/9/main" objectType="Radio" firstButton="1" fmlaLink="$B$196" lockText="1"/>
</file>

<file path=xl/ctrlProps/ctrlProp570.xml><?xml version="1.0" encoding="utf-8"?>
<formControlPr xmlns="http://schemas.microsoft.com/office/spreadsheetml/2009/9/main" objectType="Radio" lockText="1"/>
</file>

<file path=xl/ctrlProps/ctrlProp571.xml><?xml version="1.0" encoding="utf-8"?>
<formControlPr xmlns="http://schemas.microsoft.com/office/spreadsheetml/2009/9/main" objectType="Radio" lockText="1"/>
</file>

<file path=xl/ctrlProps/ctrlProp572.xml><?xml version="1.0" encoding="utf-8"?>
<formControlPr xmlns="http://schemas.microsoft.com/office/spreadsheetml/2009/9/main" objectType="Radio" checked="Checked" lockText="1"/>
</file>

<file path=xl/ctrlProps/ctrlProp573.xml><?xml version="1.0" encoding="utf-8"?>
<formControlPr xmlns="http://schemas.microsoft.com/office/spreadsheetml/2009/9/main" objectType="Radio" lockText="1"/>
</file>

<file path=xl/ctrlProps/ctrlProp574.xml><?xml version="1.0" encoding="utf-8"?>
<formControlPr xmlns="http://schemas.microsoft.com/office/spreadsheetml/2009/9/main" objectType="GBox" noThreeD="1"/>
</file>

<file path=xl/ctrlProps/ctrlProp575.xml><?xml version="1.0" encoding="utf-8"?>
<formControlPr xmlns="http://schemas.microsoft.com/office/spreadsheetml/2009/9/main" objectType="Radio" firstButton="1" fmlaLink="$B$197" lockText="1"/>
</file>

<file path=xl/ctrlProps/ctrlProp576.xml><?xml version="1.0" encoding="utf-8"?>
<formControlPr xmlns="http://schemas.microsoft.com/office/spreadsheetml/2009/9/main" objectType="Radio" lockText="1"/>
</file>

<file path=xl/ctrlProps/ctrlProp577.xml><?xml version="1.0" encoding="utf-8"?>
<formControlPr xmlns="http://schemas.microsoft.com/office/spreadsheetml/2009/9/main" objectType="Radio" lockText="1"/>
</file>

<file path=xl/ctrlProps/ctrlProp578.xml><?xml version="1.0" encoding="utf-8"?>
<formControlPr xmlns="http://schemas.microsoft.com/office/spreadsheetml/2009/9/main" objectType="Radio" lockText="1"/>
</file>

<file path=xl/ctrlProps/ctrlProp579.xml><?xml version="1.0" encoding="utf-8"?>
<formControlPr xmlns="http://schemas.microsoft.com/office/spreadsheetml/2009/9/main" objectType="Radio" checked="Checked" lockText="1"/>
</file>

<file path=xl/ctrlProps/ctrlProp580.xml><?xml version="1.0" encoding="utf-8"?>
<formControlPr xmlns="http://schemas.microsoft.com/office/spreadsheetml/2009/9/main" objectType="GBox" noThreeD="1"/>
</file>

<file path=xl/ctrlProps/ctrlProp581.xml><?xml version="1.0" encoding="utf-8"?>
<formControlPr xmlns="http://schemas.microsoft.com/office/spreadsheetml/2009/9/main" objectType="Radio" firstButton="1" fmlaLink="$B$198" lockText="1"/>
</file>

<file path=xl/ctrlProps/ctrlProp582.xml><?xml version="1.0" encoding="utf-8"?>
<formControlPr xmlns="http://schemas.microsoft.com/office/spreadsheetml/2009/9/main" objectType="Radio" lockText="1"/>
</file>

<file path=xl/ctrlProps/ctrlProp583.xml><?xml version="1.0" encoding="utf-8"?>
<formControlPr xmlns="http://schemas.microsoft.com/office/spreadsheetml/2009/9/main" objectType="Radio" lockText="1"/>
</file>

<file path=xl/ctrlProps/ctrlProp584.xml><?xml version="1.0" encoding="utf-8"?>
<formControlPr xmlns="http://schemas.microsoft.com/office/spreadsheetml/2009/9/main" objectType="Radio" checked="Checked" lockText="1"/>
</file>

<file path=xl/ctrlProps/ctrlProp585.xml><?xml version="1.0" encoding="utf-8"?>
<formControlPr xmlns="http://schemas.microsoft.com/office/spreadsheetml/2009/9/main" objectType="Radio" lockText="1"/>
</file>

<file path=xl/ctrlProps/ctrlProp586.xml><?xml version="1.0" encoding="utf-8"?>
<formControlPr xmlns="http://schemas.microsoft.com/office/spreadsheetml/2009/9/main" objectType="GBox" noThreeD="1"/>
</file>

<file path=xl/ctrlProps/ctrlProp587.xml><?xml version="1.0" encoding="utf-8"?>
<formControlPr xmlns="http://schemas.microsoft.com/office/spreadsheetml/2009/9/main" objectType="Radio" firstButton="1" fmlaLink="$B$199" lockText="1"/>
</file>

<file path=xl/ctrlProps/ctrlProp588.xml><?xml version="1.0" encoding="utf-8"?>
<formControlPr xmlns="http://schemas.microsoft.com/office/spreadsheetml/2009/9/main" objectType="Radio" lockText="1"/>
</file>

<file path=xl/ctrlProps/ctrlProp589.xml><?xml version="1.0" encoding="utf-8"?>
<formControlPr xmlns="http://schemas.microsoft.com/office/spreadsheetml/2009/9/main" objectType="Radio" lockText="1"/>
</file>

<file path=xl/ctrlProps/ctrlProp590.xml><?xml version="1.0" encoding="utf-8"?>
<formControlPr xmlns="http://schemas.microsoft.com/office/spreadsheetml/2009/9/main" objectType="Radio" lockText="1"/>
</file>

<file path=xl/ctrlProps/ctrlProp591.xml><?xml version="1.0" encoding="utf-8"?>
<formControlPr xmlns="http://schemas.microsoft.com/office/spreadsheetml/2009/9/main" objectType="Radio" checked="Checked" lockText="1"/>
</file>

<file path=xl/ctrlProps/ctrlProp592.xml><?xml version="1.0" encoding="utf-8"?>
<formControlPr xmlns="http://schemas.microsoft.com/office/spreadsheetml/2009/9/main" objectType="Drop" dropLines="2" dropStyle="combo" dx="16" fmlaLink="' '!$B$4" fmlaRange="' '!$Z$6:$Z$7" noThreeD="1" sel="1" val="0"/>
</file>

<file path=xl/ctrlProps/ctrlProp593.xml><?xml version="1.0" encoding="utf-8"?>
<formControlPr xmlns="http://schemas.microsoft.com/office/spreadsheetml/2009/9/main" objectType="Drop" dropLines="25" dropStyle="combo" dx="16" fmlaRange="Kunden!$C$5:$C$25" sel="2" val="0"/>
</file>

<file path=xl/ctrlProps/ctrlProp594.xml><?xml version="1.0" encoding="utf-8"?>
<formControlPr xmlns="http://schemas.microsoft.com/office/spreadsheetml/2009/9/main" objectType="Drop" dropLines="21" dropStyle="combo" dx="16" fmlaRange="Kunden!$C$5:$C$25" sel="0" val="0"/>
</file>

<file path=xl/ctrlProps/ctrlProp595.xml><?xml version="1.0" encoding="utf-8"?>
<formControlPr xmlns="http://schemas.microsoft.com/office/spreadsheetml/2009/9/main" objectType="Drop" dropLines="21" dropStyle="combo" dx="16" fmlaRange="Kunden!$C$5:$C$25" sel="3" val="0"/>
</file>

<file path=xl/ctrlProps/ctrlProp596.xml><?xml version="1.0" encoding="utf-8"?>
<formControlPr xmlns="http://schemas.microsoft.com/office/spreadsheetml/2009/9/main" objectType="Drop" dropLines="21" dropStyle="combo" dx="16" fmlaRange="Kunden!$C$5:$C$25" sel="5" val="0"/>
</file>

<file path=xl/ctrlProps/ctrlProp597.xml><?xml version="1.0" encoding="utf-8"?>
<formControlPr xmlns="http://schemas.microsoft.com/office/spreadsheetml/2009/9/main" objectType="Drop" dropLines="21" dropStyle="combo" dx="16" fmlaRange="Kunden!$C$5:$C$25" sel="6" val="0"/>
</file>

<file path=xl/ctrlProps/ctrlProp598.xml><?xml version="1.0" encoding="utf-8"?>
<formControlPr xmlns="http://schemas.microsoft.com/office/spreadsheetml/2009/9/main" objectType="Drop" dropStyle="combo" dx="16" fmlaRange="Kunden!$C$5:$C$25" sel="0" val="0"/>
</file>

<file path=xl/ctrlProps/ctrlProp599.xml><?xml version="1.0" encoding="utf-8"?>
<formControlPr xmlns="http://schemas.microsoft.com/office/spreadsheetml/2009/9/main" objectType="Drop" dropStyle="combo" dx="16" fmlaRange="Kunden!$C$5:$C$25" sel="8" val="8"/>
</file>

<file path=xl/ctrlProps/ctrlProp600.xml><?xml version="1.0" encoding="utf-8"?>
<formControlPr xmlns="http://schemas.microsoft.com/office/spreadsheetml/2009/9/main" objectType="Drop" dropStyle="combo" dx="16" fmlaRange="Kunden!$C$5:$C$25" sel="21" val="13"/>
</file>

<file path=xl/ctrlProps/ctrlProp601.xml><?xml version="1.0" encoding="utf-8"?>
<formControlPr xmlns="http://schemas.microsoft.com/office/spreadsheetml/2009/9/main" objectType="Drop" dropStyle="combo" dx="16" fmlaRange="Kunden!$C$5:$C$25" sel="21" val="13"/>
</file>

<file path=xl/ctrlProps/ctrlProp602.xml><?xml version="1.0" encoding="utf-8"?>
<formControlPr xmlns="http://schemas.microsoft.com/office/spreadsheetml/2009/9/main" objectType="Drop" dropLines="21" dropStyle="combo" dx="16" fmlaRange="Kunden!$C$5:$C$25" sel="3" val="2"/>
</file>

<file path=xl/ctrlProps/ctrlProp603.xml><?xml version="1.0" encoding="utf-8"?>
<formControlPr xmlns="http://schemas.microsoft.com/office/spreadsheetml/2009/9/main" objectType="Drop" dropLines="21" dropStyle="combo" dx="16" fmlaRange="Kunden!$C$5:$C$25" sel="5" val="0"/>
</file>

<file path=xl/ctrlProps/ctrlProp604.xml><?xml version="1.0" encoding="utf-8"?>
<formControlPr xmlns="http://schemas.microsoft.com/office/spreadsheetml/2009/9/main" objectType="Drop" dropLines="21" dropStyle="combo" dx="16" fmlaRange="Kunden!$C$5:$C$25" sel="8" val="3"/>
</file>

<file path=xl/ctrlProps/ctrlProp605.xml><?xml version="1.0" encoding="utf-8"?>
<formControlPr xmlns="http://schemas.microsoft.com/office/spreadsheetml/2009/9/main" objectType="Drop" dropLines="21" dropStyle="combo" dx="16" fmlaRange="Kunden!$C$5:$C$25" sel="6" val="0"/>
</file>

<file path=xl/ctrlProps/ctrlProp606.xml><?xml version="1.0" encoding="utf-8"?>
<formControlPr xmlns="http://schemas.microsoft.com/office/spreadsheetml/2009/9/main" objectType="Drop" dropLines="21" dropStyle="combo" dx="16" fmlaRange="Kunden!$C$5:$C$25" sel="21" val="13"/>
</file>

<file path=xl/ctrlProps/ctrlProp607.xml><?xml version="1.0" encoding="utf-8"?>
<formControlPr xmlns="http://schemas.microsoft.com/office/spreadsheetml/2009/9/main" objectType="Drop" dropLines="21" dropStyle="combo" dx="16" fmlaRange="Kunden!$C$5:$C$25" sel="21" val="13"/>
</file>

<file path=xl/ctrlProps/ctrlProp608.xml><?xml version="1.0" encoding="utf-8"?>
<formControlPr xmlns="http://schemas.microsoft.com/office/spreadsheetml/2009/9/main" objectType="Drop" dropLines="21" dropStyle="combo" dx="16" fmlaRange="Kunden!$C$5:$C$25" sel="21" val="13"/>
</file>

<file path=xl/ctrlProps/ctrlProp609.xml><?xml version="1.0" encoding="utf-8"?>
<formControlPr xmlns="http://schemas.microsoft.com/office/spreadsheetml/2009/9/main" objectType="Drop" dropLines="21" dropStyle="combo" dx="16" fmlaRange="Kunden!$C$5:$C$25" sel="21" val="13"/>
</file>

<file path=xl/ctrlProps/ctrlProp610.xml><?xml version="1.0" encoding="utf-8"?>
<formControlPr xmlns="http://schemas.microsoft.com/office/spreadsheetml/2009/9/main" objectType="Drop" dropLines="21" dropStyle="combo" dx="16" fmlaRange="Kunden!$C$5:$C$25" sel="21" val="13"/>
</file>

<file path=xl/ctrlProps/ctrlProp611.xml><?xml version="1.0" encoding="utf-8"?>
<formControlPr xmlns="http://schemas.microsoft.com/office/spreadsheetml/2009/9/main" objectType="Drop" dropLines="21" dropStyle="combo" dx="16" fmlaRange="Kunden!$C$5:$C$25" sel="5" val="2"/>
</file>

<file path=xl/ctrlProps/ctrlProp612.xml><?xml version="1.0" encoding="utf-8"?>
<formControlPr xmlns="http://schemas.microsoft.com/office/spreadsheetml/2009/9/main" objectType="Drop" dropLines="21" dropStyle="combo" dx="16" fmlaRange="Kunden!$C$5:$C$25" sel="9" val="0"/>
</file>

<file path=xl/ctrlProps/ctrlProp613.xml><?xml version="1.0" encoding="utf-8"?>
<formControlPr xmlns="http://schemas.microsoft.com/office/spreadsheetml/2009/9/main" objectType="Drop" dropLines="21" dropStyle="combo" dx="16" fmlaRange="Kunden!$C$5:$C$25" sel="3" val="0"/>
</file>

<file path=xl/ctrlProps/ctrlProp614.xml><?xml version="1.0" encoding="utf-8"?>
<formControlPr xmlns="http://schemas.microsoft.com/office/spreadsheetml/2009/9/main" objectType="Drop" dropLines="21" dropStyle="combo" dx="16" fmlaRange="Kunden!$C$5:$C$25" sel="21" val="13"/>
</file>

<file path=xl/ctrlProps/ctrlProp615.xml><?xml version="1.0" encoding="utf-8"?>
<formControlPr xmlns="http://schemas.microsoft.com/office/spreadsheetml/2009/9/main" objectType="Drop" dropLines="21" dropStyle="combo" dx="16" fmlaRange="Kunden!$C$5:$C$25" sel="21" val="13"/>
</file>

<file path=xl/ctrlProps/ctrlProp616.xml><?xml version="1.0" encoding="utf-8"?>
<formControlPr xmlns="http://schemas.microsoft.com/office/spreadsheetml/2009/9/main" objectType="Drop" dropLines="21" dropStyle="combo" dx="16" fmlaRange="Kunden!$C$5:$C$25" sel="21" val="13"/>
</file>

<file path=xl/ctrlProps/ctrlProp617.xml><?xml version="1.0" encoding="utf-8"?>
<formControlPr xmlns="http://schemas.microsoft.com/office/spreadsheetml/2009/9/main" objectType="Drop" dropLines="21" dropStyle="combo" dx="16" fmlaRange="Kunden!$C$5:$C$25" sel="2" val="0"/>
</file>

<file path=xl/ctrlProps/ctrlProp618.xml><?xml version="1.0" encoding="utf-8"?>
<formControlPr xmlns="http://schemas.microsoft.com/office/spreadsheetml/2009/9/main" objectType="Drop" dropLines="21" dropStyle="combo" dx="16" fmlaRange="Kunden!$C$5:$C$25" sel="7" val="2"/>
</file>

<file path=xl/ctrlProps/ctrlProp619.xml><?xml version="1.0" encoding="utf-8"?>
<formControlPr xmlns="http://schemas.microsoft.com/office/spreadsheetml/2009/9/main" objectType="Drop" dropStyle="combo" dx="16" fmlaRange="Kunden!$C$5:$C$25" sel="3" val="3"/>
</file>

<file path=xl/ctrlProps/ctrlProp620.xml><?xml version="1.0" encoding="utf-8"?>
<formControlPr xmlns="http://schemas.microsoft.com/office/spreadsheetml/2009/9/main" objectType="Drop" dropLines="21" dropStyle="combo" dx="16" fmlaRange="Kunden!$C$5:$C$25" sel="8" val="8"/>
</file>

<file path=xl/ctrlProps/ctrlProp621.xml><?xml version="1.0" encoding="utf-8"?>
<formControlPr xmlns="http://schemas.microsoft.com/office/spreadsheetml/2009/9/main" objectType="Drop" dropLines="21" dropStyle="combo" dx="16" fmlaRange="Kunden!$C$5:$C$25" sel="7" val="0"/>
</file>

<file path=xl/ctrlProps/ctrlProp622.xml><?xml version="1.0" encoding="utf-8"?>
<formControlPr xmlns="http://schemas.microsoft.com/office/spreadsheetml/2009/9/main" objectType="Drop" dropLines="21" dropStyle="combo" dx="16" fmlaRange="Kunden!$C$5:$C$25" sel="9" val="4"/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hyperlink" Target="#Risikomgmt!A1"/><Relationship Id="rId18" Type="http://schemas.openxmlformats.org/officeDocument/2006/relationships/hyperlink" Target="#Marketingmix!A1"/><Relationship Id="rId26" Type="http://schemas.openxmlformats.org/officeDocument/2006/relationships/hyperlink" Target="#Kunden!A1"/><Relationship Id="rId3" Type="http://schemas.openxmlformats.org/officeDocument/2006/relationships/image" Target="../media/image1.jpg"/><Relationship Id="rId21" Type="http://schemas.openxmlformats.org/officeDocument/2006/relationships/hyperlink" Target="#BlueOcean!A1"/><Relationship Id="rId34" Type="http://schemas.openxmlformats.org/officeDocument/2006/relationships/hyperlink" Target="http://www.2imanagement.ch/?id=57&amp;helpdesk&amp;topic=72" TargetMode="External"/><Relationship Id="rId7" Type="http://schemas.openxmlformats.org/officeDocument/2006/relationships/hyperlink" Target="#Kundenbeziehung!A1"/><Relationship Id="rId12" Type="http://schemas.openxmlformats.org/officeDocument/2006/relationships/hyperlink" Target="#Kennzahlenanalyse!A1"/><Relationship Id="rId17" Type="http://schemas.openxmlformats.org/officeDocument/2006/relationships/hyperlink" Target="#Positionierung!A1"/><Relationship Id="rId25" Type="http://schemas.openxmlformats.org/officeDocument/2006/relationships/hyperlink" Target="#Portfolio!A1"/><Relationship Id="rId33" Type="http://schemas.openxmlformats.org/officeDocument/2006/relationships/hyperlink" Target="#Stakeholder!A1"/><Relationship Id="rId2" Type="http://schemas.openxmlformats.org/officeDocument/2006/relationships/hyperlink" Target="#Matrix!A2"/><Relationship Id="rId16" Type="http://schemas.openxmlformats.org/officeDocument/2006/relationships/hyperlink" Target="#Distribution!A1"/><Relationship Id="rId20" Type="http://schemas.openxmlformats.org/officeDocument/2006/relationships/hyperlink" Target="#Marketingplan!A1"/><Relationship Id="rId29" Type="http://schemas.openxmlformats.org/officeDocument/2006/relationships/hyperlink" Target="#Marke!A1"/><Relationship Id="rId1" Type="http://schemas.openxmlformats.org/officeDocument/2006/relationships/hyperlink" Target="#Normstrategien!A1"/><Relationship Id="rId6" Type="http://schemas.openxmlformats.org/officeDocument/2006/relationships/hyperlink" Target="#Markt!A1"/><Relationship Id="rId11" Type="http://schemas.openxmlformats.org/officeDocument/2006/relationships/hyperlink" Target="#Cockpit!A1"/><Relationship Id="rId24" Type="http://schemas.openxmlformats.org/officeDocument/2006/relationships/hyperlink" Target="#Produkte!A1"/><Relationship Id="rId32" Type="http://schemas.openxmlformats.org/officeDocument/2006/relationships/hyperlink" Target="#'Swot-Analyse'!A1"/><Relationship Id="rId5" Type="http://schemas.openxmlformats.org/officeDocument/2006/relationships/hyperlink" Target="#Kernkompetenzen!A1"/><Relationship Id="rId15" Type="http://schemas.openxmlformats.org/officeDocument/2006/relationships/hyperlink" Target="#Erfolgsrechnung!A1"/><Relationship Id="rId23" Type="http://schemas.openxmlformats.org/officeDocument/2006/relationships/hyperlink" Target="#Massnahmen!A1"/><Relationship Id="rId28" Type="http://schemas.openxmlformats.org/officeDocument/2006/relationships/hyperlink" Target="#PESTLE!A1"/><Relationship Id="rId36" Type="http://schemas.openxmlformats.org/officeDocument/2006/relationships/image" Target="../media/image2.emf"/><Relationship Id="rId10" Type="http://schemas.openxmlformats.org/officeDocument/2006/relationships/hyperlink" Target="#Budget!A1"/><Relationship Id="rId19" Type="http://schemas.openxmlformats.org/officeDocument/2006/relationships/hyperlink" Target="#Kommunikation!A1"/><Relationship Id="rId31" Type="http://schemas.openxmlformats.org/officeDocument/2006/relationships/hyperlink" Target="#Benchmark!A1"/><Relationship Id="rId4" Type="http://schemas.openxmlformats.org/officeDocument/2006/relationships/hyperlink" Target="#Segmente!A1"/><Relationship Id="rId9" Type="http://schemas.openxmlformats.org/officeDocument/2006/relationships/hyperlink" Target="#Kosten!A1"/><Relationship Id="rId14" Type="http://schemas.openxmlformats.org/officeDocument/2006/relationships/hyperlink" Target="#Zukunftsszenarien!A1"/><Relationship Id="rId22" Type="http://schemas.openxmlformats.org/officeDocument/2006/relationships/hyperlink" Target="#Lebenszyklus!A1"/><Relationship Id="rId27" Type="http://schemas.openxmlformats.org/officeDocument/2006/relationships/hyperlink" Target="#Branchenstruktur!A1"/><Relationship Id="rId30" Type="http://schemas.openxmlformats.org/officeDocument/2006/relationships/hyperlink" Target="#Potenzial!A1"/><Relationship Id="rId35" Type="http://schemas.openxmlformats.org/officeDocument/2006/relationships/hyperlink" Target="#Logo!D6"/><Relationship Id="rId8" Type="http://schemas.openxmlformats.org/officeDocument/2006/relationships/hyperlink" Target="#Einnahmen!A1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.xml"/><Relationship Id="rId3" Type="http://schemas.openxmlformats.org/officeDocument/2006/relationships/hyperlink" Target="#'Menu Marketing'!A1"/><Relationship Id="rId7" Type="http://schemas.openxmlformats.org/officeDocument/2006/relationships/hyperlink" Target="#graph_2_stakeholder"/><Relationship Id="rId2" Type="http://schemas.openxmlformats.org/officeDocument/2006/relationships/image" Target="../media/image4.gif"/><Relationship Id="rId1" Type="http://schemas.openxmlformats.org/officeDocument/2006/relationships/hyperlink" Target="#graph_stakeholder"/><Relationship Id="rId6" Type="http://schemas.openxmlformats.org/officeDocument/2006/relationships/hyperlink" Target="#Stakeholder!C5"/><Relationship Id="rId5" Type="http://schemas.openxmlformats.org/officeDocument/2006/relationships/hyperlink" Target="00_Fuehrung.xlsm" TargetMode="External"/><Relationship Id="rId4" Type="http://schemas.openxmlformats.org/officeDocument/2006/relationships/image" Target="../media/image5.png"/><Relationship Id="rId9" Type="http://schemas.openxmlformats.org/officeDocument/2006/relationships/image" Target="../media/image2.emf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hyperlink" Target="#top"/><Relationship Id="rId3" Type="http://schemas.openxmlformats.org/officeDocument/2006/relationships/hyperlink" Target="#PESTLE!C48"/><Relationship Id="rId7" Type="http://schemas.openxmlformats.org/officeDocument/2006/relationships/hyperlink" Target="#PESTLE!C17"/><Relationship Id="rId12" Type="http://schemas.openxmlformats.org/officeDocument/2006/relationships/image" Target="../media/image2.emf"/><Relationship Id="rId2" Type="http://schemas.openxmlformats.org/officeDocument/2006/relationships/hyperlink" Target="#PESTLE!C34"/><Relationship Id="rId1" Type="http://schemas.openxmlformats.org/officeDocument/2006/relationships/chart" Target="../charts/chart2.xml"/><Relationship Id="rId6" Type="http://schemas.openxmlformats.org/officeDocument/2006/relationships/hyperlink" Target="#PESTLE!C90"/><Relationship Id="rId11" Type="http://schemas.openxmlformats.org/officeDocument/2006/relationships/hyperlink" Target="http://www.2imanagement.ch/?id=57&amp;helpdesk&amp;topic=72" TargetMode="External"/><Relationship Id="rId5" Type="http://schemas.openxmlformats.org/officeDocument/2006/relationships/hyperlink" Target="#PESTLE!C76"/><Relationship Id="rId10" Type="http://schemas.openxmlformats.org/officeDocument/2006/relationships/image" Target="../media/image5.png"/><Relationship Id="rId4" Type="http://schemas.openxmlformats.org/officeDocument/2006/relationships/hyperlink" Target="#PESTLE!C62"/><Relationship Id="rId9" Type="http://schemas.openxmlformats.org/officeDocument/2006/relationships/hyperlink" Target="#'Menu Marketing'!A1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hyperlink" Target="#'Menu Marketing'!A1"/><Relationship Id="rId3" Type="http://schemas.openxmlformats.org/officeDocument/2006/relationships/hyperlink" Target="#Ersatzprodukte"/><Relationship Id="rId7" Type="http://schemas.openxmlformats.org/officeDocument/2006/relationships/hyperlink" Target="http://www.2imanagement.ch/?id=57&amp;helpdesk&amp;topic=72" TargetMode="External"/><Relationship Id="rId2" Type="http://schemas.openxmlformats.org/officeDocument/2006/relationships/hyperlink" Target="#Kunden"/><Relationship Id="rId1" Type="http://schemas.openxmlformats.org/officeDocument/2006/relationships/hyperlink" Target="#Mitbewerber"/><Relationship Id="rId6" Type="http://schemas.openxmlformats.org/officeDocument/2006/relationships/chart" Target="../charts/chart3.xml"/><Relationship Id="rId11" Type="http://schemas.openxmlformats.org/officeDocument/2006/relationships/image" Target="../media/image2.emf"/><Relationship Id="rId5" Type="http://schemas.openxmlformats.org/officeDocument/2006/relationships/hyperlink" Target="#Rivalitaet"/><Relationship Id="rId10" Type="http://schemas.openxmlformats.org/officeDocument/2006/relationships/hyperlink" Target="#top_2"/><Relationship Id="rId4" Type="http://schemas.openxmlformats.org/officeDocument/2006/relationships/hyperlink" Target="#Lieferanten"/><Relationship Id="rId9" Type="http://schemas.openxmlformats.org/officeDocument/2006/relationships/image" Target="../media/image5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hyperlink" Target="#'Menu Marketing'!A1"/><Relationship Id="rId1" Type="http://schemas.openxmlformats.org/officeDocument/2006/relationships/hyperlink" Target="http://www.2imanagement.ch/?id=57&amp;helpdesk&amp;topic=72" TargetMode="External"/><Relationship Id="rId4" Type="http://schemas.openxmlformats.org/officeDocument/2006/relationships/image" Target="../media/image2.emf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hyperlink" Target="#Kernaktivit&#228;ten!C13"/><Relationship Id="rId7" Type="http://schemas.openxmlformats.org/officeDocument/2006/relationships/image" Target="../media/image2.emf"/><Relationship Id="rId2" Type="http://schemas.openxmlformats.org/officeDocument/2006/relationships/hyperlink" Target="#Top_Kernprozesse"/><Relationship Id="rId1" Type="http://schemas.openxmlformats.org/officeDocument/2006/relationships/hyperlink" Target="http://www.2imanagement.ch/?id=57&amp;helpdesk&amp;topic=72" TargetMode="External"/><Relationship Id="rId6" Type="http://schemas.openxmlformats.org/officeDocument/2006/relationships/hyperlink" Target="#Kernkompetenzen!C6"/><Relationship Id="rId5" Type="http://schemas.openxmlformats.org/officeDocument/2006/relationships/hyperlink" Target="#Kernaktivit&#228;ten!C51"/><Relationship Id="rId4" Type="http://schemas.openxmlformats.org/officeDocument/2006/relationships/hyperlink" Target="#Kernaktivit&#228;ten!C32"/></Relationships>
</file>

<file path=xl/drawings/_rels/drawing7.xml.rels><?xml version="1.0" encoding="UTF-8" standalone="yes"?>
<Relationships xmlns="http://schemas.openxmlformats.org/package/2006/relationships"><Relationship Id="rId8" Type="http://schemas.openxmlformats.org/officeDocument/2006/relationships/hyperlink" Target="#Kernaktivit&#228;ten!A1"/><Relationship Id="rId3" Type="http://schemas.openxmlformats.org/officeDocument/2006/relationships/image" Target="../media/image5.png"/><Relationship Id="rId7" Type="http://schemas.openxmlformats.org/officeDocument/2006/relationships/chart" Target="../charts/chart4.xml"/><Relationship Id="rId2" Type="http://schemas.openxmlformats.org/officeDocument/2006/relationships/hyperlink" Target="#'Menu Marketing'!A1"/><Relationship Id="rId1" Type="http://schemas.openxmlformats.org/officeDocument/2006/relationships/hyperlink" Target="http://www.2imanagement.ch/?id=57&amp;helpdesk&amp;topic=72" TargetMode="External"/><Relationship Id="rId6" Type="http://schemas.openxmlformats.org/officeDocument/2006/relationships/image" Target="../media/image4.gif"/><Relationship Id="rId5" Type="http://schemas.openxmlformats.org/officeDocument/2006/relationships/hyperlink" Target="#Graph_Kompetenzen"/><Relationship Id="rId4" Type="http://schemas.openxmlformats.org/officeDocument/2006/relationships/hyperlink" Target="#Kernkompetenzen!C6"/><Relationship Id="rId9" Type="http://schemas.openxmlformats.org/officeDocument/2006/relationships/image" Target="../media/image2.emf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hyperlink" Target="http://www.2imanagement.ch/?id=57&amp;helpdesk&amp;topic=72" TargetMode="External"/><Relationship Id="rId2" Type="http://schemas.openxmlformats.org/officeDocument/2006/relationships/chart" Target="../charts/chart5.xml"/><Relationship Id="rId1" Type="http://schemas.openxmlformats.org/officeDocument/2006/relationships/image" Target="../media/image6.emf"/><Relationship Id="rId6" Type="http://schemas.openxmlformats.org/officeDocument/2006/relationships/image" Target="../media/image2.emf"/><Relationship Id="rId5" Type="http://schemas.openxmlformats.org/officeDocument/2006/relationships/image" Target="../media/image5.png"/><Relationship Id="rId4" Type="http://schemas.openxmlformats.org/officeDocument/2006/relationships/hyperlink" Target="#'Menu Marketing'!A1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hyperlink" Target="#'Menu Marketing'!A1"/><Relationship Id="rId1" Type="http://schemas.openxmlformats.org/officeDocument/2006/relationships/hyperlink" Target="http://www.2imanagement.ch/?id=57&amp;helpdesk&amp;topic=72" TargetMode="External"/><Relationship Id="rId6" Type="http://schemas.openxmlformats.org/officeDocument/2006/relationships/image" Target="../media/image2.emf"/><Relationship Id="rId5" Type="http://schemas.openxmlformats.org/officeDocument/2006/relationships/hyperlink" Target="#Chances!A1"/><Relationship Id="rId4" Type="http://schemas.openxmlformats.org/officeDocument/2006/relationships/hyperlink" Target="#Forces!A1"/></Relationships>
</file>

<file path=xl/drawings/_rels/drawing10.xml.rels><?xml version="1.0" encoding="UTF-8" standalone="yes"?>
<Relationships xmlns="http://schemas.openxmlformats.org/package/2006/relationships"><Relationship Id="rId8" Type="http://schemas.openxmlformats.org/officeDocument/2006/relationships/image" Target="../media/image4.gif"/><Relationship Id="rId13" Type="http://schemas.openxmlformats.org/officeDocument/2006/relationships/chart" Target="../charts/chart11.xml"/><Relationship Id="rId18" Type="http://schemas.openxmlformats.org/officeDocument/2006/relationships/chart" Target="../charts/chart16.xml"/><Relationship Id="rId3" Type="http://schemas.openxmlformats.org/officeDocument/2006/relationships/image" Target="../media/image9.png"/><Relationship Id="rId7" Type="http://schemas.openxmlformats.org/officeDocument/2006/relationships/hyperlink" Target="#graph_forces"/><Relationship Id="rId12" Type="http://schemas.openxmlformats.org/officeDocument/2006/relationships/chart" Target="../charts/chart10.xml"/><Relationship Id="rId17" Type="http://schemas.openxmlformats.org/officeDocument/2006/relationships/chart" Target="../charts/chart15.xml"/><Relationship Id="rId2" Type="http://schemas.openxmlformats.org/officeDocument/2006/relationships/image" Target="../media/image8.png"/><Relationship Id="rId16" Type="http://schemas.openxmlformats.org/officeDocument/2006/relationships/chart" Target="../charts/chart14.xml"/><Relationship Id="rId1" Type="http://schemas.openxmlformats.org/officeDocument/2006/relationships/hyperlink" Target="http://www.2imanagement.ch/?id=57&amp;helpdesk&amp;topic=72" TargetMode="External"/><Relationship Id="rId6" Type="http://schemas.openxmlformats.org/officeDocument/2006/relationships/chart" Target="../charts/chart6.xml"/><Relationship Id="rId11" Type="http://schemas.openxmlformats.org/officeDocument/2006/relationships/chart" Target="../charts/chart9.xml"/><Relationship Id="rId5" Type="http://schemas.openxmlformats.org/officeDocument/2006/relationships/hyperlink" Target="#'Swot-Analyse'!C6"/><Relationship Id="rId15" Type="http://schemas.openxmlformats.org/officeDocument/2006/relationships/chart" Target="../charts/chart13.xml"/><Relationship Id="rId10" Type="http://schemas.openxmlformats.org/officeDocument/2006/relationships/chart" Target="../charts/chart8.xml"/><Relationship Id="rId19" Type="http://schemas.openxmlformats.org/officeDocument/2006/relationships/image" Target="../media/image2.emf"/><Relationship Id="rId4" Type="http://schemas.openxmlformats.org/officeDocument/2006/relationships/hyperlink" Target="#top_forces"/><Relationship Id="rId9" Type="http://schemas.openxmlformats.org/officeDocument/2006/relationships/chart" Target="../charts/chart7.xml"/><Relationship Id="rId14" Type="http://schemas.openxmlformats.org/officeDocument/2006/relationships/chart" Target="../charts/chart12.xml"/></Relationships>
</file>

<file path=xl/drawings/_rels/drawing11.xml.rels><?xml version="1.0" encoding="UTF-8" standalone="yes"?>
<Relationships xmlns="http://schemas.openxmlformats.org/package/2006/relationships"><Relationship Id="rId8" Type="http://schemas.openxmlformats.org/officeDocument/2006/relationships/image" Target="../media/image4.gif"/><Relationship Id="rId13" Type="http://schemas.openxmlformats.org/officeDocument/2006/relationships/chart" Target="../charts/chart22.xml"/><Relationship Id="rId18" Type="http://schemas.openxmlformats.org/officeDocument/2006/relationships/chart" Target="../charts/chart27.xml"/><Relationship Id="rId3" Type="http://schemas.openxmlformats.org/officeDocument/2006/relationships/image" Target="../media/image9.png"/><Relationship Id="rId7" Type="http://schemas.openxmlformats.org/officeDocument/2006/relationships/hyperlink" Target="#Chances!graph_chances"/><Relationship Id="rId12" Type="http://schemas.openxmlformats.org/officeDocument/2006/relationships/chart" Target="../charts/chart21.xml"/><Relationship Id="rId17" Type="http://schemas.openxmlformats.org/officeDocument/2006/relationships/chart" Target="../charts/chart26.xml"/><Relationship Id="rId2" Type="http://schemas.openxmlformats.org/officeDocument/2006/relationships/image" Target="../media/image8.png"/><Relationship Id="rId16" Type="http://schemas.openxmlformats.org/officeDocument/2006/relationships/chart" Target="../charts/chart25.xml"/><Relationship Id="rId1" Type="http://schemas.openxmlformats.org/officeDocument/2006/relationships/hyperlink" Target="http://www.2imanagement.ch/?id=57&amp;helpdesk&amp;topic=72" TargetMode="External"/><Relationship Id="rId6" Type="http://schemas.openxmlformats.org/officeDocument/2006/relationships/chart" Target="../charts/chart17.xml"/><Relationship Id="rId11" Type="http://schemas.openxmlformats.org/officeDocument/2006/relationships/chart" Target="../charts/chart20.xml"/><Relationship Id="rId5" Type="http://schemas.openxmlformats.org/officeDocument/2006/relationships/hyperlink" Target="#'Swot-Analyse'!C25"/><Relationship Id="rId15" Type="http://schemas.openxmlformats.org/officeDocument/2006/relationships/chart" Target="../charts/chart24.xml"/><Relationship Id="rId10" Type="http://schemas.openxmlformats.org/officeDocument/2006/relationships/chart" Target="../charts/chart19.xml"/><Relationship Id="rId19" Type="http://schemas.openxmlformats.org/officeDocument/2006/relationships/image" Target="../media/image2.emf"/><Relationship Id="rId4" Type="http://schemas.openxmlformats.org/officeDocument/2006/relationships/hyperlink" Target="#Chances!top_chances"/><Relationship Id="rId9" Type="http://schemas.openxmlformats.org/officeDocument/2006/relationships/chart" Target="../charts/chart18.xml"/><Relationship Id="rId14" Type="http://schemas.openxmlformats.org/officeDocument/2006/relationships/chart" Target="../charts/chart23.xml"/></Relationships>
</file>

<file path=xl/drawings/_rels/drawing12.xml.rels><?xml version="1.0" encoding="UTF-8" standalone="yes"?>
<Relationships xmlns="http://schemas.openxmlformats.org/package/2006/relationships"><Relationship Id="rId8" Type="http://schemas.openxmlformats.org/officeDocument/2006/relationships/hyperlink" Target="#'Swot-Analyse'!G25"/><Relationship Id="rId3" Type="http://schemas.openxmlformats.org/officeDocument/2006/relationships/image" Target="../media/image5.png"/><Relationship Id="rId7" Type="http://schemas.openxmlformats.org/officeDocument/2006/relationships/hyperlink" Target="#'Swot-Analyse'!C25"/><Relationship Id="rId2" Type="http://schemas.openxmlformats.org/officeDocument/2006/relationships/hyperlink" Target="#'Menu Marketing'!A1"/><Relationship Id="rId1" Type="http://schemas.openxmlformats.org/officeDocument/2006/relationships/hyperlink" Target="http://www.2imanagement.ch/?id=57&amp;helpdesk&amp;topic=72" TargetMode="External"/><Relationship Id="rId6" Type="http://schemas.openxmlformats.org/officeDocument/2006/relationships/hyperlink" Target="#'Swot-Analyse'!G6"/><Relationship Id="rId5" Type="http://schemas.openxmlformats.org/officeDocument/2006/relationships/hyperlink" Target="#'Swot-Analyse'!C6"/><Relationship Id="rId4" Type="http://schemas.openxmlformats.org/officeDocument/2006/relationships/hyperlink" Target="#top_swot"/><Relationship Id="rId9" Type="http://schemas.openxmlformats.org/officeDocument/2006/relationships/image" Target="../media/image2.emf"/></Relationships>
</file>

<file path=xl/drawings/_rels/drawing13.xml.rels><?xml version="1.0" encoding="UTF-8" standalone="yes"?>
<Relationships xmlns="http://schemas.openxmlformats.org/package/2006/relationships"><Relationship Id="rId8" Type="http://schemas.openxmlformats.org/officeDocument/2006/relationships/hyperlink" Target="#Markt!Graph_Kunden"/><Relationship Id="rId13" Type="http://schemas.openxmlformats.org/officeDocument/2006/relationships/hyperlink" Target="#SinusMilieu!A1"/><Relationship Id="rId3" Type="http://schemas.openxmlformats.org/officeDocument/2006/relationships/image" Target="../media/image12.jpeg"/><Relationship Id="rId7" Type="http://schemas.openxmlformats.org/officeDocument/2006/relationships/image" Target="../media/image5.png"/><Relationship Id="rId12" Type="http://schemas.openxmlformats.org/officeDocument/2006/relationships/chart" Target="../charts/chart28.xml"/><Relationship Id="rId2" Type="http://schemas.openxmlformats.org/officeDocument/2006/relationships/image" Target="../media/image11.gif"/><Relationship Id="rId1" Type="http://schemas.openxmlformats.org/officeDocument/2006/relationships/image" Target="../media/image10.png"/><Relationship Id="rId6" Type="http://schemas.openxmlformats.org/officeDocument/2006/relationships/hyperlink" Target="#'Menu Marketing'!A1"/><Relationship Id="rId11" Type="http://schemas.openxmlformats.org/officeDocument/2006/relationships/hyperlink" Target="#Empathy!A1"/><Relationship Id="rId5" Type="http://schemas.openxmlformats.org/officeDocument/2006/relationships/hyperlink" Target="http://www.2imanagement.ch/?id=57&amp;helpdesk&amp;topic=72" TargetMode="External"/><Relationship Id="rId10" Type="http://schemas.openxmlformats.org/officeDocument/2006/relationships/hyperlink" Target="#top_kunden"/><Relationship Id="rId4" Type="http://schemas.openxmlformats.org/officeDocument/2006/relationships/image" Target="../media/image13.png"/><Relationship Id="rId9" Type="http://schemas.openxmlformats.org/officeDocument/2006/relationships/image" Target="../media/image4.gif"/><Relationship Id="rId14" Type="http://schemas.openxmlformats.org/officeDocument/2006/relationships/image" Target="../media/image2.emf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hyperlink" Target="#Kunden!A1"/><Relationship Id="rId2" Type="http://schemas.openxmlformats.org/officeDocument/2006/relationships/hyperlink" Target="#Empathy!A2"/><Relationship Id="rId1" Type="http://schemas.openxmlformats.org/officeDocument/2006/relationships/hyperlink" Target="http://www.2imanagement.ch/?id=57&amp;helpdesk&amp;topic=72" TargetMode="External"/><Relationship Id="rId4" Type="http://schemas.openxmlformats.org/officeDocument/2006/relationships/image" Target="../media/image2.emf"/></Relationships>
</file>

<file path=xl/drawings/_rels/drawing15.xml.rels><?xml version="1.0" encoding="UTF-8" standalone="yes"?>
<Relationships xmlns="http://schemas.openxmlformats.org/package/2006/relationships"><Relationship Id="rId8" Type="http://schemas.openxmlformats.org/officeDocument/2006/relationships/chart" Target="../charts/chart30.xml"/><Relationship Id="rId13" Type="http://schemas.openxmlformats.org/officeDocument/2006/relationships/chart" Target="../charts/chart35.xml"/><Relationship Id="rId3" Type="http://schemas.openxmlformats.org/officeDocument/2006/relationships/image" Target="../media/image5.png"/><Relationship Id="rId7" Type="http://schemas.openxmlformats.org/officeDocument/2006/relationships/chart" Target="../charts/chart29.xml"/><Relationship Id="rId12" Type="http://schemas.openxmlformats.org/officeDocument/2006/relationships/chart" Target="../charts/chart34.xml"/><Relationship Id="rId2" Type="http://schemas.openxmlformats.org/officeDocument/2006/relationships/hyperlink" Target="#'Menu Marketing'!A1"/><Relationship Id="rId16" Type="http://schemas.openxmlformats.org/officeDocument/2006/relationships/image" Target="../media/image2.emf"/><Relationship Id="rId1" Type="http://schemas.openxmlformats.org/officeDocument/2006/relationships/hyperlink" Target="http://www.2imanagement.ch/?id=57&amp;helpdesk&amp;topic=72" TargetMode="External"/><Relationship Id="rId6" Type="http://schemas.openxmlformats.org/officeDocument/2006/relationships/hyperlink" Target="#top_markt2"/><Relationship Id="rId11" Type="http://schemas.openxmlformats.org/officeDocument/2006/relationships/chart" Target="../charts/chart33.xml"/><Relationship Id="rId5" Type="http://schemas.openxmlformats.org/officeDocument/2006/relationships/image" Target="../media/image4.gif"/><Relationship Id="rId15" Type="http://schemas.openxmlformats.org/officeDocument/2006/relationships/chart" Target="../charts/chart37.xml"/><Relationship Id="rId10" Type="http://schemas.openxmlformats.org/officeDocument/2006/relationships/chart" Target="../charts/chart32.xml"/><Relationship Id="rId4" Type="http://schemas.openxmlformats.org/officeDocument/2006/relationships/hyperlink" Target="#Graph_Kunden"/><Relationship Id="rId9" Type="http://schemas.openxmlformats.org/officeDocument/2006/relationships/chart" Target="../charts/chart31.xml"/><Relationship Id="rId14" Type="http://schemas.openxmlformats.org/officeDocument/2006/relationships/chart" Target="../charts/chart36.xml"/></Relationships>
</file>

<file path=xl/drawings/_rels/drawing16.xml.rels><?xml version="1.0" encoding="UTF-8" standalone="yes"?>
<Relationships xmlns="http://schemas.openxmlformats.org/package/2006/relationships"><Relationship Id="rId8" Type="http://schemas.openxmlformats.org/officeDocument/2006/relationships/hyperlink" Target="#Packaging!A1"/><Relationship Id="rId3" Type="http://schemas.openxmlformats.org/officeDocument/2006/relationships/image" Target="../media/image5.png"/><Relationship Id="rId7" Type="http://schemas.openxmlformats.org/officeDocument/2006/relationships/chart" Target="../charts/chart38.xml"/><Relationship Id="rId2" Type="http://schemas.openxmlformats.org/officeDocument/2006/relationships/hyperlink" Target="#'Menu Marketing'!A1"/><Relationship Id="rId1" Type="http://schemas.openxmlformats.org/officeDocument/2006/relationships/hyperlink" Target="01_Cockpit.xlsm" TargetMode="External"/><Relationship Id="rId6" Type="http://schemas.openxmlformats.org/officeDocument/2006/relationships/hyperlink" Target="#Produkte!C5"/><Relationship Id="rId5" Type="http://schemas.openxmlformats.org/officeDocument/2006/relationships/image" Target="../media/image4.gif"/><Relationship Id="rId4" Type="http://schemas.openxmlformats.org/officeDocument/2006/relationships/hyperlink" Target="#Graph_Produkte"/><Relationship Id="rId9" Type="http://schemas.openxmlformats.org/officeDocument/2006/relationships/image" Target="../media/image2.emf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4.emf"/><Relationship Id="rId2" Type="http://schemas.openxmlformats.org/officeDocument/2006/relationships/chart" Target="../charts/chart39.xml"/><Relationship Id="rId1" Type="http://schemas.openxmlformats.org/officeDocument/2006/relationships/hyperlink" Target="http://www.2imanagement.ch/?id=57&amp;helpdesk&amp;topic=72" TargetMode="External"/><Relationship Id="rId6" Type="http://schemas.openxmlformats.org/officeDocument/2006/relationships/image" Target="../media/image2.emf"/><Relationship Id="rId5" Type="http://schemas.openxmlformats.org/officeDocument/2006/relationships/hyperlink" Target="#Produkte!A1"/><Relationship Id="rId4" Type="http://schemas.openxmlformats.org/officeDocument/2006/relationships/chart" Target="../charts/chart40.xml"/></Relationships>
</file>

<file path=xl/drawings/_rels/drawing18.xml.rels><?xml version="1.0" encoding="UTF-8" standalone="yes"?>
<Relationships xmlns="http://schemas.openxmlformats.org/package/2006/relationships"><Relationship Id="rId8" Type="http://schemas.openxmlformats.org/officeDocument/2006/relationships/image" Target="../media/image5.png"/><Relationship Id="rId13" Type="http://schemas.openxmlformats.org/officeDocument/2006/relationships/image" Target="../media/image2.emf"/><Relationship Id="rId3" Type="http://schemas.openxmlformats.org/officeDocument/2006/relationships/image" Target="../media/image17.jpeg"/><Relationship Id="rId7" Type="http://schemas.openxmlformats.org/officeDocument/2006/relationships/hyperlink" Target="#'Menu Marketing'!A1"/><Relationship Id="rId12" Type="http://schemas.openxmlformats.org/officeDocument/2006/relationships/chart" Target="../charts/chart42.xml"/><Relationship Id="rId2" Type="http://schemas.openxmlformats.org/officeDocument/2006/relationships/image" Target="../media/image16.jpeg"/><Relationship Id="rId1" Type="http://schemas.openxmlformats.org/officeDocument/2006/relationships/chart" Target="../charts/chart41.xml"/><Relationship Id="rId6" Type="http://schemas.openxmlformats.org/officeDocument/2006/relationships/hyperlink" Target="http://www.2imanagement.ch/?id=57&amp;helpdesk&amp;topic=72" TargetMode="External"/><Relationship Id="rId11" Type="http://schemas.openxmlformats.org/officeDocument/2006/relationships/hyperlink" Target="#Produkte!C5"/><Relationship Id="rId5" Type="http://schemas.openxmlformats.org/officeDocument/2006/relationships/image" Target="../media/image19.jpeg"/><Relationship Id="rId10" Type="http://schemas.openxmlformats.org/officeDocument/2006/relationships/hyperlink" Target="#McKinsey"/><Relationship Id="rId4" Type="http://schemas.openxmlformats.org/officeDocument/2006/relationships/image" Target="../media/image18.jpeg"/><Relationship Id="rId9" Type="http://schemas.openxmlformats.org/officeDocument/2006/relationships/hyperlink" Target="#top_portfolio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hyperlink" Target="#'Menu Marketing'!A1"/><Relationship Id="rId1" Type="http://schemas.openxmlformats.org/officeDocument/2006/relationships/hyperlink" Target="http://www.2imanagement.ch/?id=57&amp;helpdesk&amp;topic=72" TargetMode="External"/><Relationship Id="rId5" Type="http://schemas.openxmlformats.org/officeDocument/2006/relationships/image" Target="../media/image2.emf"/><Relationship Id="rId4" Type="http://schemas.openxmlformats.org/officeDocument/2006/relationships/hyperlink" Target="#Produkte!C5"/></Relationships>
</file>

<file path=xl/drawings/_rels/drawing20.xml.rels><?xml version="1.0" encoding="UTF-8" standalone="yes"?>
<Relationships xmlns="http://schemas.openxmlformats.org/package/2006/relationships"><Relationship Id="rId8" Type="http://schemas.openxmlformats.org/officeDocument/2006/relationships/hyperlink" Target="#Kommunikation!C46"/><Relationship Id="rId13" Type="http://schemas.openxmlformats.org/officeDocument/2006/relationships/chart" Target="../charts/chart47.xml"/><Relationship Id="rId18" Type="http://schemas.openxmlformats.org/officeDocument/2006/relationships/image" Target="../media/image2.emf"/><Relationship Id="rId3" Type="http://schemas.openxmlformats.org/officeDocument/2006/relationships/hyperlink" Target="#top_Porter"/><Relationship Id="rId7" Type="http://schemas.openxmlformats.org/officeDocument/2006/relationships/chart" Target="../charts/chart44.xml"/><Relationship Id="rId12" Type="http://schemas.openxmlformats.org/officeDocument/2006/relationships/hyperlink" Target="#Kommunikation!C74"/><Relationship Id="rId17" Type="http://schemas.openxmlformats.org/officeDocument/2006/relationships/hyperlink" Target="00_Fuehrung.xlsm" TargetMode="External"/><Relationship Id="rId2" Type="http://schemas.openxmlformats.org/officeDocument/2006/relationships/image" Target="../media/image5.png"/><Relationship Id="rId16" Type="http://schemas.openxmlformats.org/officeDocument/2006/relationships/chart" Target="../charts/chart50.xml"/><Relationship Id="rId1" Type="http://schemas.openxmlformats.org/officeDocument/2006/relationships/hyperlink" Target="#'Menu Marketing'!A1"/><Relationship Id="rId6" Type="http://schemas.openxmlformats.org/officeDocument/2006/relationships/hyperlink" Target="#Kommunikation!C32"/><Relationship Id="rId11" Type="http://schemas.openxmlformats.org/officeDocument/2006/relationships/chart" Target="../charts/chart46.xml"/><Relationship Id="rId5" Type="http://schemas.openxmlformats.org/officeDocument/2006/relationships/chart" Target="../charts/chart43.xml"/><Relationship Id="rId15" Type="http://schemas.openxmlformats.org/officeDocument/2006/relationships/chart" Target="../charts/chart49.xml"/><Relationship Id="rId10" Type="http://schemas.openxmlformats.org/officeDocument/2006/relationships/hyperlink" Target="#Kommunikation!C60"/><Relationship Id="rId4" Type="http://schemas.openxmlformats.org/officeDocument/2006/relationships/hyperlink" Target="#Kommunikation!C13"/><Relationship Id="rId9" Type="http://schemas.openxmlformats.org/officeDocument/2006/relationships/chart" Target="../charts/chart45.xml"/><Relationship Id="rId14" Type="http://schemas.openxmlformats.org/officeDocument/2006/relationships/chart" Target="../charts/chart48.xml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hyperlink" Target="#'Menu Marketing'!A1"/><Relationship Id="rId1" Type="http://schemas.openxmlformats.org/officeDocument/2006/relationships/hyperlink" Target="http://www.2imanagement.ch/?id=57&amp;helpdesk&amp;topic=72" TargetMode="External"/><Relationship Id="rId6" Type="http://schemas.openxmlformats.org/officeDocument/2006/relationships/image" Target="../media/image2.emf"/><Relationship Id="rId5" Type="http://schemas.openxmlformats.org/officeDocument/2006/relationships/chart" Target="../charts/chart51.xml"/><Relationship Id="rId4" Type="http://schemas.openxmlformats.org/officeDocument/2006/relationships/hyperlink" Target="#Matrix!A2"/></Relationships>
</file>

<file path=xl/drawings/_rels/drawing22.xml.rels><?xml version="1.0" encoding="UTF-8" standalone="yes"?>
<Relationships xmlns="http://schemas.openxmlformats.org/package/2006/relationships"><Relationship Id="rId3" Type="http://schemas.openxmlformats.org/officeDocument/2006/relationships/hyperlink" Target="#Strategie_1"/><Relationship Id="rId2" Type="http://schemas.openxmlformats.org/officeDocument/2006/relationships/image" Target="../media/image5.png"/><Relationship Id="rId1" Type="http://schemas.openxmlformats.org/officeDocument/2006/relationships/hyperlink" Target="#'Menu Marketing'!A1"/><Relationship Id="rId6" Type="http://schemas.openxmlformats.org/officeDocument/2006/relationships/image" Target="../media/image2.emf"/><Relationship Id="rId5" Type="http://schemas.openxmlformats.org/officeDocument/2006/relationships/hyperlink" Target="#Cockpit!C7"/><Relationship Id="rId4" Type="http://schemas.openxmlformats.org/officeDocument/2006/relationships/hyperlink" Target="http://www.2imanagement.ch/?id=57&amp;helpdesk&amp;topic=72" TargetMode="External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hyperlink" Target="#'Menu Marketing'!A1"/><Relationship Id="rId2" Type="http://schemas.openxmlformats.org/officeDocument/2006/relationships/hyperlink" Target="#top_kundenbeziehung"/><Relationship Id="rId1" Type="http://schemas.openxmlformats.org/officeDocument/2006/relationships/hyperlink" Target="http://www.2imanagement.ch/?id=57&amp;helpdesk&amp;topic=72" TargetMode="External"/><Relationship Id="rId6" Type="http://schemas.openxmlformats.org/officeDocument/2006/relationships/image" Target="../media/image2.emf"/><Relationship Id="rId5" Type="http://schemas.openxmlformats.org/officeDocument/2006/relationships/hyperlink" Target="#Kunden!C7"/><Relationship Id="rId4" Type="http://schemas.openxmlformats.org/officeDocument/2006/relationships/image" Target="../media/image5.png"/></Relationships>
</file>

<file path=xl/drawings/_rels/drawing2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hyperlink" Target="#'Menu Marketing'!A1"/><Relationship Id="rId1" Type="http://schemas.openxmlformats.org/officeDocument/2006/relationships/hyperlink" Target="http://www.2imanagement.ch/?id=57&amp;helpdesk&amp;topic=72" TargetMode="External"/><Relationship Id="rId6" Type="http://schemas.openxmlformats.org/officeDocument/2006/relationships/image" Target="../media/image2.emf"/><Relationship Id="rId5" Type="http://schemas.openxmlformats.org/officeDocument/2006/relationships/hyperlink" Target="#top_kunden"/><Relationship Id="rId4" Type="http://schemas.openxmlformats.org/officeDocument/2006/relationships/hyperlink" Target="#top_markt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hyperlink" Target="#'Menu Marketing'!A1"/><Relationship Id="rId7" Type="http://schemas.openxmlformats.org/officeDocument/2006/relationships/image" Target="../media/image2.emf"/><Relationship Id="rId2" Type="http://schemas.openxmlformats.org/officeDocument/2006/relationships/hyperlink" Target="#Distribution!top_distribution"/><Relationship Id="rId1" Type="http://schemas.openxmlformats.org/officeDocument/2006/relationships/hyperlink" Target="http://www.2imanagement.ch/?id=57&amp;helpdesk&amp;topic=72" TargetMode="External"/><Relationship Id="rId6" Type="http://schemas.openxmlformats.org/officeDocument/2006/relationships/hyperlink" Target="#MatrixLieferanten!A1"/><Relationship Id="rId5" Type="http://schemas.openxmlformats.org/officeDocument/2006/relationships/hyperlink" Target="#Produkte!C7"/><Relationship Id="rId4" Type="http://schemas.openxmlformats.org/officeDocument/2006/relationships/image" Target="../media/image5.png"/></Relationships>
</file>

<file path=xl/drawings/_rels/drawing26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2.xml"/><Relationship Id="rId2" Type="http://schemas.openxmlformats.org/officeDocument/2006/relationships/hyperlink" Target="#Matrix!A2"/><Relationship Id="rId1" Type="http://schemas.openxmlformats.org/officeDocument/2006/relationships/hyperlink" Target="http://www.2imanagement.ch/?id=57&amp;helpdesk&amp;topic=72" TargetMode="External"/><Relationship Id="rId5" Type="http://schemas.openxmlformats.org/officeDocument/2006/relationships/image" Target="../media/image2.emf"/><Relationship Id="rId4" Type="http://schemas.openxmlformats.org/officeDocument/2006/relationships/hyperlink" Target="#Distribution!A1"/></Relationships>
</file>

<file path=xl/drawings/_rels/drawing27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hyperlink" Target="http://www.sinus-institut.ch/" TargetMode="External"/><Relationship Id="rId7" Type="http://schemas.openxmlformats.org/officeDocument/2006/relationships/hyperlink" Target="#Kunden!A1"/><Relationship Id="rId2" Type="http://schemas.openxmlformats.org/officeDocument/2006/relationships/hyperlink" Target="http://www.2imanagement.ch/?id=57&amp;helpdesk&amp;topic=72" TargetMode="External"/><Relationship Id="rId1" Type="http://schemas.openxmlformats.org/officeDocument/2006/relationships/image" Target="../media/image20.png"/><Relationship Id="rId6" Type="http://schemas.openxmlformats.org/officeDocument/2006/relationships/hyperlink" Target="http://www.publisuisse.ch/106996" TargetMode="External"/><Relationship Id="rId5" Type="http://schemas.openxmlformats.org/officeDocument/2006/relationships/hyperlink" Target="http://www.sinus-institut.de/" TargetMode="External"/><Relationship Id="rId4" Type="http://schemas.openxmlformats.org/officeDocument/2006/relationships/image" Target="../media/image21.emf"/></Relationships>
</file>

<file path=xl/drawings/_rels/drawing28.xml.rels><?xml version="1.0" encoding="UTF-8" standalone="yes"?>
<Relationships xmlns="http://schemas.openxmlformats.org/package/2006/relationships"><Relationship Id="rId3" Type="http://schemas.openxmlformats.org/officeDocument/2006/relationships/hyperlink" Target="#'Menu Marketing'!A1"/><Relationship Id="rId2" Type="http://schemas.openxmlformats.org/officeDocument/2006/relationships/hyperlink" Target="#Marketingmix!A2"/><Relationship Id="rId1" Type="http://schemas.openxmlformats.org/officeDocument/2006/relationships/hyperlink" Target="http://www.2imanagement.ch/?id=57&amp;helpdesk&amp;topic=72" TargetMode="External"/><Relationship Id="rId5" Type="http://schemas.openxmlformats.org/officeDocument/2006/relationships/image" Target="../media/image2.emf"/><Relationship Id="rId4" Type="http://schemas.openxmlformats.org/officeDocument/2006/relationships/image" Target="../media/image5.png"/></Relationships>
</file>

<file path=xl/drawings/_rels/drawing29.xml.rels><?xml version="1.0" encoding="UTF-8" standalone="yes"?>
<Relationships xmlns="http://schemas.openxmlformats.org/package/2006/relationships"><Relationship Id="rId3" Type="http://schemas.openxmlformats.org/officeDocument/2006/relationships/hyperlink" Target="#'Menu Marketing'!A1"/><Relationship Id="rId2" Type="http://schemas.openxmlformats.org/officeDocument/2006/relationships/hyperlink" Target="http://www.2imanagement.ch/?id=57&amp;helpdesk&amp;topic=72" TargetMode="External"/><Relationship Id="rId1" Type="http://schemas.openxmlformats.org/officeDocument/2006/relationships/chart" Target="../charts/chart53.xml"/><Relationship Id="rId6" Type="http://schemas.openxmlformats.org/officeDocument/2006/relationships/hyperlink" Target="#'2Finance'!A1"/><Relationship Id="rId5" Type="http://schemas.openxmlformats.org/officeDocument/2006/relationships/image" Target="../media/image2.emf"/><Relationship Id="rId4" Type="http://schemas.openxmlformats.org/officeDocument/2006/relationships/image" Target="../media/image5.png"/></Relationships>
</file>

<file path=xl/drawings/_rels/drawing30.xml.rels><?xml version="1.0" encoding="UTF-8" standalone="yes"?>
<Relationships xmlns="http://schemas.openxmlformats.org/package/2006/relationships"><Relationship Id="rId3" Type="http://schemas.openxmlformats.org/officeDocument/2006/relationships/hyperlink" Target="#'Menu Marketing'!A1"/><Relationship Id="rId2" Type="http://schemas.openxmlformats.org/officeDocument/2006/relationships/hyperlink" Target="http://www.2imanagement.ch/?id=57&amp;helpdesk&amp;topic=72" TargetMode="External"/><Relationship Id="rId1" Type="http://schemas.openxmlformats.org/officeDocument/2006/relationships/chart" Target="../charts/chart54.xml"/><Relationship Id="rId6" Type="http://schemas.openxmlformats.org/officeDocument/2006/relationships/hyperlink" Target="#'2Finance'!A1"/><Relationship Id="rId5" Type="http://schemas.openxmlformats.org/officeDocument/2006/relationships/image" Target="../media/image2.emf"/><Relationship Id="rId4" Type="http://schemas.openxmlformats.org/officeDocument/2006/relationships/image" Target="../media/image5.png"/></Relationships>
</file>

<file path=xl/drawings/_rels/drawing3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2imanagement.ch/?id=57&amp;helpdesk&amp;topic=72" TargetMode="External"/><Relationship Id="rId2" Type="http://schemas.openxmlformats.org/officeDocument/2006/relationships/image" Target="../media/image5.png"/><Relationship Id="rId1" Type="http://schemas.openxmlformats.org/officeDocument/2006/relationships/hyperlink" Target="#'Menu Marketing'!A1"/><Relationship Id="rId4" Type="http://schemas.openxmlformats.org/officeDocument/2006/relationships/image" Target="../media/image2.emf"/></Relationships>
</file>

<file path=xl/drawings/_rels/drawing3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5.xml"/><Relationship Id="rId2" Type="http://schemas.openxmlformats.org/officeDocument/2006/relationships/image" Target="../media/image5.png"/><Relationship Id="rId1" Type="http://schemas.openxmlformats.org/officeDocument/2006/relationships/hyperlink" Target="#'Menu Marketing'!A1"/><Relationship Id="rId6" Type="http://schemas.openxmlformats.org/officeDocument/2006/relationships/hyperlink" Target="#'2Finance'!A1"/><Relationship Id="rId5" Type="http://schemas.openxmlformats.org/officeDocument/2006/relationships/hyperlink" Target="http://www.2imanagement.ch/?id=57&amp;helpdesk&amp;topic=72" TargetMode="External"/><Relationship Id="rId4" Type="http://schemas.openxmlformats.org/officeDocument/2006/relationships/image" Target="../media/image2.emf"/></Relationships>
</file>

<file path=xl/drawings/_rels/drawing33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image" Target="../media/image5.png"/><Relationship Id="rId7" Type="http://schemas.openxmlformats.org/officeDocument/2006/relationships/chart" Target="../charts/chart56.xml"/><Relationship Id="rId2" Type="http://schemas.openxmlformats.org/officeDocument/2006/relationships/hyperlink" Target="#'Menu Marketing'!A1"/><Relationship Id="rId1" Type="http://schemas.openxmlformats.org/officeDocument/2006/relationships/hyperlink" Target="http://www.2imanagement.ch/?id=57&amp;helpdesk&amp;topic=72" TargetMode="External"/><Relationship Id="rId6" Type="http://schemas.openxmlformats.org/officeDocument/2006/relationships/image" Target="../media/image4.gif"/><Relationship Id="rId5" Type="http://schemas.openxmlformats.org/officeDocument/2006/relationships/hyperlink" Target="#Graph_Risk"/><Relationship Id="rId4" Type="http://schemas.openxmlformats.org/officeDocument/2006/relationships/hyperlink" Target="#Risikomgmt!C5"/></Relationships>
</file>

<file path=xl/drawings/_rels/drawing3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hyperlink" Target="#'Menu Marketing'!A1"/><Relationship Id="rId1" Type="http://schemas.openxmlformats.org/officeDocument/2006/relationships/hyperlink" Target="http://www.2imanagement.ch/?id=57&amp;helpdesk&amp;topic=72" TargetMode="External"/><Relationship Id="rId4" Type="http://schemas.openxmlformats.org/officeDocument/2006/relationships/image" Target="../media/image2.emf"/></Relationships>
</file>

<file path=xl/drawings/_rels/drawing35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hyperlink" Target="#'Menu Marketing'!A1"/><Relationship Id="rId1" Type="http://schemas.openxmlformats.org/officeDocument/2006/relationships/hyperlink" Target="http://www.2imanagement.ch/?id=57&amp;helpdesk&amp;topic=72" TargetMode="External"/><Relationship Id="rId5" Type="http://schemas.openxmlformats.org/officeDocument/2006/relationships/image" Target="../media/image2.emf"/><Relationship Id="rId4" Type="http://schemas.openxmlformats.org/officeDocument/2006/relationships/hyperlink" Target="#top_kennzahlen"/></Relationships>
</file>

<file path=xl/drawings/_rels/drawing36.xml.rels><?xml version="1.0" encoding="UTF-8" standalone="yes"?>
<Relationships xmlns="http://schemas.openxmlformats.org/package/2006/relationships"><Relationship Id="rId3" Type="http://schemas.openxmlformats.org/officeDocument/2006/relationships/hyperlink" Target="#'Menu Marketing'!A1"/><Relationship Id="rId2" Type="http://schemas.openxmlformats.org/officeDocument/2006/relationships/chart" Target="../charts/chart57.xml"/><Relationship Id="rId1" Type="http://schemas.openxmlformats.org/officeDocument/2006/relationships/image" Target="../media/image22.emf"/><Relationship Id="rId6" Type="http://schemas.openxmlformats.org/officeDocument/2006/relationships/image" Target="../media/image2.emf"/><Relationship Id="rId5" Type="http://schemas.openxmlformats.org/officeDocument/2006/relationships/hyperlink" Target="http://www.2imanagement.ch/?id=57&amp;helpdesk&amp;topic=72" TargetMode="External"/><Relationship Id="rId4" Type="http://schemas.openxmlformats.org/officeDocument/2006/relationships/image" Target="../media/image5.png"/></Relationships>
</file>

<file path=xl/drawings/_rels/drawing37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hyperlink" Target="#'Menu Marketing'!A1"/><Relationship Id="rId1" Type="http://schemas.openxmlformats.org/officeDocument/2006/relationships/hyperlink" Target="http://www.2imanagement.ch/?id=57&amp;helpdesk&amp;topic=72" TargetMode="External"/><Relationship Id="rId4" Type="http://schemas.openxmlformats.org/officeDocument/2006/relationships/image" Target="../media/image2.emf"/></Relationships>
</file>

<file path=xl/drawings/_rels/drawing38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hyperlink" Target="#'Menu Marketing'!A1"/><Relationship Id="rId1" Type="http://schemas.openxmlformats.org/officeDocument/2006/relationships/hyperlink" Target="http://www.2imanagement.ch/?id=57&amp;helpdesk&amp;topic=72" TargetMode="External"/><Relationship Id="rId5" Type="http://schemas.openxmlformats.org/officeDocument/2006/relationships/image" Target="../media/image2.emf"/><Relationship Id="rId4" Type="http://schemas.openxmlformats.org/officeDocument/2006/relationships/chart" Target="../charts/chart58.xml"/></Relationships>
</file>

<file path=xl/drawings/_rels/drawing39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image" Target="../media/image5.png"/><Relationship Id="rId7" Type="http://schemas.openxmlformats.org/officeDocument/2006/relationships/hyperlink" Target="#Budget!C7"/><Relationship Id="rId2" Type="http://schemas.openxmlformats.org/officeDocument/2006/relationships/hyperlink" Target="#'Menu Marketing'!A1"/><Relationship Id="rId1" Type="http://schemas.openxmlformats.org/officeDocument/2006/relationships/hyperlink" Target="http://www.2imanagement.ch/?id=57&amp;helpdesk&amp;topic=72" TargetMode="External"/><Relationship Id="rId6" Type="http://schemas.openxmlformats.org/officeDocument/2006/relationships/chart" Target="../charts/chart59.xml"/><Relationship Id="rId5" Type="http://schemas.openxmlformats.org/officeDocument/2006/relationships/image" Target="../media/image4.gif"/><Relationship Id="rId4" Type="http://schemas.openxmlformats.org/officeDocument/2006/relationships/hyperlink" Target="#Budget!A96"/><Relationship Id="rId9" Type="http://schemas.openxmlformats.org/officeDocument/2006/relationships/hyperlink" Target="#'2Finance'!A1"/></Relationships>
</file>

<file path=xl/drawings/_rels/drawing40.xml.rels><?xml version="1.0" encoding="UTF-8" standalone="yes"?>
<Relationships xmlns="http://schemas.openxmlformats.org/package/2006/relationships"><Relationship Id="rId3" Type="http://schemas.openxmlformats.org/officeDocument/2006/relationships/hyperlink" Target="#Cockpit!J7"/><Relationship Id="rId2" Type="http://schemas.openxmlformats.org/officeDocument/2006/relationships/image" Target="../media/image5.png"/><Relationship Id="rId1" Type="http://schemas.openxmlformats.org/officeDocument/2006/relationships/hyperlink" Target="#'Menu Marketing'!A1"/><Relationship Id="rId6" Type="http://schemas.openxmlformats.org/officeDocument/2006/relationships/image" Target="../media/image2.emf"/><Relationship Id="rId5" Type="http://schemas.openxmlformats.org/officeDocument/2006/relationships/hyperlink" Target="#Massnahmen!C7"/><Relationship Id="rId4" Type="http://schemas.openxmlformats.org/officeDocument/2006/relationships/hyperlink" Target="http://www.2imanagement.ch/?id=57&amp;helpdesk&amp;topic=72" TargetMode="External"/></Relationships>
</file>

<file path=xl/drawings/_rels/drawing41.xml.rels><?xml version="1.0" encoding="UTF-8" standalone="yes"?>
<Relationships xmlns="http://schemas.openxmlformats.org/package/2006/relationships"><Relationship Id="rId13" Type="http://schemas.openxmlformats.org/officeDocument/2006/relationships/hyperlink" Target="#__s13"/><Relationship Id="rId18" Type="http://schemas.openxmlformats.org/officeDocument/2006/relationships/hyperlink" Target="#__s18"/><Relationship Id="rId26" Type="http://schemas.openxmlformats.org/officeDocument/2006/relationships/hyperlink" Target="#__s26"/><Relationship Id="rId39" Type="http://schemas.openxmlformats.org/officeDocument/2006/relationships/hyperlink" Target="#__s39"/><Relationship Id="rId21" Type="http://schemas.openxmlformats.org/officeDocument/2006/relationships/hyperlink" Target="#__s21"/><Relationship Id="rId34" Type="http://schemas.openxmlformats.org/officeDocument/2006/relationships/hyperlink" Target="#__s34"/><Relationship Id="rId42" Type="http://schemas.openxmlformats.org/officeDocument/2006/relationships/image" Target="../media/image2.emf"/><Relationship Id="rId7" Type="http://schemas.openxmlformats.org/officeDocument/2006/relationships/hyperlink" Target="#__s7"/><Relationship Id="rId2" Type="http://schemas.openxmlformats.org/officeDocument/2006/relationships/hyperlink" Target="#__s2"/><Relationship Id="rId16" Type="http://schemas.openxmlformats.org/officeDocument/2006/relationships/hyperlink" Target="#__s16"/><Relationship Id="rId20" Type="http://schemas.openxmlformats.org/officeDocument/2006/relationships/hyperlink" Target="#__s20"/><Relationship Id="rId29" Type="http://schemas.openxmlformats.org/officeDocument/2006/relationships/hyperlink" Target="#__s29"/><Relationship Id="rId41" Type="http://schemas.openxmlformats.org/officeDocument/2006/relationships/hyperlink" Target="http://www.2imanagement.ch/?id=57&amp;helpdesk&amp;topic=72" TargetMode="External"/><Relationship Id="rId1" Type="http://schemas.openxmlformats.org/officeDocument/2006/relationships/hyperlink" Target="#__s1"/><Relationship Id="rId6" Type="http://schemas.openxmlformats.org/officeDocument/2006/relationships/hyperlink" Target="#__s6"/><Relationship Id="rId11" Type="http://schemas.openxmlformats.org/officeDocument/2006/relationships/hyperlink" Target="#__s11"/><Relationship Id="rId24" Type="http://schemas.openxmlformats.org/officeDocument/2006/relationships/hyperlink" Target="#__s24"/><Relationship Id="rId32" Type="http://schemas.openxmlformats.org/officeDocument/2006/relationships/hyperlink" Target="#__s32"/><Relationship Id="rId37" Type="http://schemas.openxmlformats.org/officeDocument/2006/relationships/hyperlink" Target="#__s37"/><Relationship Id="rId40" Type="http://schemas.openxmlformats.org/officeDocument/2006/relationships/hyperlink" Target="#__s40"/><Relationship Id="rId5" Type="http://schemas.openxmlformats.org/officeDocument/2006/relationships/hyperlink" Target="#__s5"/><Relationship Id="rId15" Type="http://schemas.openxmlformats.org/officeDocument/2006/relationships/hyperlink" Target="#__s15"/><Relationship Id="rId23" Type="http://schemas.openxmlformats.org/officeDocument/2006/relationships/hyperlink" Target="#__s23"/><Relationship Id="rId28" Type="http://schemas.openxmlformats.org/officeDocument/2006/relationships/hyperlink" Target="#__s28"/><Relationship Id="rId36" Type="http://schemas.openxmlformats.org/officeDocument/2006/relationships/hyperlink" Target="#__s36"/><Relationship Id="rId10" Type="http://schemas.openxmlformats.org/officeDocument/2006/relationships/hyperlink" Target="#__s10"/><Relationship Id="rId19" Type="http://schemas.openxmlformats.org/officeDocument/2006/relationships/hyperlink" Target="#__s19"/><Relationship Id="rId31" Type="http://schemas.openxmlformats.org/officeDocument/2006/relationships/hyperlink" Target="#__s31"/><Relationship Id="rId4" Type="http://schemas.openxmlformats.org/officeDocument/2006/relationships/hyperlink" Target="#__s4"/><Relationship Id="rId9" Type="http://schemas.openxmlformats.org/officeDocument/2006/relationships/hyperlink" Target="#__s9"/><Relationship Id="rId14" Type="http://schemas.openxmlformats.org/officeDocument/2006/relationships/hyperlink" Target="#__s14"/><Relationship Id="rId22" Type="http://schemas.openxmlformats.org/officeDocument/2006/relationships/hyperlink" Target="#__s22"/><Relationship Id="rId27" Type="http://schemas.openxmlformats.org/officeDocument/2006/relationships/hyperlink" Target="#__s27"/><Relationship Id="rId30" Type="http://schemas.openxmlformats.org/officeDocument/2006/relationships/hyperlink" Target="#__s30"/><Relationship Id="rId35" Type="http://schemas.openxmlformats.org/officeDocument/2006/relationships/hyperlink" Target="#__s35"/><Relationship Id="rId8" Type="http://schemas.openxmlformats.org/officeDocument/2006/relationships/hyperlink" Target="#__s8"/><Relationship Id="rId3" Type="http://schemas.openxmlformats.org/officeDocument/2006/relationships/hyperlink" Target="#__s3"/><Relationship Id="rId12" Type="http://schemas.openxmlformats.org/officeDocument/2006/relationships/hyperlink" Target="#__s12"/><Relationship Id="rId17" Type="http://schemas.openxmlformats.org/officeDocument/2006/relationships/hyperlink" Target="#__s17"/><Relationship Id="rId25" Type="http://schemas.openxmlformats.org/officeDocument/2006/relationships/hyperlink" Target="#__s25"/><Relationship Id="rId33" Type="http://schemas.openxmlformats.org/officeDocument/2006/relationships/hyperlink" Target="#__s33"/><Relationship Id="rId38" Type="http://schemas.openxmlformats.org/officeDocument/2006/relationships/hyperlink" Target="#__s38"/></Relationships>
</file>

<file path=xl/drawings/_rels/drawing42.xml.rels><?xml version="1.0" encoding="UTF-8" standalone="yes"?>
<Relationships xmlns="http://schemas.openxmlformats.org/package/2006/relationships"><Relationship Id="rId26" Type="http://schemas.openxmlformats.org/officeDocument/2006/relationships/hyperlink" Target="#_o26"/><Relationship Id="rId21" Type="http://schemas.openxmlformats.org/officeDocument/2006/relationships/hyperlink" Target="#_o21"/><Relationship Id="rId42" Type="http://schemas.openxmlformats.org/officeDocument/2006/relationships/hyperlink" Target="#_o43"/><Relationship Id="rId47" Type="http://schemas.openxmlformats.org/officeDocument/2006/relationships/hyperlink" Target="#_o48"/><Relationship Id="rId63" Type="http://schemas.openxmlformats.org/officeDocument/2006/relationships/hyperlink" Target="#_o64"/><Relationship Id="rId68" Type="http://schemas.openxmlformats.org/officeDocument/2006/relationships/hyperlink" Target="#_o69"/><Relationship Id="rId16" Type="http://schemas.openxmlformats.org/officeDocument/2006/relationships/hyperlink" Target="#_o16"/><Relationship Id="rId11" Type="http://schemas.openxmlformats.org/officeDocument/2006/relationships/hyperlink" Target="#_o11"/><Relationship Id="rId32" Type="http://schemas.openxmlformats.org/officeDocument/2006/relationships/hyperlink" Target="#_o32"/><Relationship Id="rId37" Type="http://schemas.openxmlformats.org/officeDocument/2006/relationships/hyperlink" Target="#_o37"/><Relationship Id="rId53" Type="http://schemas.openxmlformats.org/officeDocument/2006/relationships/hyperlink" Target="#_o54"/><Relationship Id="rId58" Type="http://schemas.openxmlformats.org/officeDocument/2006/relationships/hyperlink" Target="#_o59"/><Relationship Id="rId74" Type="http://schemas.openxmlformats.org/officeDocument/2006/relationships/hyperlink" Target="#_o75"/><Relationship Id="rId79" Type="http://schemas.openxmlformats.org/officeDocument/2006/relationships/hyperlink" Target="#_o80"/><Relationship Id="rId5" Type="http://schemas.openxmlformats.org/officeDocument/2006/relationships/hyperlink" Target="#_o5"/><Relationship Id="rId61" Type="http://schemas.openxmlformats.org/officeDocument/2006/relationships/hyperlink" Target="#_o62"/><Relationship Id="rId82" Type="http://schemas.openxmlformats.org/officeDocument/2006/relationships/image" Target="../media/image2.emf"/><Relationship Id="rId19" Type="http://schemas.openxmlformats.org/officeDocument/2006/relationships/hyperlink" Target="#_o19"/><Relationship Id="rId14" Type="http://schemas.openxmlformats.org/officeDocument/2006/relationships/hyperlink" Target="#_o14"/><Relationship Id="rId22" Type="http://schemas.openxmlformats.org/officeDocument/2006/relationships/hyperlink" Target="#_o22"/><Relationship Id="rId27" Type="http://schemas.openxmlformats.org/officeDocument/2006/relationships/hyperlink" Target="#_o27"/><Relationship Id="rId30" Type="http://schemas.openxmlformats.org/officeDocument/2006/relationships/hyperlink" Target="#_o30"/><Relationship Id="rId35" Type="http://schemas.openxmlformats.org/officeDocument/2006/relationships/hyperlink" Target="#_o35"/><Relationship Id="rId43" Type="http://schemas.openxmlformats.org/officeDocument/2006/relationships/hyperlink" Target="#_o44"/><Relationship Id="rId48" Type="http://schemas.openxmlformats.org/officeDocument/2006/relationships/hyperlink" Target="#_o49"/><Relationship Id="rId56" Type="http://schemas.openxmlformats.org/officeDocument/2006/relationships/hyperlink" Target="#_o57"/><Relationship Id="rId64" Type="http://schemas.openxmlformats.org/officeDocument/2006/relationships/hyperlink" Target="#_o65"/><Relationship Id="rId69" Type="http://schemas.openxmlformats.org/officeDocument/2006/relationships/hyperlink" Target="#_o70"/><Relationship Id="rId77" Type="http://schemas.openxmlformats.org/officeDocument/2006/relationships/hyperlink" Target="#_o78"/><Relationship Id="rId8" Type="http://schemas.openxmlformats.org/officeDocument/2006/relationships/hyperlink" Target="#_o8"/><Relationship Id="rId51" Type="http://schemas.openxmlformats.org/officeDocument/2006/relationships/hyperlink" Target="#_o52"/><Relationship Id="rId72" Type="http://schemas.openxmlformats.org/officeDocument/2006/relationships/hyperlink" Target="#_o73"/><Relationship Id="rId80" Type="http://schemas.openxmlformats.org/officeDocument/2006/relationships/hyperlink" Target="#_o41"/><Relationship Id="rId3" Type="http://schemas.openxmlformats.org/officeDocument/2006/relationships/hyperlink" Target="#_o3"/><Relationship Id="rId12" Type="http://schemas.openxmlformats.org/officeDocument/2006/relationships/hyperlink" Target="#_o12"/><Relationship Id="rId17" Type="http://schemas.openxmlformats.org/officeDocument/2006/relationships/hyperlink" Target="#_o17"/><Relationship Id="rId25" Type="http://schemas.openxmlformats.org/officeDocument/2006/relationships/hyperlink" Target="#_o25"/><Relationship Id="rId33" Type="http://schemas.openxmlformats.org/officeDocument/2006/relationships/hyperlink" Target="#_o33"/><Relationship Id="rId38" Type="http://schemas.openxmlformats.org/officeDocument/2006/relationships/hyperlink" Target="#_o38"/><Relationship Id="rId46" Type="http://schemas.openxmlformats.org/officeDocument/2006/relationships/hyperlink" Target="#_o47"/><Relationship Id="rId59" Type="http://schemas.openxmlformats.org/officeDocument/2006/relationships/hyperlink" Target="#_o60"/><Relationship Id="rId67" Type="http://schemas.openxmlformats.org/officeDocument/2006/relationships/hyperlink" Target="#_o68"/><Relationship Id="rId20" Type="http://schemas.openxmlformats.org/officeDocument/2006/relationships/hyperlink" Target="#_o20"/><Relationship Id="rId41" Type="http://schemas.openxmlformats.org/officeDocument/2006/relationships/hyperlink" Target="#_o42"/><Relationship Id="rId54" Type="http://schemas.openxmlformats.org/officeDocument/2006/relationships/hyperlink" Target="#_o55"/><Relationship Id="rId62" Type="http://schemas.openxmlformats.org/officeDocument/2006/relationships/hyperlink" Target="#_o63"/><Relationship Id="rId70" Type="http://schemas.openxmlformats.org/officeDocument/2006/relationships/hyperlink" Target="#_o71"/><Relationship Id="rId75" Type="http://schemas.openxmlformats.org/officeDocument/2006/relationships/hyperlink" Target="#_o76"/><Relationship Id="rId1" Type="http://schemas.openxmlformats.org/officeDocument/2006/relationships/hyperlink" Target="#_o1"/><Relationship Id="rId6" Type="http://schemas.openxmlformats.org/officeDocument/2006/relationships/hyperlink" Target="#_o6"/><Relationship Id="rId15" Type="http://schemas.openxmlformats.org/officeDocument/2006/relationships/hyperlink" Target="#_o15"/><Relationship Id="rId23" Type="http://schemas.openxmlformats.org/officeDocument/2006/relationships/hyperlink" Target="#_o23"/><Relationship Id="rId28" Type="http://schemas.openxmlformats.org/officeDocument/2006/relationships/hyperlink" Target="#_o28"/><Relationship Id="rId36" Type="http://schemas.openxmlformats.org/officeDocument/2006/relationships/hyperlink" Target="#_o36"/><Relationship Id="rId49" Type="http://schemas.openxmlformats.org/officeDocument/2006/relationships/hyperlink" Target="#_o50"/><Relationship Id="rId57" Type="http://schemas.openxmlformats.org/officeDocument/2006/relationships/hyperlink" Target="#_o58"/><Relationship Id="rId10" Type="http://schemas.openxmlformats.org/officeDocument/2006/relationships/hyperlink" Target="#_o10"/><Relationship Id="rId31" Type="http://schemas.openxmlformats.org/officeDocument/2006/relationships/hyperlink" Target="#_o31"/><Relationship Id="rId44" Type="http://schemas.openxmlformats.org/officeDocument/2006/relationships/hyperlink" Target="#_o45"/><Relationship Id="rId52" Type="http://schemas.openxmlformats.org/officeDocument/2006/relationships/hyperlink" Target="#_o53"/><Relationship Id="rId60" Type="http://schemas.openxmlformats.org/officeDocument/2006/relationships/hyperlink" Target="#_o61"/><Relationship Id="rId65" Type="http://schemas.openxmlformats.org/officeDocument/2006/relationships/hyperlink" Target="#_o66"/><Relationship Id="rId73" Type="http://schemas.openxmlformats.org/officeDocument/2006/relationships/hyperlink" Target="#_o74"/><Relationship Id="rId78" Type="http://schemas.openxmlformats.org/officeDocument/2006/relationships/hyperlink" Target="#_o79"/><Relationship Id="rId81" Type="http://schemas.openxmlformats.org/officeDocument/2006/relationships/hyperlink" Target="http://www.2imanagement.ch/?id=57&amp;helpdesk&amp;topic=72" TargetMode="External"/><Relationship Id="rId4" Type="http://schemas.openxmlformats.org/officeDocument/2006/relationships/hyperlink" Target="#_o4"/><Relationship Id="rId9" Type="http://schemas.openxmlformats.org/officeDocument/2006/relationships/hyperlink" Target="#_o9"/><Relationship Id="rId13" Type="http://schemas.openxmlformats.org/officeDocument/2006/relationships/hyperlink" Target="#_o13"/><Relationship Id="rId18" Type="http://schemas.openxmlformats.org/officeDocument/2006/relationships/hyperlink" Target="#_o18"/><Relationship Id="rId39" Type="http://schemas.openxmlformats.org/officeDocument/2006/relationships/hyperlink" Target="#_o39"/><Relationship Id="rId34" Type="http://schemas.openxmlformats.org/officeDocument/2006/relationships/hyperlink" Target="#_o34"/><Relationship Id="rId50" Type="http://schemas.openxmlformats.org/officeDocument/2006/relationships/hyperlink" Target="#_o51"/><Relationship Id="rId55" Type="http://schemas.openxmlformats.org/officeDocument/2006/relationships/hyperlink" Target="#_o56"/><Relationship Id="rId76" Type="http://schemas.openxmlformats.org/officeDocument/2006/relationships/hyperlink" Target="#_o77"/><Relationship Id="rId7" Type="http://schemas.openxmlformats.org/officeDocument/2006/relationships/hyperlink" Target="#_o7"/><Relationship Id="rId71" Type="http://schemas.openxmlformats.org/officeDocument/2006/relationships/hyperlink" Target="#_o72"/><Relationship Id="rId2" Type="http://schemas.openxmlformats.org/officeDocument/2006/relationships/hyperlink" Target="#_o2"/><Relationship Id="rId29" Type="http://schemas.openxmlformats.org/officeDocument/2006/relationships/hyperlink" Target="#_o29"/><Relationship Id="rId24" Type="http://schemas.openxmlformats.org/officeDocument/2006/relationships/hyperlink" Target="#_o24"/><Relationship Id="rId40" Type="http://schemas.openxmlformats.org/officeDocument/2006/relationships/hyperlink" Target="#_o40"/><Relationship Id="rId45" Type="http://schemas.openxmlformats.org/officeDocument/2006/relationships/hyperlink" Target="#_o46"/><Relationship Id="rId66" Type="http://schemas.openxmlformats.org/officeDocument/2006/relationships/hyperlink" Target="#_o67"/></Relationships>
</file>

<file path=xl/drawings/_rels/drawing43.xml.rels><?xml version="1.0" encoding="UTF-8" standalone="yes"?>
<Relationships xmlns="http://schemas.openxmlformats.org/package/2006/relationships"><Relationship Id="rId3" Type="http://schemas.openxmlformats.org/officeDocument/2006/relationships/hyperlink" Target="http://www.2imanagement.ch/?id=43" TargetMode="External"/><Relationship Id="rId2" Type="http://schemas.openxmlformats.org/officeDocument/2006/relationships/image" Target="../media/image24.png"/><Relationship Id="rId1" Type="http://schemas.openxmlformats.org/officeDocument/2006/relationships/hyperlink" Target=":/" TargetMode="External"/><Relationship Id="rId5" Type="http://schemas.openxmlformats.org/officeDocument/2006/relationships/image" Target="../media/image5.png"/><Relationship Id="rId4" Type="http://schemas.openxmlformats.org/officeDocument/2006/relationships/hyperlink" Target="#'Menu Marketing'!A1"/></Relationships>
</file>

<file path=xl/drawings/_rels/drawing4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5.jpeg"/><Relationship Id="rId2" Type="http://schemas.openxmlformats.org/officeDocument/2006/relationships/image" Target="../media/image5.png"/><Relationship Id="rId1" Type="http://schemas.openxmlformats.org/officeDocument/2006/relationships/hyperlink" Target="#'Menu Marketing'!A1"/><Relationship Id="rId4" Type="http://schemas.openxmlformats.org/officeDocument/2006/relationships/hyperlink" Target="http://www.2imanagement.ch/?id=57&amp;helpdesk&amp;topic=72" TargetMode="Externa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8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emf"/><Relationship Id="rId1" Type="http://schemas.openxmlformats.org/officeDocument/2006/relationships/image" Target="../media/image7.emf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10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1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1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1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14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15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16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17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emf"/><Relationship Id="rId1" Type="http://schemas.openxmlformats.org/officeDocument/2006/relationships/image" Target="../media/image15.emf"/></Relationships>
</file>

<file path=xl/drawings/_rels/vmlDrawing18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19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20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2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2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2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24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25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26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27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28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29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30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3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3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3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34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35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36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emf"/><Relationship Id="rId1" Type="http://schemas.openxmlformats.org/officeDocument/2006/relationships/image" Target="../media/image23.emf"/></Relationships>
</file>

<file path=xl/drawings/_rels/vmlDrawing37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38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39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40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4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4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312983</xdr:colOff>
      <xdr:row>19</xdr:row>
      <xdr:rowOff>166158</xdr:rowOff>
    </xdr:from>
    <xdr:to>
      <xdr:col>7</xdr:col>
      <xdr:colOff>629960</xdr:colOff>
      <xdr:row>24</xdr:row>
      <xdr:rowOff>148609</xdr:rowOff>
    </xdr:to>
    <xdr:sp macro="" textlink="' '!A625">
      <xdr:nvSpPr>
        <xdr:cNvPr id="84" name="Freihandform 83">
          <a:hlinkClick xmlns:r="http://schemas.openxmlformats.org/officeDocument/2006/relationships" r:id="rId1" tooltip="Norm strategies"/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/>
      </xdr:nvSpPr>
      <xdr:spPr>
        <a:xfrm>
          <a:off x="3256208" y="4138083"/>
          <a:ext cx="1078977" cy="934951"/>
        </a:xfrm>
        <a:custGeom>
          <a:avLst/>
          <a:gdLst>
            <a:gd name="connsiteX0" fmla="*/ 0 w 1022056"/>
            <a:gd name="connsiteY0" fmla="*/ 438689 h 877378"/>
            <a:gd name="connsiteX1" fmla="*/ 219345 w 1022056"/>
            <a:gd name="connsiteY1" fmla="*/ 0 h 877378"/>
            <a:gd name="connsiteX2" fmla="*/ 802712 w 1022056"/>
            <a:gd name="connsiteY2" fmla="*/ 0 h 877378"/>
            <a:gd name="connsiteX3" fmla="*/ 1022056 w 1022056"/>
            <a:gd name="connsiteY3" fmla="*/ 438689 h 877378"/>
            <a:gd name="connsiteX4" fmla="*/ 802712 w 1022056"/>
            <a:gd name="connsiteY4" fmla="*/ 877378 h 877378"/>
            <a:gd name="connsiteX5" fmla="*/ 219345 w 1022056"/>
            <a:gd name="connsiteY5" fmla="*/ 877378 h 877378"/>
            <a:gd name="connsiteX6" fmla="*/ 0 w 1022056"/>
            <a:gd name="connsiteY6" fmla="*/ 438689 h 877378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022056" h="877378">
              <a:moveTo>
                <a:pt x="0" y="438689"/>
              </a:moveTo>
              <a:lnTo>
                <a:pt x="219345" y="0"/>
              </a:lnTo>
              <a:lnTo>
                <a:pt x="802712" y="0"/>
              </a:lnTo>
              <a:lnTo>
                <a:pt x="1022056" y="438689"/>
              </a:lnTo>
              <a:lnTo>
                <a:pt x="802712" y="877378"/>
              </a:lnTo>
              <a:lnTo>
                <a:pt x="219345" y="877378"/>
              </a:lnTo>
              <a:lnTo>
                <a:pt x="0" y="438689"/>
              </a:lnTo>
              <a:close/>
            </a:path>
          </a:pathLst>
        </a:custGeom>
        <a:solidFill>
          <a:schemeClr val="accent1">
            <a:lumMod val="40000"/>
            <a:lumOff val="60000"/>
            <a:alpha val="70000"/>
          </a:schemeClr>
        </a:solidFill>
        <a:effectLst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lIns="0" tIns="0" rIns="0" bIns="0" anchor="ctr"/>
        <a:lstStyle/>
        <a:p>
          <a:pPr marL="0" marR="0" lvl="0" indent="0" algn="ctr" defTabSz="488950" eaLnBrk="1" fontAlgn="auto" latinLnBrk="0" hangingPunct="1">
            <a:lnSpc>
              <a:spcPct val="90000"/>
            </a:lnSpc>
            <a:spcBef>
              <a:spcPct val="0"/>
            </a:spcBef>
            <a:spcAft>
              <a:spcPct val="35000"/>
            </a:spcAft>
            <a:buClrTx/>
            <a:buSzTx/>
            <a:buFontTx/>
            <a:buNone/>
            <a:tabLst/>
            <a:defRPr/>
          </a:pPr>
          <a:fld id="{D8D6FEF9-CDB6-4E1E-B91D-5879DF292C1C}" type="TxLink">
            <a:rPr lang="en-US" sz="1100" b="0" i="0" u="none" strike="noStrike" dirty="0" smtClean="0">
              <a:solidFill>
                <a:srgbClr val="000000"/>
              </a:solidFill>
              <a:latin typeface="Calibri Light" panose="020F0302020204030204" pitchFamily="34" charset="0"/>
              <a:ea typeface="+mn-ea"/>
              <a:cs typeface="Calibri Light" panose="020F0302020204030204" pitchFamily="34" charset="0"/>
            </a:rPr>
            <a:pPr marL="0" marR="0" lvl="0" indent="0" algn="ctr" defTabSz="488950" eaLnBrk="1" fontAlgn="auto" latinLnBrk="0" hangingPunct="1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t>Normstrategien</a:t>
          </a:fld>
          <a:endParaRPr lang="en-US" sz="1100" b="0" i="0" u="none" strike="noStrike" dirty="0">
            <a:solidFill>
              <a:srgbClr val="000000"/>
            </a:solidFill>
            <a:latin typeface="Calibri Light" panose="020F0302020204030204" pitchFamily="34" charset="0"/>
            <a:ea typeface="+mn-ea"/>
            <a:cs typeface="Calibri Light" panose="020F0302020204030204" pitchFamily="34" charset="0"/>
          </a:endParaRPr>
        </a:p>
      </xdr:txBody>
    </xdr:sp>
    <xdr:clientData/>
  </xdr:twoCellAnchor>
  <xdr:twoCellAnchor editAs="oneCell">
    <xdr:from>
      <xdr:col>7</xdr:col>
      <xdr:colOff>463306</xdr:colOff>
      <xdr:row>22</xdr:row>
      <xdr:rowOff>133657</xdr:rowOff>
    </xdr:from>
    <xdr:to>
      <xdr:col>9</xdr:col>
      <xdr:colOff>18283</xdr:colOff>
      <xdr:row>27</xdr:row>
      <xdr:rowOff>116108</xdr:rowOff>
    </xdr:to>
    <xdr:sp macro="" textlink="' '!A20">
      <xdr:nvSpPr>
        <xdr:cNvPr id="81" name="Freihandform 80">
          <a:hlinkClick xmlns:r="http://schemas.openxmlformats.org/officeDocument/2006/relationships" r:id="rId2" tooltip="Matrix"/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/>
      </xdr:nvSpPr>
      <xdr:spPr>
        <a:xfrm>
          <a:off x="4168531" y="4677082"/>
          <a:ext cx="1078977" cy="934951"/>
        </a:xfrm>
        <a:custGeom>
          <a:avLst/>
          <a:gdLst>
            <a:gd name="connsiteX0" fmla="*/ 0 w 1022056"/>
            <a:gd name="connsiteY0" fmla="*/ 438689 h 877378"/>
            <a:gd name="connsiteX1" fmla="*/ 219345 w 1022056"/>
            <a:gd name="connsiteY1" fmla="*/ 0 h 877378"/>
            <a:gd name="connsiteX2" fmla="*/ 802712 w 1022056"/>
            <a:gd name="connsiteY2" fmla="*/ 0 h 877378"/>
            <a:gd name="connsiteX3" fmla="*/ 1022056 w 1022056"/>
            <a:gd name="connsiteY3" fmla="*/ 438689 h 877378"/>
            <a:gd name="connsiteX4" fmla="*/ 802712 w 1022056"/>
            <a:gd name="connsiteY4" fmla="*/ 877378 h 877378"/>
            <a:gd name="connsiteX5" fmla="*/ 219345 w 1022056"/>
            <a:gd name="connsiteY5" fmla="*/ 877378 h 877378"/>
            <a:gd name="connsiteX6" fmla="*/ 0 w 1022056"/>
            <a:gd name="connsiteY6" fmla="*/ 438689 h 877378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022056" h="877378">
              <a:moveTo>
                <a:pt x="0" y="438689"/>
              </a:moveTo>
              <a:lnTo>
                <a:pt x="219345" y="0"/>
              </a:lnTo>
              <a:lnTo>
                <a:pt x="802712" y="0"/>
              </a:lnTo>
              <a:lnTo>
                <a:pt x="1022056" y="438689"/>
              </a:lnTo>
              <a:lnTo>
                <a:pt x="802712" y="877378"/>
              </a:lnTo>
              <a:lnTo>
                <a:pt x="219345" y="877378"/>
              </a:lnTo>
              <a:lnTo>
                <a:pt x="0" y="438689"/>
              </a:lnTo>
              <a:close/>
            </a:path>
          </a:pathLst>
        </a:custGeom>
        <a:solidFill>
          <a:schemeClr val="accent1">
            <a:lumMod val="60000"/>
            <a:lumOff val="40000"/>
            <a:alpha val="70000"/>
          </a:schemeClr>
        </a:solidFill>
        <a:effectLst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lIns="36000" tIns="0" rIns="0" bIns="0" anchor="ctr"/>
        <a:lstStyle/>
        <a:p>
          <a:pPr marL="0" marR="0" lvl="0" indent="0" algn="ctr" defTabSz="488950" eaLnBrk="1" fontAlgn="auto" latinLnBrk="0" hangingPunct="1">
            <a:lnSpc>
              <a:spcPct val="90000"/>
            </a:lnSpc>
            <a:spcBef>
              <a:spcPct val="0"/>
            </a:spcBef>
            <a:spcAft>
              <a:spcPct val="35000"/>
            </a:spcAft>
            <a:buClrTx/>
            <a:buSzTx/>
            <a:buFontTx/>
            <a:buNone/>
            <a:tabLst/>
            <a:defRPr/>
          </a:pPr>
          <a:fld id="{2E5CECF3-8104-4325-A9B1-AE29821D3A81}" type="TxLink">
            <a:rPr lang="en-US" sz="1100" b="0" i="0" u="none" strike="noStrike" dirty="0">
              <a:solidFill>
                <a:srgbClr val="000000"/>
              </a:solidFill>
              <a:effectLst/>
              <a:latin typeface="Calibri Light" panose="020F0302020204030204" pitchFamily="34" charset="0"/>
              <a:ea typeface="+mn-ea"/>
              <a:cs typeface="Calibri Light" panose="020F0302020204030204" pitchFamily="34" charset="0"/>
            </a:rPr>
            <a:pPr marL="0" marR="0" lvl="0" indent="0" algn="ctr" defTabSz="488950" eaLnBrk="1" fontAlgn="auto" latinLnBrk="0" hangingPunct="1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t>Matrix</a:t>
          </a:fld>
          <a:endParaRPr lang="en-US" sz="1100" b="0" i="0" u="none" strike="noStrike" dirty="0">
            <a:solidFill>
              <a:srgbClr val="000000"/>
            </a:solidFill>
            <a:effectLst/>
            <a:latin typeface="Calibri Light" panose="020F0302020204030204" pitchFamily="34" charset="0"/>
            <a:ea typeface="+mn-ea"/>
            <a:cs typeface="Calibri Light" panose="020F0302020204030204" pitchFamily="34" charset="0"/>
          </a:endParaRPr>
        </a:p>
      </xdr:txBody>
    </xdr:sp>
    <xdr:clientData/>
  </xdr:twoCellAnchor>
  <xdr:twoCellAnchor editAs="oneCell">
    <xdr:from>
      <xdr:col>1</xdr:col>
      <xdr:colOff>286727</xdr:colOff>
      <xdr:row>2</xdr:row>
      <xdr:rowOff>76200</xdr:rowOff>
    </xdr:from>
    <xdr:to>
      <xdr:col>13</xdr:col>
      <xdr:colOff>47624</xdr:colOff>
      <xdr:row>18</xdr:row>
      <xdr:rowOff>85725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" t="23397" r="-92" b="26923"/>
        <a:stretch/>
      </xdr:blipFill>
      <xdr:spPr>
        <a:xfrm>
          <a:off x="286727" y="904461"/>
          <a:ext cx="7894419" cy="2962275"/>
        </a:xfrm>
        <a:prstGeom prst="rect">
          <a:avLst/>
        </a:prstGeom>
      </xdr:spPr>
    </xdr:pic>
    <xdr:clientData/>
  </xdr:twoCellAnchor>
  <xdr:twoCellAnchor editAs="oneCell">
    <xdr:from>
      <xdr:col>7</xdr:col>
      <xdr:colOff>465383</xdr:colOff>
      <xdr:row>11</xdr:row>
      <xdr:rowOff>149541</xdr:rowOff>
    </xdr:from>
    <xdr:to>
      <xdr:col>9</xdr:col>
      <xdr:colOff>20360</xdr:colOff>
      <xdr:row>16</xdr:row>
      <xdr:rowOff>131992</xdr:rowOff>
    </xdr:to>
    <xdr:sp macro="" textlink="' '!A32">
      <xdr:nvSpPr>
        <xdr:cNvPr id="160" name="Freihandform 159">
          <a:hlinkClick xmlns:r="http://schemas.openxmlformats.org/officeDocument/2006/relationships" r:id="rId4" tooltip="Market segmentation"/>
          <a:extLst>
            <a:ext uri="{FF2B5EF4-FFF2-40B4-BE49-F238E27FC236}">
              <a16:creationId xmlns:a16="http://schemas.microsoft.com/office/drawing/2014/main" id="{00000000-0008-0000-0100-0000A0000000}"/>
            </a:ext>
          </a:extLst>
        </xdr:cNvPr>
        <xdr:cNvSpPr/>
      </xdr:nvSpPr>
      <xdr:spPr>
        <a:xfrm>
          <a:off x="4161083" y="2597466"/>
          <a:ext cx="1078977" cy="934951"/>
        </a:xfrm>
        <a:custGeom>
          <a:avLst/>
          <a:gdLst>
            <a:gd name="connsiteX0" fmla="*/ 0 w 1022056"/>
            <a:gd name="connsiteY0" fmla="*/ 438689 h 877378"/>
            <a:gd name="connsiteX1" fmla="*/ 219345 w 1022056"/>
            <a:gd name="connsiteY1" fmla="*/ 0 h 877378"/>
            <a:gd name="connsiteX2" fmla="*/ 802712 w 1022056"/>
            <a:gd name="connsiteY2" fmla="*/ 0 h 877378"/>
            <a:gd name="connsiteX3" fmla="*/ 1022056 w 1022056"/>
            <a:gd name="connsiteY3" fmla="*/ 438689 h 877378"/>
            <a:gd name="connsiteX4" fmla="*/ 802712 w 1022056"/>
            <a:gd name="connsiteY4" fmla="*/ 877378 h 877378"/>
            <a:gd name="connsiteX5" fmla="*/ 219345 w 1022056"/>
            <a:gd name="connsiteY5" fmla="*/ 877378 h 877378"/>
            <a:gd name="connsiteX6" fmla="*/ 0 w 1022056"/>
            <a:gd name="connsiteY6" fmla="*/ 438689 h 877378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022056" h="877378">
              <a:moveTo>
                <a:pt x="0" y="438689"/>
              </a:moveTo>
              <a:lnTo>
                <a:pt x="219345" y="0"/>
              </a:lnTo>
              <a:lnTo>
                <a:pt x="802712" y="0"/>
              </a:lnTo>
              <a:lnTo>
                <a:pt x="1022056" y="438689"/>
              </a:lnTo>
              <a:lnTo>
                <a:pt x="802712" y="877378"/>
              </a:lnTo>
              <a:lnTo>
                <a:pt x="219345" y="877378"/>
              </a:lnTo>
              <a:lnTo>
                <a:pt x="0" y="438689"/>
              </a:lnTo>
              <a:close/>
            </a:path>
          </a:pathLst>
        </a:custGeom>
        <a:solidFill>
          <a:schemeClr val="accent1">
            <a:lumMod val="60000"/>
            <a:lumOff val="40000"/>
            <a:alpha val="70000"/>
          </a:schemeClr>
        </a:solidFill>
        <a:effectLst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lIns="36000" tIns="0" rIns="0" bIns="0" anchor="ctr"/>
        <a:lstStyle/>
        <a:p>
          <a:pPr marL="0" marR="0" lvl="0" indent="0" algn="ctr" defTabSz="488950" eaLnBrk="1" fontAlgn="auto" latinLnBrk="0" hangingPunct="1">
            <a:lnSpc>
              <a:spcPct val="90000"/>
            </a:lnSpc>
            <a:spcBef>
              <a:spcPct val="0"/>
            </a:spcBef>
            <a:spcAft>
              <a:spcPct val="35000"/>
            </a:spcAft>
            <a:buClrTx/>
            <a:buSzTx/>
            <a:buFontTx/>
            <a:buNone/>
            <a:tabLst/>
            <a:defRPr/>
          </a:pPr>
          <a:fld id="{675553BC-3FFE-473A-9A9E-D919C3BCAE24}" type="TxLink">
            <a:rPr lang="en-US" sz="1100" b="0" i="0" u="none" strike="noStrike" dirty="0">
              <a:solidFill>
                <a:srgbClr val="000000"/>
              </a:solidFill>
              <a:effectLst/>
              <a:latin typeface="Calibri Light" panose="020F0302020204030204" pitchFamily="34" charset="0"/>
              <a:ea typeface="+mn-ea"/>
              <a:cs typeface="Calibri Light" panose="020F0302020204030204" pitchFamily="34" charset="0"/>
            </a:rPr>
            <a:pPr marL="0" marR="0" lvl="0" indent="0" algn="ctr" defTabSz="488950" eaLnBrk="1" fontAlgn="auto" latinLnBrk="0" hangingPunct="1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t>Markt-segmentierung</a:t>
          </a:fld>
          <a:endParaRPr lang="de-CH" sz="1100" b="0" i="0" u="none" strike="noStrike" dirty="0">
            <a:solidFill>
              <a:srgbClr val="000000"/>
            </a:solidFill>
            <a:effectLst/>
            <a:latin typeface="Calibri Light" panose="020F0302020204030204" pitchFamily="34" charset="0"/>
            <a:ea typeface="+mn-ea"/>
            <a:cs typeface="Calibri Light" panose="020F0302020204030204" pitchFamily="34" charset="0"/>
          </a:endParaRPr>
        </a:p>
      </xdr:txBody>
    </xdr:sp>
    <xdr:clientData/>
  </xdr:twoCellAnchor>
  <xdr:twoCellAnchor editAs="oneCell">
    <xdr:from>
      <xdr:col>3</xdr:col>
      <xdr:colOff>736644</xdr:colOff>
      <xdr:row>9</xdr:row>
      <xdr:rowOff>7453</xdr:rowOff>
    </xdr:from>
    <xdr:to>
      <xdr:col>5</xdr:col>
      <xdr:colOff>291621</xdr:colOff>
      <xdr:row>13</xdr:row>
      <xdr:rowOff>180404</xdr:rowOff>
    </xdr:to>
    <xdr:sp macro="" textlink="' '!A26">
      <xdr:nvSpPr>
        <xdr:cNvPr id="161" name="Freihandform 160">
          <a:hlinkClick xmlns:r="http://schemas.openxmlformats.org/officeDocument/2006/relationships" r:id="rId5" tooltip="Resources"/>
          <a:extLst>
            <a:ext uri="{FF2B5EF4-FFF2-40B4-BE49-F238E27FC236}">
              <a16:creationId xmlns:a16="http://schemas.microsoft.com/office/drawing/2014/main" id="{00000000-0008-0000-0100-0000A1000000}"/>
            </a:ext>
          </a:extLst>
        </xdr:cNvPr>
        <xdr:cNvSpPr/>
      </xdr:nvSpPr>
      <xdr:spPr>
        <a:xfrm>
          <a:off x="1384344" y="2074378"/>
          <a:ext cx="1078977" cy="934951"/>
        </a:xfrm>
        <a:custGeom>
          <a:avLst/>
          <a:gdLst>
            <a:gd name="connsiteX0" fmla="*/ 0 w 1022056"/>
            <a:gd name="connsiteY0" fmla="*/ 438689 h 877378"/>
            <a:gd name="connsiteX1" fmla="*/ 219345 w 1022056"/>
            <a:gd name="connsiteY1" fmla="*/ 0 h 877378"/>
            <a:gd name="connsiteX2" fmla="*/ 802712 w 1022056"/>
            <a:gd name="connsiteY2" fmla="*/ 0 h 877378"/>
            <a:gd name="connsiteX3" fmla="*/ 1022056 w 1022056"/>
            <a:gd name="connsiteY3" fmla="*/ 438689 h 877378"/>
            <a:gd name="connsiteX4" fmla="*/ 802712 w 1022056"/>
            <a:gd name="connsiteY4" fmla="*/ 877378 h 877378"/>
            <a:gd name="connsiteX5" fmla="*/ 219345 w 1022056"/>
            <a:gd name="connsiteY5" fmla="*/ 877378 h 877378"/>
            <a:gd name="connsiteX6" fmla="*/ 0 w 1022056"/>
            <a:gd name="connsiteY6" fmla="*/ 438689 h 877378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022056" h="877378">
              <a:moveTo>
                <a:pt x="0" y="438689"/>
              </a:moveTo>
              <a:lnTo>
                <a:pt x="219345" y="0"/>
              </a:lnTo>
              <a:lnTo>
                <a:pt x="802712" y="0"/>
              </a:lnTo>
              <a:lnTo>
                <a:pt x="1022056" y="438689"/>
              </a:lnTo>
              <a:lnTo>
                <a:pt x="802712" y="877378"/>
              </a:lnTo>
              <a:lnTo>
                <a:pt x="219345" y="877378"/>
              </a:lnTo>
              <a:lnTo>
                <a:pt x="0" y="438689"/>
              </a:lnTo>
              <a:close/>
            </a:path>
          </a:pathLst>
        </a:custGeom>
        <a:solidFill>
          <a:schemeClr val="accent1">
            <a:lumMod val="20000"/>
            <a:lumOff val="80000"/>
            <a:alpha val="70000"/>
          </a:schemeClr>
        </a:solidFill>
        <a:effectLst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lIns="0" tIns="0" rIns="0" bIns="0" anchor="ctr"/>
        <a:lstStyle/>
        <a:p>
          <a:pPr marL="0" lvl="0" indent="0" algn="ctr" defTabSz="4889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fld id="{5851FA6E-DFBA-486E-A6D1-445D5A125BF5}" type="TxLink">
            <a:rPr lang="en-US" sz="1050" b="0" i="0" u="none" strike="noStrike" dirty="0">
              <a:solidFill>
                <a:srgbClr val="000000"/>
              </a:solidFill>
              <a:latin typeface="Calibri Light" panose="020F0302020204030204" pitchFamily="34" charset="0"/>
              <a:ea typeface="+mn-ea"/>
              <a:cs typeface="Calibri Light" panose="020F0302020204030204" pitchFamily="34" charset="0"/>
            </a:rPr>
            <a:pPr marL="0" lvl="0" indent="0" algn="ctr" defTabSz="48895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t>Ressourcen &amp; Kompetenzen</a:t>
          </a:fld>
          <a:endParaRPr lang="en-US" sz="1050" b="0" i="0" u="none" strike="noStrike" dirty="0">
            <a:solidFill>
              <a:srgbClr val="000000"/>
            </a:solidFill>
            <a:latin typeface="Calibri Light" panose="020F0302020204030204" pitchFamily="34" charset="0"/>
            <a:ea typeface="+mn-ea"/>
            <a:cs typeface="Calibri Light" panose="020F0302020204030204" pitchFamily="34" charset="0"/>
          </a:endParaRPr>
        </a:p>
      </xdr:txBody>
    </xdr:sp>
    <xdr:clientData/>
  </xdr:twoCellAnchor>
  <xdr:twoCellAnchor editAs="oneCell">
    <xdr:from>
      <xdr:col>5</xdr:col>
      <xdr:colOff>132235</xdr:colOff>
      <xdr:row>11</xdr:row>
      <xdr:rowOff>149541</xdr:rowOff>
    </xdr:from>
    <xdr:to>
      <xdr:col>6</xdr:col>
      <xdr:colOff>449212</xdr:colOff>
      <xdr:row>16</xdr:row>
      <xdr:rowOff>131992</xdr:rowOff>
    </xdr:to>
    <xdr:sp macro="" textlink="' '!A577">
      <xdr:nvSpPr>
        <xdr:cNvPr id="159" name="Freihandform 158">
          <a:hlinkClick xmlns:r="http://schemas.openxmlformats.org/officeDocument/2006/relationships" r:id="rId6" tooltip="Market"/>
          <a:extLst>
            <a:ext uri="{FF2B5EF4-FFF2-40B4-BE49-F238E27FC236}">
              <a16:creationId xmlns:a16="http://schemas.microsoft.com/office/drawing/2014/main" id="{00000000-0008-0000-0100-00009F000000}"/>
            </a:ext>
          </a:extLst>
        </xdr:cNvPr>
        <xdr:cNvSpPr/>
      </xdr:nvSpPr>
      <xdr:spPr>
        <a:xfrm>
          <a:off x="2303935" y="2597466"/>
          <a:ext cx="1078977" cy="934951"/>
        </a:xfrm>
        <a:custGeom>
          <a:avLst/>
          <a:gdLst>
            <a:gd name="connsiteX0" fmla="*/ 0 w 1022056"/>
            <a:gd name="connsiteY0" fmla="*/ 438689 h 877378"/>
            <a:gd name="connsiteX1" fmla="*/ 219345 w 1022056"/>
            <a:gd name="connsiteY1" fmla="*/ 0 h 877378"/>
            <a:gd name="connsiteX2" fmla="*/ 802712 w 1022056"/>
            <a:gd name="connsiteY2" fmla="*/ 0 h 877378"/>
            <a:gd name="connsiteX3" fmla="*/ 1022056 w 1022056"/>
            <a:gd name="connsiteY3" fmla="*/ 438689 h 877378"/>
            <a:gd name="connsiteX4" fmla="*/ 802712 w 1022056"/>
            <a:gd name="connsiteY4" fmla="*/ 877378 h 877378"/>
            <a:gd name="connsiteX5" fmla="*/ 219345 w 1022056"/>
            <a:gd name="connsiteY5" fmla="*/ 877378 h 877378"/>
            <a:gd name="connsiteX6" fmla="*/ 0 w 1022056"/>
            <a:gd name="connsiteY6" fmla="*/ 438689 h 877378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022056" h="877378">
              <a:moveTo>
                <a:pt x="0" y="438689"/>
              </a:moveTo>
              <a:lnTo>
                <a:pt x="219345" y="0"/>
              </a:lnTo>
              <a:lnTo>
                <a:pt x="802712" y="0"/>
              </a:lnTo>
              <a:lnTo>
                <a:pt x="1022056" y="438689"/>
              </a:lnTo>
              <a:lnTo>
                <a:pt x="802712" y="877378"/>
              </a:lnTo>
              <a:lnTo>
                <a:pt x="219345" y="877378"/>
              </a:lnTo>
              <a:lnTo>
                <a:pt x="0" y="438689"/>
              </a:lnTo>
              <a:close/>
            </a:path>
          </a:pathLst>
        </a:custGeom>
        <a:solidFill>
          <a:schemeClr val="accent1">
            <a:lumMod val="40000"/>
            <a:lumOff val="60000"/>
            <a:alpha val="70000"/>
          </a:schemeClr>
        </a:solidFill>
        <a:effectLst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lIns="0" tIns="0" rIns="0" bIns="0" anchor="ctr"/>
        <a:lstStyle/>
        <a:p>
          <a:pPr marL="0" lvl="0" indent="0" algn="ctr" defTabSz="4889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fld id="{11D189B5-D600-4356-87F9-15A182A6B690}" type="TxLink">
            <a:rPr lang="en-US" sz="1100" b="0" i="0" u="none" strike="noStrike" dirty="0">
              <a:solidFill>
                <a:schemeClr val="tx2"/>
              </a:solidFill>
              <a:latin typeface="Calibri Light" panose="020F0302020204030204" pitchFamily="34" charset="0"/>
              <a:ea typeface="+mn-ea"/>
              <a:cs typeface="Calibri Light" panose="020F0302020204030204" pitchFamily="34" charset="0"/>
            </a:rPr>
            <a:pPr marL="0" lvl="0" indent="0" algn="ctr" defTabSz="48895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t>Markt</a:t>
          </a:fld>
          <a:endParaRPr lang="en-US" sz="1100" b="0" i="0" u="none" strike="noStrike" dirty="0">
            <a:solidFill>
              <a:schemeClr val="tx2"/>
            </a:solidFill>
            <a:latin typeface="Calibri Light" panose="020F0302020204030204" pitchFamily="34" charset="0"/>
            <a:ea typeface="+mn-ea"/>
            <a:cs typeface="Calibri Light" panose="020F0302020204030204" pitchFamily="34" charset="0"/>
          </a:endParaRPr>
        </a:p>
      </xdr:txBody>
    </xdr:sp>
    <xdr:clientData/>
  </xdr:twoCellAnchor>
  <xdr:twoCellAnchor editAs="oneCell">
    <xdr:from>
      <xdr:col>7</xdr:col>
      <xdr:colOff>465383</xdr:colOff>
      <xdr:row>6</xdr:row>
      <xdr:rowOff>71452</xdr:rowOff>
    </xdr:from>
    <xdr:to>
      <xdr:col>9</xdr:col>
      <xdr:colOff>20360</xdr:colOff>
      <xdr:row>11</xdr:row>
      <xdr:rowOff>53903</xdr:rowOff>
    </xdr:to>
    <xdr:sp macro="" textlink="' '!A47">
      <xdr:nvSpPr>
        <xdr:cNvPr id="146" name="Freihandform 145">
          <a:hlinkClick xmlns:r="http://schemas.openxmlformats.org/officeDocument/2006/relationships" r:id="rId7" tooltip="Customer relationship"/>
          <a:extLst>
            <a:ext uri="{FF2B5EF4-FFF2-40B4-BE49-F238E27FC236}">
              <a16:creationId xmlns:a16="http://schemas.microsoft.com/office/drawing/2014/main" id="{00000000-0008-0000-0100-000092000000}"/>
            </a:ext>
          </a:extLst>
        </xdr:cNvPr>
        <xdr:cNvSpPr/>
      </xdr:nvSpPr>
      <xdr:spPr>
        <a:xfrm>
          <a:off x="4161083" y="1566877"/>
          <a:ext cx="1078977" cy="934951"/>
        </a:xfrm>
        <a:custGeom>
          <a:avLst/>
          <a:gdLst>
            <a:gd name="connsiteX0" fmla="*/ 0 w 1022056"/>
            <a:gd name="connsiteY0" fmla="*/ 438689 h 877378"/>
            <a:gd name="connsiteX1" fmla="*/ 219345 w 1022056"/>
            <a:gd name="connsiteY1" fmla="*/ 0 h 877378"/>
            <a:gd name="connsiteX2" fmla="*/ 802712 w 1022056"/>
            <a:gd name="connsiteY2" fmla="*/ 0 h 877378"/>
            <a:gd name="connsiteX3" fmla="*/ 1022056 w 1022056"/>
            <a:gd name="connsiteY3" fmla="*/ 438689 h 877378"/>
            <a:gd name="connsiteX4" fmla="*/ 802712 w 1022056"/>
            <a:gd name="connsiteY4" fmla="*/ 877378 h 877378"/>
            <a:gd name="connsiteX5" fmla="*/ 219345 w 1022056"/>
            <a:gd name="connsiteY5" fmla="*/ 877378 h 877378"/>
            <a:gd name="connsiteX6" fmla="*/ 0 w 1022056"/>
            <a:gd name="connsiteY6" fmla="*/ 438689 h 877378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022056" h="877378">
              <a:moveTo>
                <a:pt x="0" y="438689"/>
              </a:moveTo>
              <a:lnTo>
                <a:pt x="219345" y="0"/>
              </a:lnTo>
              <a:lnTo>
                <a:pt x="802712" y="0"/>
              </a:lnTo>
              <a:lnTo>
                <a:pt x="1022056" y="438689"/>
              </a:lnTo>
              <a:lnTo>
                <a:pt x="802712" y="877378"/>
              </a:lnTo>
              <a:lnTo>
                <a:pt x="219345" y="877378"/>
              </a:lnTo>
              <a:lnTo>
                <a:pt x="0" y="438689"/>
              </a:lnTo>
              <a:close/>
            </a:path>
          </a:pathLst>
        </a:custGeom>
        <a:solidFill>
          <a:schemeClr val="accent1">
            <a:lumMod val="60000"/>
            <a:lumOff val="40000"/>
            <a:alpha val="70000"/>
          </a:schemeClr>
        </a:solidFill>
        <a:effectLst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lIns="180000" tIns="0" rIns="180000" bIns="0" anchor="ctr"/>
        <a:lstStyle/>
        <a:p>
          <a:pPr marL="0" marR="0" lvl="0" indent="0" algn="ctr" defTabSz="488950" eaLnBrk="1" fontAlgn="auto" latinLnBrk="0" hangingPunct="1">
            <a:lnSpc>
              <a:spcPct val="90000"/>
            </a:lnSpc>
            <a:spcBef>
              <a:spcPct val="0"/>
            </a:spcBef>
            <a:spcAft>
              <a:spcPct val="35000"/>
            </a:spcAft>
            <a:buClrTx/>
            <a:buSzTx/>
            <a:buFontTx/>
            <a:buNone/>
            <a:tabLst/>
            <a:defRPr/>
          </a:pPr>
          <a:fld id="{A4C04BF1-A015-41D3-9452-86A4B5C3605B}" type="TxLink">
            <a:rPr lang="en-US" sz="1100" b="0" i="0" u="none" strike="noStrike">
              <a:solidFill>
                <a:srgbClr val="000000"/>
              </a:solidFill>
              <a:effectLst/>
              <a:latin typeface="Calibri Light" panose="020F0302020204030204" pitchFamily="34" charset="0"/>
              <a:cs typeface="Calibri Light" panose="020F0302020204030204" pitchFamily="34" charset="0"/>
            </a:rPr>
            <a:pPr marL="0" marR="0" lvl="0" indent="0" algn="ctr" defTabSz="488950" eaLnBrk="1" fontAlgn="auto" latinLnBrk="0" hangingPunct="1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t>Kunden-beziehung</a:t>
          </a:fld>
          <a:endParaRPr lang="en-US" b="0" i="0">
            <a:effectLst/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 editAs="oneCell">
    <xdr:from>
      <xdr:col>11</xdr:col>
      <xdr:colOff>211374</xdr:colOff>
      <xdr:row>14</xdr:row>
      <xdr:rowOff>78939</xdr:rowOff>
    </xdr:from>
    <xdr:to>
      <xdr:col>12</xdr:col>
      <xdr:colOff>528351</xdr:colOff>
      <xdr:row>19</xdr:row>
      <xdr:rowOff>61390</xdr:rowOff>
    </xdr:to>
    <xdr:sp macro="" textlink="' '!A44">
      <xdr:nvSpPr>
        <xdr:cNvPr id="137" name="Freihandform 136">
          <a:hlinkClick xmlns:r="http://schemas.openxmlformats.org/officeDocument/2006/relationships" r:id="rId8" tooltip="Revenue"/>
          <a:extLst>
            <a:ext uri="{FF2B5EF4-FFF2-40B4-BE49-F238E27FC236}">
              <a16:creationId xmlns:a16="http://schemas.microsoft.com/office/drawing/2014/main" id="{00000000-0008-0000-0100-000089000000}"/>
            </a:ext>
          </a:extLst>
        </xdr:cNvPr>
        <xdr:cNvSpPr/>
      </xdr:nvSpPr>
      <xdr:spPr>
        <a:xfrm>
          <a:off x="6955074" y="3098364"/>
          <a:ext cx="1078977" cy="934951"/>
        </a:xfrm>
        <a:custGeom>
          <a:avLst/>
          <a:gdLst>
            <a:gd name="connsiteX0" fmla="*/ 0 w 1022056"/>
            <a:gd name="connsiteY0" fmla="*/ 438689 h 877378"/>
            <a:gd name="connsiteX1" fmla="*/ 219345 w 1022056"/>
            <a:gd name="connsiteY1" fmla="*/ 0 h 877378"/>
            <a:gd name="connsiteX2" fmla="*/ 802712 w 1022056"/>
            <a:gd name="connsiteY2" fmla="*/ 0 h 877378"/>
            <a:gd name="connsiteX3" fmla="*/ 1022056 w 1022056"/>
            <a:gd name="connsiteY3" fmla="*/ 438689 h 877378"/>
            <a:gd name="connsiteX4" fmla="*/ 802712 w 1022056"/>
            <a:gd name="connsiteY4" fmla="*/ 877378 h 877378"/>
            <a:gd name="connsiteX5" fmla="*/ 219345 w 1022056"/>
            <a:gd name="connsiteY5" fmla="*/ 877378 h 877378"/>
            <a:gd name="connsiteX6" fmla="*/ 0 w 1022056"/>
            <a:gd name="connsiteY6" fmla="*/ 438689 h 877378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022056" h="877378">
              <a:moveTo>
                <a:pt x="0" y="438689"/>
              </a:moveTo>
              <a:lnTo>
                <a:pt x="219345" y="0"/>
              </a:lnTo>
              <a:lnTo>
                <a:pt x="802712" y="0"/>
              </a:lnTo>
              <a:lnTo>
                <a:pt x="1022056" y="438689"/>
              </a:lnTo>
              <a:lnTo>
                <a:pt x="802712" y="877378"/>
              </a:lnTo>
              <a:lnTo>
                <a:pt x="219345" y="877378"/>
              </a:lnTo>
              <a:lnTo>
                <a:pt x="0" y="438689"/>
              </a:lnTo>
              <a:close/>
            </a:path>
          </a:pathLst>
        </a:custGeom>
        <a:solidFill>
          <a:srgbClr val="7DADD2"/>
        </a:solidFill>
        <a:ln/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spcFirstLastPara="0" vert="horz" wrap="square" lIns="43111" tIns="36126" rIns="43111" bIns="36126" numCol="1" spcCol="1270" anchor="ctr" anchorCtr="0">
          <a:noAutofit/>
        </a:bodyPr>
        <a:lstStyle/>
        <a:p>
          <a:pPr marL="0" marR="0" lvl="0" indent="0" algn="ctr" defTabSz="466725" rtl="0" eaLnBrk="1" fontAlgn="auto" latinLnBrk="0" hangingPunct="1">
            <a:lnSpc>
              <a:spcPct val="90000"/>
            </a:lnSpc>
            <a:spcBef>
              <a:spcPts val="0"/>
            </a:spcBef>
            <a:spcAft>
              <a:spcPct val="35000"/>
            </a:spcAft>
            <a:buClrTx/>
            <a:buSzTx/>
            <a:buFontTx/>
            <a:buNone/>
            <a:tabLst/>
            <a:defRPr/>
          </a:pPr>
          <a:fld id="{B158CFB1-5059-41BB-BD37-97052978BCF0}" type="TxLink">
            <a:rPr kumimoji="0" lang="en-US" sz="1100" b="0" i="0" u="none" strike="noStrike" kern="0" cap="none" spc="0" normalizeH="0" baseline="0" dirty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Calibri Light" panose="020F0302020204030204" pitchFamily="34" charset="0"/>
              <a:ea typeface="+mn-ea"/>
              <a:cs typeface="Calibri Light" panose="020F0302020204030204" pitchFamily="34" charset="0"/>
            </a:rPr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t>Einnahme-
quellen</a:t>
          </a:fld>
          <a:endParaRPr kumimoji="0" lang="en-US" sz="1100" b="0" i="0" u="none" strike="noStrike" kern="0" cap="none" spc="0" normalizeH="0" baseline="0" dirty="0">
            <a:ln>
              <a:noFill/>
            </a:ln>
            <a:solidFill>
              <a:srgbClr val="000000"/>
            </a:solidFill>
            <a:effectLst/>
            <a:uLnTx/>
            <a:uFillTx/>
            <a:latin typeface="Calibri Light" panose="020F0302020204030204" pitchFamily="34" charset="0"/>
            <a:ea typeface="+mn-ea"/>
            <a:cs typeface="Calibri Light" panose="020F0302020204030204" pitchFamily="34" charset="0"/>
          </a:endParaRPr>
        </a:p>
      </xdr:txBody>
    </xdr:sp>
    <xdr:clientData/>
  </xdr:twoCellAnchor>
  <xdr:twoCellAnchor editAs="oneCell">
    <xdr:from>
      <xdr:col>11</xdr:col>
      <xdr:colOff>211374</xdr:colOff>
      <xdr:row>9</xdr:row>
      <xdr:rowOff>7453</xdr:rowOff>
    </xdr:from>
    <xdr:to>
      <xdr:col>12</xdr:col>
      <xdr:colOff>528351</xdr:colOff>
      <xdr:row>13</xdr:row>
      <xdr:rowOff>180404</xdr:rowOff>
    </xdr:to>
    <xdr:sp macro="" textlink="' '!A45">
      <xdr:nvSpPr>
        <xdr:cNvPr id="138" name="Sechseck 137">
          <a:hlinkClick xmlns:r="http://schemas.openxmlformats.org/officeDocument/2006/relationships" r:id="rId9" tooltip="Costs"/>
          <a:extLst>
            <a:ext uri="{FF2B5EF4-FFF2-40B4-BE49-F238E27FC236}">
              <a16:creationId xmlns:a16="http://schemas.microsoft.com/office/drawing/2014/main" id="{00000000-0008-0000-0100-00008A000000}"/>
            </a:ext>
          </a:extLst>
        </xdr:cNvPr>
        <xdr:cNvSpPr/>
      </xdr:nvSpPr>
      <xdr:spPr>
        <a:xfrm>
          <a:off x="6955074" y="2074378"/>
          <a:ext cx="1078977" cy="934951"/>
        </a:xfrm>
        <a:prstGeom prst="hexagon">
          <a:avLst>
            <a:gd name="adj" fmla="val 25000"/>
            <a:gd name="vf" fmla="val 115470"/>
          </a:avLst>
        </a:prstGeom>
        <a:solidFill>
          <a:srgbClr val="7DADD2"/>
        </a:solidFill>
        <a:ln/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spcFirstLastPara="0" vert="horz" wrap="square" lIns="43111" tIns="36126" rIns="43111" bIns="36126" numCol="1" spcCol="1270" anchor="ctr" anchorCtr="0">
          <a:noAutofit/>
        </a:bodyPr>
        <a:lstStyle/>
        <a:p>
          <a:pPr marL="0" marR="0" lvl="0" indent="0" algn="ctr" defTabSz="466725" rtl="0" eaLnBrk="1" fontAlgn="auto" latinLnBrk="0" hangingPunct="1">
            <a:lnSpc>
              <a:spcPct val="90000"/>
            </a:lnSpc>
            <a:spcBef>
              <a:spcPts val="0"/>
            </a:spcBef>
            <a:spcAft>
              <a:spcPct val="35000"/>
            </a:spcAft>
            <a:buClrTx/>
            <a:buSzTx/>
            <a:buFontTx/>
            <a:buNone/>
            <a:tabLst/>
            <a:defRPr/>
          </a:pPr>
          <a:fld id="{0078D60C-3697-4EDF-ACCB-80C5C8BCB20C}" type="TxLink">
            <a:rPr kumimoji="0" lang="en-US" sz="1100" b="0" i="0" u="none" strike="noStrike" kern="0" cap="none" spc="0" normalizeH="0" baseline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Calibri Light" panose="020F0302020204030204" pitchFamily="34" charset="0"/>
              <a:ea typeface="+mn-ea"/>
              <a:cs typeface="Calibri Light" panose="020F0302020204030204" pitchFamily="34" charset="0"/>
            </a:rPr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t>Kosten-struktur</a:t>
          </a:fld>
          <a:endParaRPr kumimoji="0" lang="en-US" sz="1100" b="0" i="0" u="none" strike="noStrike" kern="0" cap="none" spc="0" normalizeH="0" baseline="0">
            <a:ln>
              <a:noFill/>
            </a:ln>
            <a:solidFill>
              <a:srgbClr val="000000"/>
            </a:solidFill>
            <a:effectLst/>
            <a:uLnTx/>
            <a:uFillTx/>
            <a:latin typeface="Calibri Light" panose="020F0302020204030204" pitchFamily="34" charset="0"/>
            <a:ea typeface="+mn-ea"/>
            <a:cs typeface="Calibri Light" panose="020F0302020204030204" pitchFamily="34" charset="0"/>
          </a:endParaRPr>
        </a:p>
      </xdr:txBody>
    </xdr:sp>
    <xdr:clientData/>
  </xdr:twoCellAnchor>
  <xdr:twoCellAnchor editAs="oneCell">
    <xdr:from>
      <xdr:col>11</xdr:col>
      <xdr:colOff>211374</xdr:colOff>
      <xdr:row>19</xdr:row>
      <xdr:rowOff>166158</xdr:rowOff>
    </xdr:from>
    <xdr:to>
      <xdr:col>12</xdr:col>
      <xdr:colOff>528351</xdr:colOff>
      <xdr:row>24</xdr:row>
      <xdr:rowOff>148609</xdr:rowOff>
    </xdr:to>
    <xdr:sp macro="" textlink="">
      <xdr:nvSpPr>
        <xdr:cNvPr id="139" name="Freihandform 138">
          <a:hlinkClick xmlns:r="http://schemas.openxmlformats.org/officeDocument/2006/relationships" r:id="rId10" tooltip="Budget"/>
          <a:extLst>
            <a:ext uri="{FF2B5EF4-FFF2-40B4-BE49-F238E27FC236}">
              <a16:creationId xmlns:a16="http://schemas.microsoft.com/office/drawing/2014/main" id="{00000000-0008-0000-0100-00008B000000}"/>
            </a:ext>
          </a:extLst>
        </xdr:cNvPr>
        <xdr:cNvSpPr/>
      </xdr:nvSpPr>
      <xdr:spPr>
        <a:xfrm>
          <a:off x="6964599" y="4138083"/>
          <a:ext cx="1078977" cy="934951"/>
        </a:xfrm>
        <a:custGeom>
          <a:avLst/>
          <a:gdLst>
            <a:gd name="connsiteX0" fmla="*/ 0 w 1022056"/>
            <a:gd name="connsiteY0" fmla="*/ 438689 h 877378"/>
            <a:gd name="connsiteX1" fmla="*/ 219345 w 1022056"/>
            <a:gd name="connsiteY1" fmla="*/ 0 h 877378"/>
            <a:gd name="connsiteX2" fmla="*/ 802712 w 1022056"/>
            <a:gd name="connsiteY2" fmla="*/ 0 h 877378"/>
            <a:gd name="connsiteX3" fmla="*/ 1022056 w 1022056"/>
            <a:gd name="connsiteY3" fmla="*/ 438689 h 877378"/>
            <a:gd name="connsiteX4" fmla="*/ 802712 w 1022056"/>
            <a:gd name="connsiteY4" fmla="*/ 877378 h 877378"/>
            <a:gd name="connsiteX5" fmla="*/ 219345 w 1022056"/>
            <a:gd name="connsiteY5" fmla="*/ 877378 h 877378"/>
            <a:gd name="connsiteX6" fmla="*/ 0 w 1022056"/>
            <a:gd name="connsiteY6" fmla="*/ 438689 h 877378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022056" h="877378">
              <a:moveTo>
                <a:pt x="0" y="438689"/>
              </a:moveTo>
              <a:lnTo>
                <a:pt x="219345" y="0"/>
              </a:lnTo>
              <a:lnTo>
                <a:pt x="802712" y="0"/>
              </a:lnTo>
              <a:lnTo>
                <a:pt x="1022056" y="438689"/>
              </a:lnTo>
              <a:lnTo>
                <a:pt x="802712" y="877378"/>
              </a:lnTo>
              <a:lnTo>
                <a:pt x="219345" y="877378"/>
              </a:lnTo>
              <a:lnTo>
                <a:pt x="0" y="438689"/>
              </a:lnTo>
              <a:close/>
            </a:path>
          </a:pathLst>
        </a:custGeom>
        <a:solidFill>
          <a:srgbClr val="7DADD2"/>
        </a:solidFill>
        <a:ln/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spcFirstLastPara="0" vert="horz" wrap="square" lIns="43111" tIns="36126" rIns="43111" bIns="36126" numCol="1" spcCol="1270" anchor="ctr" anchorCtr="0">
          <a:noAutofit/>
        </a:bodyPr>
        <a:lstStyle/>
        <a:p>
          <a:pPr marL="0" marR="0" lvl="0" indent="0" algn="ctr" defTabSz="466725" rtl="0" eaLnBrk="1" fontAlgn="auto" latinLnBrk="0" hangingPunct="1">
            <a:lnSpc>
              <a:spcPct val="90000"/>
            </a:lnSpc>
            <a:spcBef>
              <a:spcPts val="0"/>
            </a:spcBef>
            <a:spcAft>
              <a:spcPct val="35000"/>
            </a:spcAft>
            <a:buClrTx/>
            <a:buSzTx/>
            <a:buFontTx/>
            <a:buNone/>
            <a:tabLst/>
            <a:defRPr/>
          </a:pPr>
          <a:r>
            <a:rPr kumimoji="0" lang="en-US" sz="1100" b="0" i="0" u="none" strike="noStrike" kern="0" cap="none" spc="0" normalizeH="0" baseline="0" dirty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Calibri Light" panose="020F0302020204030204" pitchFamily="34" charset="0"/>
              <a:ea typeface="+mn-ea"/>
              <a:cs typeface="Calibri Light" panose="020F0302020204030204" pitchFamily="34" charset="0"/>
            </a:rPr>
            <a:t>Budget</a:t>
          </a:r>
        </a:p>
      </xdr:txBody>
    </xdr:sp>
    <xdr:clientData/>
  </xdr:twoCellAnchor>
  <xdr:twoCellAnchor editAs="oneCell">
    <xdr:from>
      <xdr:col>11</xdr:col>
      <xdr:colOff>211374</xdr:colOff>
      <xdr:row>25</xdr:row>
      <xdr:rowOff>64550</xdr:rowOff>
    </xdr:from>
    <xdr:to>
      <xdr:col>12</xdr:col>
      <xdr:colOff>528351</xdr:colOff>
      <xdr:row>31</xdr:row>
      <xdr:rowOff>3186</xdr:rowOff>
    </xdr:to>
    <xdr:sp macro="" textlink="' '!A48">
      <xdr:nvSpPr>
        <xdr:cNvPr id="140" name="Sechseck 139">
          <a:hlinkClick xmlns:r="http://schemas.openxmlformats.org/officeDocument/2006/relationships" r:id="rId11" tooltip="Cockpit"/>
          <a:extLst>
            <a:ext uri="{FF2B5EF4-FFF2-40B4-BE49-F238E27FC236}">
              <a16:creationId xmlns:a16="http://schemas.microsoft.com/office/drawing/2014/main" id="{00000000-0008-0000-0100-00008C000000}"/>
            </a:ext>
          </a:extLst>
        </xdr:cNvPr>
        <xdr:cNvSpPr/>
      </xdr:nvSpPr>
      <xdr:spPr>
        <a:xfrm>
          <a:off x="6955074" y="5179475"/>
          <a:ext cx="1078977" cy="934951"/>
        </a:xfrm>
        <a:prstGeom prst="hexagon">
          <a:avLst>
            <a:gd name="adj" fmla="val 25000"/>
            <a:gd name="vf" fmla="val 115470"/>
          </a:avLst>
        </a:prstGeom>
        <a:ln/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spcFirstLastPara="0" vert="horz" wrap="square" lIns="43361" tIns="36376" rIns="43361" bIns="36376" numCol="1" spcCol="1270" anchor="ctr" anchorCtr="0">
          <a:noAutofit/>
        </a:bodyPr>
        <a:lstStyle/>
        <a:p>
          <a:pPr marL="0" marR="0" lvl="0" indent="0" algn="ctr" defTabSz="466725" rtl="0" eaLnBrk="1" fontAlgn="auto" latinLnBrk="0" hangingPunct="1">
            <a:lnSpc>
              <a:spcPct val="90000"/>
            </a:lnSpc>
            <a:spcBef>
              <a:spcPts val="0"/>
            </a:spcBef>
            <a:spcAft>
              <a:spcPct val="35000"/>
            </a:spcAft>
            <a:buClrTx/>
            <a:buSzTx/>
            <a:buFontTx/>
            <a:buNone/>
            <a:tabLst/>
            <a:defRPr/>
          </a:pPr>
          <a:fld id="{A0105A29-C895-46CE-B915-FB84497C9F8B}" type="TxLink">
            <a:rPr kumimoji="0" lang="en-US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 Light" panose="020F0302020204030204" pitchFamily="34" charset="0"/>
              <a:ea typeface="+mn-ea"/>
              <a:cs typeface="Calibri Light" panose="020F0302020204030204" pitchFamily="34" charset="0"/>
            </a:rPr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t>Marketing-Cockpit</a:t>
          </a:fld>
          <a:endParaRPr kumimoji="0" lang="de-CH" sz="1050" b="0" i="0" u="none" strike="noStrike" kern="0" cap="none" spc="0" normalizeH="0" baseline="0">
            <a:ln>
              <a:noFill/>
            </a:ln>
            <a:solidFill>
              <a:prstClr val="white"/>
            </a:solidFill>
            <a:effectLst/>
            <a:uLnTx/>
            <a:uFillTx/>
            <a:latin typeface="Calibri Light" panose="020F0302020204030204" pitchFamily="34" charset="0"/>
            <a:ea typeface="+mn-ea"/>
            <a:cs typeface="Calibri Light" panose="020F0302020204030204" pitchFamily="34" charset="0"/>
          </a:endParaRPr>
        </a:p>
      </xdr:txBody>
    </xdr:sp>
    <xdr:clientData/>
  </xdr:twoCellAnchor>
  <xdr:twoCellAnchor editAs="oneCell">
    <xdr:from>
      <xdr:col>10</xdr:col>
      <xdr:colOff>42759</xdr:colOff>
      <xdr:row>17</xdr:row>
      <xdr:rowOff>44766</xdr:rowOff>
    </xdr:from>
    <xdr:to>
      <xdr:col>11</xdr:col>
      <xdr:colOff>359736</xdr:colOff>
      <xdr:row>22</xdr:row>
      <xdr:rowOff>27217</xdr:rowOff>
    </xdr:to>
    <xdr:sp macro="" textlink="' '!A29">
      <xdr:nvSpPr>
        <xdr:cNvPr id="141" name="Freihandform 140">
          <a:hlinkClick xmlns:r="http://schemas.openxmlformats.org/officeDocument/2006/relationships" r:id="rId12" tooltip="Indicators"/>
          <a:extLst>
            <a:ext uri="{FF2B5EF4-FFF2-40B4-BE49-F238E27FC236}">
              <a16:creationId xmlns:a16="http://schemas.microsoft.com/office/drawing/2014/main" id="{00000000-0008-0000-0100-00008D000000}"/>
            </a:ext>
          </a:extLst>
        </xdr:cNvPr>
        <xdr:cNvSpPr/>
      </xdr:nvSpPr>
      <xdr:spPr>
        <a:xfrm>
          <a:off x="6024459" y="3635691"/>
          <a:ext cx="1078977" cy="934951"/>
        </a:xfrm>
        <a:custGeom>
          <a:avLst/>
          <a:gdLst>
            <a:gd name="connsiteX0" fmla="*/ 0 w 1022056"/>
            <a:gd name="connsiteY0" fmla="*/ 438689 h 877378"/>
            <a:gd name="connsiteX1" fmla="*/ 219345 w 1022056"/>
            <a:gd name="connsiteY1" fmla="*/ 0 h 877378"/>
            <a:gd name="connsiteX2" fmla="*/ 802712 w 1022056"/>
            <a:gd name="connsiteY2" fmla="*/ 0 h 877378"/>
            <a:gd name="connsiteX3" fmla="*/ 1022056 w 1022056"/>
            <a:gd name="connsiteY3" fmla="*/ 438689 h 877378"/>
            <a:gd name="connsiteX4" fmla="*/ 802712 w 1022056"/>
            <a:gd name="connsiteY4" fmla="*/ 877378 h 877378"/>
            <a:gd name="connsiteX5" fmla="*/ 219345 w 1022056"/>
            <a:gd name="connsiteY5" fmla="*/ 877378 h 877378"/>
            <a:gd name="connsiteX6" fmla="*/ 0 w 1022056"/>
            <a:gd name="connsiteY6" fmla="*/ 438689 h 877378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022056" h="877378">
              <a:moveTo>
                <a:pt x="0" y="438689"/>
              </a:moveTo>
              <a:lnTo>
                <a:pt x="219345" y="0"/>
              </a:lnTo>
              <a:lnTo>
                <a:pt x="802712" y="0"/>
              </a:lnTo>
              <a:lnTo>
                <a:pt x="1022056" y="438689"/>
              </a:lnTo>
              <a:lnTo>
                <a:pt x="802712" y="877378"/>
              </a:lnTo>
              <a:lnTo>
                <a:pt x="219345" y="877378"/>
              </a:lnTo>
              <a:lnTo>
                <a:pt x="0" y="438689"/>
              </a:lnTo>
              <a:close/>
            </a:path>
          </a:pathLst>
        </a:custGeom>
        <a:solidFill>
          <a:srgbClr val="7DADD2"/>
        </a:solidFill>
        <a:ln/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spcFirstLastPara="0" vert="horz" wrap="square" lIns="0" tIns="0" rIns="0" bIns="0" numCol="1" spcCol="1270" anchor="ctr" anchorCtr="0">
          <a:noAutofit/>
        </a:bodyPr>
        <a:lstStyle/>
        <a:p>
          <a:pPr marL="0" marR="0" lvl="0" indent="0" algn="ctr" defTabSz="466725" rtl="0" eaLnBrk="1" fontAlgn="auto" latinLnBrk="0" hangingPunct="1">
            <a:lnSpc>
              <a:spcPct val="90000"/>
            </a:lnSpc>
            <a:spcBef>
              <a:spcPts val="0"/>
            </a:spcBef>
            <a:spcAft>
              <a:spcPct val="35000"/>
            </a:spcAft>
            <a:buClrTx/>
            <a:buSzTx/>
            <a:buFontTx/>
            <a:buNone/>
            <a:tabLst/>
            <a:defRPr/>
          </a:pPr>
          <a:fld id="{1947030E-1923-4976-AEDE-D68F52A78946}" type="TxLink">
            <a:rPr kumimoji="0" lang="en-US" sz="1050" b="0" i="0" u="none" strike="noStrike" kern="0" cap="none" spc="0" normalizeH="0" baseline="0" dirty="0" smtClean="0">
              <a:ln>
                <a:noFill/>
              </a:ln>
              <a:solidFill>
                <a:schemeClr val="tx1"/>
              </a:solidFill>
              <a:effectLst/>
              <a:uLnTx/>
              <a:uFillTx/>
              <a:latin typeface="Calibri Light" panose="020F0302020204030204" pitchFamily="34" charset="0"/>
              <a:ea typeface="+mn-ea"/>
              <a:cs typeface="Calibri Light" panose="020F0302020204030204" pitchFamily="34" charset="0"/>
            </a:rPr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t>Kennzahlen</a:t>
          </a:fld>
          <a:endParaRPr kumimoji="0" lang="de-CH" sz="1050" b="0" i="0" u="none" strike="noStrike" kern="0" cap="none" spc="0" normalizeH="0" baseline="0" dirty="0">
            <a:ln>
              <a:noFill/>
            </a:ln>
            <a:solidFill>
              <a:schemeClr val="tx1"/>
            </a:solidFill>
            <a:effectLst/>
            <a:uLnTx/>
            <a:uFillTx/>
            <a:latin typeface="Calibri Light" panose="020F0302020204030204" pitchFamily="34" charset="0"/>
            <a:ea typeface="+mn-ea"/>
            <a:cs typeface="Calibri Light" panose="020F0302020204030204" pitchFamily="34" charset="0"/>
          </a:endParaRPr>
        </a:p>
      </xdr:txBody>
    </xdr:sp>
    <xdr:clientData/>
  </xdr:twoCellAnchor>
  <xdr:twoCellAnchor editAs="oneCell">
    <xdr:from>
      <xdr:col>10</xdr:col>
      <xdr:colOff>42759</xdr:colOff>
      <xdr:row>11</xdr:row>
      <xdr:rowOff>149541</xdr:rowOff>
    </xdr:from>
    <xdr:to>
      <xdr:col>11</xdr:col>
      <xdr:colOff>359736</xdr:colOff>
      <xdr:row>16</xdr:row>
      <xdr:rowOff>131992</xdr:rowOff>
    </xdr:to>
    <xdr:sp macro="" textlink="' '!A23">
      <xdr:nvSpPr>
        <xdr:cNvPr id="142" name="Sechseck 141">
          <a:hlinkClick xmlns:r="http://schemas.openxmlformats.org/officeDocument/2006/relationships" r:id="rId13" tooltip="Risks"/>
          <a:extLst>
            <a:ext uri="{FF2B5EF4-FFF2-40B4-BE49-F238E27FC236}">
              <a16:creationId xmlns:a16="http://schemas.microsoft.com/office/drawing/2014/main" id="{00000000-0008-0000-0100-00008E000000}"/>
            </a:ext>
          </a:extLst>
        </xdr:cNvPr>
        <xdr:cNvSpPr/>
      </xdr:nvSpPr>
      <xdr:spPr>
        <a:xfrm>
          <a:off x="6024459" y="2597466"/>
          <a:ext cx="1078977" cy="934951"/>
        </a:xfrm>
        <a:prstGeom prst="hexagon">
          <a:avLst>
            <a:gd name="adj" fmla="val 25000"/>
            <a:gd name="vf" fmla="val 115470"/>
          </a:avLst>
        </a:prstGeom>
        <a:solidFill>
          <a:srgbClr val="7DADD2"/>
        </a:solidFill>
        <a:ln/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spcFirstLastPara="0" vert="horz" wrap="square" lIns="0" tIns="0" rIns="0" bIns="0" numCol="1" spcCol="1270" anchor="ctr" anchorCtr="0">
          <a:noAutofit/>
        </a:bodyPr>
        <a:lstStyle/>
        <a:p>
          <a:pPr marL="0" marR="0" lvl="0" indent="0" algn="ctr" defTabSz="466725" rtl="0" eaLnBrk="1" fontAlgn="auto" latinLnBrk="0" hangingPunct="1">
            <a:lnSpc>
              <a:spcPct val="90000"/>
            </a:lnSpc>
            <a:spcBef>
              <a:spcPts val="0"/>
            </a:spcBef>
            <a:spcAft>
              <a:spcPct val="35000"/>
            </a:spcAft>
            <a:buClrTx/>
            <a:buSzTx/>
            <a:buFontTx/>
            <a:buNone/>
            <a:tabLst/>
            <a:defRPr/>
          </a:pPr>
          <a:fld id="{7575A080-A854-4D28-82E1-83E1230A42D1}" type="TxLink">
            <a:rPr kumimoji="0" lang="en-US" sz="1050" b="0" i="0" u="none" strike="noStrike" kern="0" cap="none" spc="0" normalizeH="0" baseline="0">
              <a:ln>
                <a:noFill/>
              </a:ln>
              <a:solidFill>
                <a:schemeClr val="tx1"/>
              </a:solidFill>
              <a:effectLst/>
              <a:uLnTx/>
              <a:uFillTx/>
              <a:latin typeface="Calibri Light" panose="020F0302020204030204" pitchFamily="34" charset="0"/>
              <a:ea typeface="+mn-ea"/>
              <a:cs typeface="Calibri Light" panose="020F0302020204030204" pitchFamily="34" charset="0"/>
            </a:rPr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t>Risiko-management</a:t>
          </a:fld>
          <a:endParaRPr kumimoji="0" lang="de-CH" sz="1050" b="0" i="0" u="none" strike="noStrike" kern="0" cap="none" spc="0" normalizeH="0" baseline="0">
            <a:ln>
              <a:noFill/>
            </a:ln>
            <a:solidFill>
              <a:schemeClr val="tx1"/>
            </a:solidFill>
            <a:effectLst/>
            <a:uLnTx/>
            <a:uFillTx/>
            <a:latin typeface="Calibri Light" panose="020F0302020204030204" pitchFamily="34" charset="0"/>
            <a:ea typeface="+mn-ea"/>
            <a:cs typeface="Calibri Light" panose="020F0302020204030204" pitchFamily="34" charset="0"/>
          </a:endParaRPr>
        </a:p>
      </xdr:txBody>
    </xdr:sp>
    <xdr:clientData/>
  </xdr:twoCellAnchor>
  <xdr:twoCellAnchor editAs="oneCell">
    <xdr:from>
      <xdr:col>10</xdr:col>
      <xdr:colOff>42759</xdr:colOff>
      <xdr:row>22</xdr:row>
      <xdr:rowOff>128058</xdr:rowOff>
    </xdr:from>
    <xdr:to>
      <xdr:col>11</xdr:col>
      <xdr:colOff>359736</xdr:colOff>
      <xdr:row>27</xdr:row>
      <xdr:rowOff>110509</xdr:rowOff>
    </xdr:to>
    <xdr:sp macro="" textlink="' '!A19">
      <xdr:nvSpPr>
        <xdr:cNvPr id="144" name="Freihandform 143">
          <a:hlinkClick xmlns:r="http://schemas.openxmlformats.org/officeDocument/2006/relationships" r:id="rId14" tooltip="Scenarios"/>
          <a:extLst>
            <a:ext uri="{FF2B5EF4-FFF2-40B4-BE49-F238E27FC236}">
              <a16:creationId xmlns:a16="http://schemas.microsoft.com/office/drawing/2014/main" id="{00000000-0008-0000-0100-000090000000}"/>
            </a:ext>
          </a:extLst>
        </xdr:cNvPr>
        <xdr:cNvSpPr/>
      </xdr:nvSpPr>
      <xdr:spPr>
        <a:xfrm>
          <a:off x="6024459" y="4671483"/>
          <a:ext cx="1078977" cy="934951"/>
        </a:xfrm>
        <a:custGeom>
          <a:avLst/>
          <a:gdLst>
            <a:gd name="connsiteX0" fmla="*/ 0 w 1022056"/>
            <a:gd name="connsiteY0" fmla="*/ 438689 h 877378"/>
            <a:gd name="connsiteX1" fmla="*/ 219345 w 1022056"/>
            <a:gd name="connsiteY1" fmla="*/ 0 h 877378"/>
            <a:gd name="connsiteX2" fmla="*/ 802712 w 1022056"/>
            <a:gd name="connsiteY2" fmla="*/ 0 h 877378"/>
            <a:gd name="connsiteX3" fmla="*/ 1022056 w 1022056"/>
            <a:gd name="connsiteY3" fmla="*/ 438689 h 877378"/>
            <a:gd name="connsiteX4" fmla="*/ 802712 w 1022056"/>
            <a:gd name="connsiteY4" fmla="*/ 877378 h 877378"/>
            <a:gd name="connsiteX5" fmla="*/ 219345 w 1022056"/>
            <a:gd name="connsiteY5" fmla="*/ 877378 h 877378"/>
            <a:gd name="connsiteX6" fmla="*/ 0 w 1022056"/>
            <a:gd name="connsiteY6" fmla="*/ 438689 h 877378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022056" h="877378">
              <a:moveTo>
                <a:pt x="0" y="438689"/>
              </a:moveTo>
              <a:lnTo>
                <a:pt x="219345" y="0"/>
              </a:lnTo>
              <a:lnTo>
                <a:pt x="802712" y="0"/>
              </a:lnTo>
              <a:lnTo>
                <a:pt x="1022056" y="438689"/>
              </a:lnTo>
              <a:lnTo>
                <a:pt x="802712" y="877378"/>
              </a:lnTo>
              <a:lnTo>
                <a:pt x="219345" y="877378"/>
              </a:lnTo>
              <a:lnTo>
                <a:pt x="0" y="438689"/>
              </a:lnTo>
              <a:close/>
            </a:path>
          </a:pathLst>
        </a:custGeom>
        <a:solidFill>
          <a:srgbClr val="7DADD2"/>
        </a:solidFill>
        <a:ln/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spcFirstLastPara="0" vert="horz" wrap="square" lIns="180000" tIns="0" rIns="180000" bIns="0" numCol="1" spcCol="1270" anchor="ctr" anchorCtr="0">
          <a:noAutofit/>
        </a:bodyPr>
        <a:lstStyle/>
        <a:p>
          <a:pPr marL="0" marR="0" lvl="0" indent="0" algn="ctr" defTabSz="466725" rtl="0" eaLnBrk="1" fontAlgn="auto" latinLnBrk="0" hangingPunct="1">
            <a:lnSpc>
              <a:spcPct val="90000"/>
            </a:lnSpc>
            <a:spcBef>
              <a:spcPts val="0"/>
            </a:spcBef>
            <a:spcAft>
              <a:spcPct val="35000"/>
            </a:spcAft>
            <a:buClrTx/>
            <a:buSzTx/>
            <a:buFontTx/>
            <a:buNone/>
            <a:tabLst/>
            <a:defRPr/>
          </a:pPr>
          <a:fld id="{9B67752D-9407-41FD-9707-84E627D1F0B4}" type="TxLink">
            <a:rPr kumimoji="0" lang="en-US" sz="1100" b="0" i="0" u="none" strike="noStrike" kern="0" cap="none" spc="0" normalizeH="0" baseline="0" dirty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Calibri Light" panose="020F0302020204030204" pitchFamily="34" charset="0"/>
              <a:ea typeface="+mn-ea"/>
              <a:cs typeface="Calibri Light" panose="020F0302020204030204" pitchFamily="34" charset="0"/>
            </a:rPr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t>Zukunfts-szenarien</a:t>
          </a:fld>
          <a:endParaRPr kumimoji="0" lang="en-US" sz="1050" b="0" i="0" u="none" strike="noStrike" kern="0" cap="none" spc="0" normalizeH="0" baseline="0" dirty="0">
            <a:ln>
              <a:noFill/>
            </a:ln>
            <a:solidFill>
              <a:schemeClr val="tx1"/>
            </a:solidFill>
            <a:effectLst/>
            <a:uLnTx/>
            <a:uFillTx/>
            <a:latin typeface="Calibri Light" panose="020F0302020204030204" pitchFamily="34" charset="0"/>
            <a:ea typeface="+mn-ea"/>
            <a:cs typeface="Calibri Light" panose="020F0302020204030204" pitchFamily="34" charset="0"/>
          </a:endParaRPr>
        </a:p>
      </xdr:txBody>
    </xdr:sp>
    <xdr:clientData/>
  </xdr:twoCellAnchor>
  <xdr:twoCellAnchor editAs="oneCell">
    <xdr:from>
      <xdr:col>10</xdr:col>
      <xdr:colOff>42759</xdr:colOff>
      <xdr:row>6</xdr:row>
      <xdr:rowOff>71452</xdr:rowOff>
    </xdr:from>
    <xdr:to>
      <xdr:col>11</xdr:col>
      <xdr:colOff>359736</xdr:colOff>
      <xdr:row>11</xdr:row>
      <xdr:rowOff>53903</xdr:rowOff>
    </xdr:to>
    <xdr:sp macro="" textlink="' '!A711">
      <xdr:nvSpPr>
        <xdr:cNvPr id="157" name="Sechseck 156">
          <a:hlinkClick xmlns:r="http://schemas.openxmlformats.org/officeDocument/2006/relationships" r:id="rId15" tooltip="Income"/>
          <a:extLst>
            <a:ext uri="{FF2B5EF4-FFF2-40B4-BE49-F238E27FC236}">
              <a16:creationId xmlns:a16="http://schemas.microsoft.com/office/drawing/2014/main" id="{00000000-0008-0000-0100-00009D000000}"/>
            </a:ext>
          </a:extLst>
        </xdr:cNvPr>
        <xdr:cNvSpPr/>
      </xdr:nvSpPr>
      <xdr:spPr>
        <a:xfrm>
          <a:off x="6024459" y="1566877"/>
          <a:ext cx="1078977" cy="934951"/>
        </a:xfrm>
        <a:prstGeom prst="hexagon">
          <a:avLst>
            <a:gd name="adj" fmla="val 25000"/>
            <a:gd name="vf" fmla="val 115470"/>
          </a:avLst>
        </a:prstGeom>
        <a:solidFill>
          <a:srgbClr val="7DADD2"/>
        </a:solidFill>
        <a:ln/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spcFirstLastPara="0" vert="horz" wrap="square" lIns="0" tIns="0" rIns="0" bIns="0" numCol="1" spcCol="1270" anchor="ctr" anchorCtr="0">
          <a:noAutofit/>
        </a:bodyPr>
        <a:lstStyle/>
        <a:p>
          <a:pPr marL="0" marR="0" lvl="0" indent="0" algn="ctr" defTabSz="466725" rtl="0" eaLnBrk="1" fontAlgn="auto" latinLnBrk="0" hangingPunct="1">
            <a:lnSpc>
              <a:spcPct val="90000"/>
            </a:lnSpc>
            <a:spcBef>
              <a:spcPts val="0"/>
            </a:spcBef>
            <a:spcAft>
              <a:spcPct val="35000"/>
            </a:spcAft>
            <a:buClrTx/>
            <a:buSzTx/>
            <a:buFontTx/>
            <a:buNone/>
            <a:tabLst/>
            <a:defRPr/>
          </a:pPr>
          <a:fld id="{0967E3D1-BF08-4086-A1D5-7D1BC145F12C}" type="TxLink">
            <a:rPr kumimoji="0" lang="en-US" sz="1050" b="0" i="0" u="none" strike="noStrike" kern="0" cap="none" spc="0" normalizeH="0" baseline="0">
              <a:ln>
                <a:noFill/>
              </a:ln>
              <a:solidFill>
                <a:schemeClr val="tx1"/>
              </a:solidFill>
              <a:effectLst/>
              <a:uLnTx/>
              <a:uFillTx/>
              <a:latin typeface="Calibri Light" panose="020F0302020204030204" pitchFamily="34" charset="0"/>
              <a:ea typeface="+mn-ea"/>
              <a:cs typeface="Calibri Light" panose="020F0302020204030204" pitchFamily="34" charset="0"/>
            </a:rPr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t>Plan Erfolgs-rechnung</a:t>
          </a:fld>
          <a:endParaRPr kumimoji="0" lang="en-US" sz="1050" b="0" i="0" u="none" strike="noStrike" kern="0" cap="none" spc="0" normalizeH="0" baseline="0">
            <a:ln>
              <a:noFill/>
            </a:ln>
            <a:solidFill>
              <a:schemeClr val="tx1"/>
            </a:solidFill>
            <a:effectLst/>
            <a:uLnTx/>
            <a:uFillTx/>
            <a:latin typeface="Calibri Light" panose="020F0302020204030204" pitchFamily="34" charset="0"/>
            <a:ea typeface="+mn-ea"/>
            <a:cs typeface="Calibri Light" panose="020F0302020204030204" pitchFamily="34" charset="0"/>
          </a:endParaRPr>
        </a:p>
      </xdr:txBody>
    </xdr:sp>
    <xdr:clientData/>
  </xdr:twoCellAnchor>
  <xdr:twoCellAnchor editAs="oneCell">
    <xdr:from>
      <xdr:col>7</xdr:col>
      <xdr:colOff>465383</xdr:colOff>
      <xdr:row>17</xdr:row>
      <xdr:rowOff>44766</xdr:rowOff>
    </xdr:from>
    <xdr:to>
      <xdr:col>9</xdr:col>
      <xdr:colOff>20360</xdr:colOff>
      <xdr:row>22</xdr:row>
      <xdr:rowOff>27217</xdr:rowOff>
    </xdr:to>
    <xdr:sp macro="" textlink="' '!A42">
      <xdr:nvSpPr>
        <xdr:cNvPr id="158" name="Freihandform 157">
          <a:hlinkClick xmlns:r="http://schemas.openxmlformats.org/officeDocument/2006/relationships" r:id="rId16" tooltip="Distributin channels"/>
          <a:extLst>
            <a:ext uri="{FF2B5EF4-FFF2-40B4-BE49-F238E27FC236}">
              <a16:creationId xmlns:a16="http://schemas.microsoft.com/office/drawing/2014/main" id="{00000000-0008-0000-0100-00009E000000}"/>
            </a:ext>
          </a:extLst>
        </xdr:cNvPr>
        <xdr:cNvSpPr/>
      </xdr:nvSpPr>
      <xdr:spPr>
        <a:xfrm>
          <a:off x="4161083" y="3635691"/>
          <a:ext cx="1078977" cy="934951"/>
        </a:xfrm>
        <a:custGeom>
          <a:avLst/>
          <a:gdLst>
            <a:gd name="connsiteX0" fmla="*/ 0 w 1022056"/>
            <a:gd name="connsiteY0" fmla="*/ 438689 h 877378"/>
            <a:gd name="connsiteX1" fmla="*/ 219345 w 1022056"/>
            <a:gd name="connsiteY1" fmla="*/ 0 h 877378"/>
            <a:gd name="connsiteX2" fmla="*/ 802712 w 1022056"/>
            <a:gd name="connsiteY2" fmla="*/ 0 h 877378"/>
            <a:gd name="connsiteX3" fmla="*/ 1022056 w 1022056"/>
            <a:gd name="connsiteY3" fmla="*/ 438689 h 877378"/>
            <a:gd name="connsiteX4" fmla="*/ 802712 w 1022056"/>
            <a:gd name="connsiteY4" fmla="*/ 877378 h 877378"/>
            <a:gd name="connsiteX5" fmla="*/ 219345 w 1022056"/>
            <a:gd name="connsiteY5" fmla="*/ 877378 h 877378"/>
            <a:gd name="connsiteX6" fmla="*/ 0 w 1022056"/>
            <a:gd name="connsiteY6" fmla="*/ 438689 h 877378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022056" h="877378">
              <a:moveTo>
                <a:pt x="0" y="438689"/>
              </a:moveTo>
              <a:lnTo>
                <a:pt x="219345" y="0"/>
              </a:lnTo>
              <a:lnTo>
                <a:pt x="802712" y="0"/>
              </a:lnTo>
              <a:lnTo>
                <a:pt x="1022056" y="438689"/>
              </a:lnTo>
              <a:lnTo>
                <a:pt x="802712" y="877378"/>
              </a:lnTo>
              <a:lnTo>
                <a:pt x="219345" y="877378"/>
              </a:lnTo>
              <a:lnTo>
                <a:pt x="0" y="438689"/>
              </a:lnTo>
              <a:close/>
            </a:path>
          </a:pathLst>
        </a:custGeom>
        <a:solidFill>
          <a:schemeClr val="accent1">
            <a:lumMod val="60000"/>
            <a:lumOff val="40000"/>
            <a:alpha val="70000"/>
          </a:schemeClr>
        </a:solidFill>
        <a:effectLst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lIns="36000" tIns="0" rIns="0" bIns="0" anchor="ctr"/>
        <a:lstStyle/>
        <a:p>
          <a:pPr marL="0" marR="0" lvl="0" indent="0" algn="ctr" defTabSz="488950" eaLnBrk="1" fontAlgn="auto" latinLnBrk="0" hangingPunct="1">
            <a:lnSpc>
              <a:spcPct val="90000"/>
            </a:lnSpc>
            <a:spcBef>
              <a:spcPct val="0"/>
            </a:spcBef>
            <a:spcAft>
              <a:spcPct val="35000"/>
            </a:spcAft>
            <a:buClrTx/>
            <a:buSzTx/>
            <a:buFontTx/>
            <a:buNone/>
            <a:tabLst/>
            <a:defRPr/>
          </a:pPr>
          <a:fld id="{9F5B9C79-09E2-4119-BDBF-3E606C5274E4}" type="TxLink">
            <a:rPr lang="en-US" sz="1100" b="0" i="0" u="none" strike="noStrike" dirty="0">
              <a:solidFill>
                <a:srgbClr val="000000"/>
              </a:solidFill>
              <a:effectLst/>
              <a:latin typeface="Calibri Light" panose="020F0302020204030204" pitchFamily="34" charset="0"/>
              <a:ea typeface="+mn-ea"/>
              <a:cs typeface="Calibri Light" panose="020F0302020204030204" pitchFamily="34" charset="0"/>
            </a:rPr>
            <a:pPr marL="0" marR="0" lvl="0" indent="0" algn="ctr" defTabSz="488950" eaLnBrk="1" fontAlgn="auto" latinLnBrk="0" hangingPunct="1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t>Distributions-
kanäle</a:t>
          </a:fld>
          <a:endParaRPr lang="en-US" sz="1100" b="0" i="0" u="none" strike="noStrike" dirty="0">
            <a:solidFill>
              <a:srgbClr val="000000"/>
            </a:solidFill>
            <a:effectLst/>
            <a:latin typeface="Calibri Light" panose="020F0302020204030204" pitchFamily="34" charset="0"/>
            <a:ea typeface="+mn-ea"/>
            <a:cs typeface="Calibri Light" panose="020F0302020204030204" pitchFamily="34" charset="0"/>
          </a:endParaRPr>
        </a:p>
      </xdr:txBody>
    </xdr:sp>
    <xdr:clientData/>
  </xdr:twoCellAnchor>
  <xdr:twoCellAnchor editAs="oneCell">
    <xdr:from>
      <xdr:col>8</xdr:col>
      <xdr:colOff>637112</xdr:colOff>
      <xdr:row>14</xdr:row>
      <xdr:rowOff>78939</xdr:rowOff>
    </xdr:from>
    <xdr:to>
      <xdr:col>10</xdr:col>
      <xdr:colOff>192089</xdr:colOff>
      <xdr:row>19</xdr:row>
      <xdr:rowOff>61390</xdr:rowOff>
    </xdr:to>
    <xdr:sp macro="" textlink="' '!A642">
      <xdr:nvSpPr>
        <xdr:cNvPr id="162" name="Freihandform 161">
          <a:hlinkClick xmlns:r="http://schemas.openxmlformats.org/officeDocument/2006/relationships" r:id="rId17" tooltip="Positioning"/>
          <a:extLst>
            <a:ext uri="{FF2B5EF4-FFF2-40B4-BE49-F238E27FC236}">
              <a16:creationId xmlns:a16="http://schemas.microsoft.com/office/drawing/2014/main" id="{00000000-0008-0000-0100-0000A2000000}"/>
            </a:ext>
          </a:extLst>
        </xdr:cNvPr>
        <xdr:cNvSpPr/>
      </xdr:nvSpPr>
      <xdr:spPr>
        <a:xfrm>
          <a:off x="5094812" y="3098364"/>
          <a:ext cx="1078977" cy="934951"/>
        </a:xfrm>
        <a:custGeom>
          <a:avLst/>
          <a:gdLst>
            <a:gd name="connsiteX0" fmla="*/ 0 w 1022056"/>
            <a:gd name="connsiteY0" fmla="*/ 438689 h 877378"/>
            <a:gd name="connsiteX1" fmla="*/ 219345 w 1022056"/>
            <a:gd name="connsiteY1" fmla="*/ 0 h 877378"/>
            <a:gd name="connsiteX2" fmla="*/ 802712 w 1022056"/>
            <a:gd name="connsiteY2" fmla="*/ 0 h 877378"/>
            <a:gd name="connsiteX3" fmla="*/ 1022056 w 1022056"/>
            <a:gd name="connsiteY3" fmla="*/ 438689 h 877378"/>
            <a:gd name="connsiteX4" fmla="*/ 802712 w 1022056"/>
            <a:gd name="connsiteY4" fmla="*/ 877378 h 877378"/>
            <a:gd name="connsiteX5" fmla="*/ 219345 w 1022056"/>
            <a:gd name="connsiteY5" fmla="*/ 877378 h 877378"/>
            <a:gd name="connsiteX6" fmla="*/ 0 w 1022056"/>
            <a:gd name="connsiteY6" fmla="*/ 438689 h 877378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022056" h="877378">
              <a:moveTo>
                <a:pt x="0" y="438689"/>
              </a:moveTo>
              <a:lnTo>
                <a:pt x="219345" y="0"/>
              </a:lnTo>
              <a:lnTo>
                <a:pt x="802712" y="0"/>
              </a:lnTo>
              <a:lnTo>
                <a:pt x="1022056" y="438689"/>
              </a:lnTo>
              <a:lnTo>
                <a:pt x="802712" y="877378"/>
              </a:lnTo>
              <a:lnTo>
                <a:pt x="219345" y="877378"/>
              </a:lnTo>
              <a:lnTo>
                <a:pt x="0" y="438689"/>
              </a:lnTo>
              <a:close/>
            </a:path>
          </a:pathLst>
        </a:custGeom>
        <a:solidFill>
          <a:schemeClr val="accent1">
            <a:lumMod val="60000"/>
            <a:lumOff val="40000"/>
            <a:alpha val="70000"/>
          </a:schemeClr>
        </a:solidFill>
        <a:effectLst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lIns="108000" tIns="0" rIns="108000" bIns="0" anchor="ctr"/>
        <a:lstStyle/>
        <a:p>
          <a:pPr marL="0" marR="0" lvl="0" indent="0" algn="ctr" defTabSz="488950" eaLnBrk="1" fontAlgn="auto" latinLnBrk="0" hangingPunct="1">
            <a:lnSpc>
              <a:spcPct val="90000"/>
            </a:lnSpc>
            <a:spcBef>
              <a:spcPct val="0"/>
            </a:spcBef>
            <a:spcAft>
              <a:spcPct val="35000"/>
            </a:spcAft>
            <a:buClrTx/>
            <a:buSzTx/>
            <a:buFontTx/>
            <a:buNone/>
            <a:tabLst/>
            <a:defRPr/>
          </a:pPr>
          <a:fld id="{A7AEC6D3-815F-46BF-B927-8E58B662DCDC}" type="TxLink">
            <a:rPr lang="en-US" sz="1100" b="0" i="0" u="none" strike="noStrike" dirty="0">
              <a:solidFill>
                <a:srgbClr val="000000"/>
              </a:solidFill>
              <a:effectLst/>
              <a:latin typeface="Calibri Light" panose="020F0302020204030204" pitchFamily="34" charset="0"/>
              <a:ea typeface="+mn-ea"/>
              <a:cs typeface="Calibri Light" panose="020F0302020204030204" pitchFamily="34" charset="0"/>
            </a:rPr>
            <a:pPr marL="0" marR="0" lvl="0" indent="0" algn="ctr" defTabSz="488950" eaLnBrk="1" fontAlgn="auto" latinLnBrk="0" hangingPunct="1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t>Positionierung</a:t>
          </a:fld>
          <a:endParaRPr lang="de-CH" sz="1100" b="0" i="0" u="none" strike="noStrike" dirty="0">
            <a:solidFill>
              <a:srgbClr val="000000"/>
            </a:solidFill>
            <a:effectLst/>
            <a:latin typeface="Calibri Light" panose="020F0302020204030204" pitchFamily="34" charset="0"/>
            <a:ea typeface="+mn-ea"/>
            <a:cs typeface="Calibri Light" panose="020F0302020204030204" pitchFamily="34" charset="0"/>
          </a:endParaRPr>
        </a:p>
      </xdr:txBody>
    </xdr:sp>
    <xdr:clientData/>
  </xdr:twoCellAnchor>
  <xdr:twoCellAnchor editAs="oneCell">
    <xdr:from>
      <xdr:col>8</xdr:col>
      <xdr:colOff>637112</xdr:colOff>
      <xdr:row>9</xdr:row>
      <xdr:rowOff>7453</xdr:rowOff>
    </xdr:from>
    <xdr:to>
      <xdr:col>10</xdr:col>
      <xdr:colOff>192089</xdr:colOff>
      <xdr:row>13</xdr:row>
      <xdr:rowOff>180404</xdr:rowOff>
    </xdr:to>
    <xdr:sp macro="" textlink="' '!A609">
      <xdr:nvSpPr>
        <xdr:cNvPr id="163" name="Sechseck 162">
          <a:hlinkClick xmlns:r="http://schemas.openxmlformats.org/officeDocument/2006/relationships" r:id="rId18" tooltip="Marketing Mix"/>
          <a:extLst>
            <a:ext uri="{FF2B5EF4-FFF2-40B4-BE49-F238E27FC236}">
              <a16:creationId xmlns:a16="http://schemas.microsoft.com/office/drawing/2014/main" id="{00000000-0008-0000-0100-0000A3000000}"/>
            </a:ext>
          </a:extLst>
        </xdr:cNvPr>
        <xdr:cNvSpPr/>
      </xdr:nvSpPr>
      <xdr:spPr>
        <a:xfrm>
          <a:off x="5094812" y="2074378"/>
          <a:ext cx="1078977" cy="934951"/>
        </a:xfrm>
        <a:prstGeom prst="hexagon">
          <a:avLst>
            <a:gd name="adj" fmla="val 25000"/>
            <a:gd name="vf" fmla="val 115470"/>
          </a:avLst>
        </a:prstGeom>
        <a:solidFill>
          <a:schemeClr val="accent1">
            <a:lumMod val="60000"/>
            <a:lumOff val="40000"/>
            <a:alpha val="70000"/>
          </a:schemeClr>
        </a:solidFill>
        <a:effectLst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lIns="36000" tIns="0" rIns="0" bIns="0" anchor="ctr"/>
        <a:lstStyle/>
        <a:p>
          <a:pPr marL="0" marR="0" lvl="0" indent="0" algn="ctr" defTabSz="488950" eaLnBrk="1" fontAlgn="auto" latinLnBrk="0" hangingPunct="1">
            <a:lnSpc>
              <a:spcPct val="90000"/>
            </a:lnSpc>
            <a:spcBef>
              <a:spcPct val="0"/>
            </a:spcBef>
            <a:spcAft>
              <a:spcPct val="35000"/>
            </a:spcAft>
            <a:buClrTx/>
            <a:buSzTx/>
            <a:buFontTx/>
            <a:buNone/>
            <a:tabLst/>
            <a:defRPr/>
          </a:pPr>
          <a:fld id="{491AEB5F-0D9B-41D6-9E57-8D747D620A24}" type="TxLink">
            <a:rPr lang="en-US" sz="1100" b="0" i="0" u="none" strike="noStrike">
              <a:solidFill>
                <a:srgbClr val="000000"/>
              </a:solidFill>
              <a:effectLst/>
              <a:latin typeface="Calibri Light" panose="020F0302020204030204" pitchFamily="34" charset="0"/>
              <a:ea typeface="+mn-ea"/>
              <a:cs typeface="Calibri Light" panose="020F0302020204030204" pitchFamily="34" charset="0"/>
            </a:rPr>
            <a:pPr marL="0" marR="0" lvl="0" indent="0" algn="ctr" defTabSz="488950" eaLnBrk="1" fontAlgn="auto" latinLnBrk="0" hangingPunct="1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t>Marketing-Mix</a:t>
          </a:fld>
          <a:endParaRPr lang="en-US" sz="1100" b="0" i="0" u="none" strike="noStrike">
            <a:solidFill>
              <a:srgbClr val="000000"/>
            </a:solidFill>
            <a:effectLst/>
            <a:latin typeface="Calibri Light" panose="020F0302020204030204" pitchFamily="34" charset="0"/>
            <a:ea typeface="+mn-ea"/>
            <a:cs typeface="Calibri Light" panose="020F0302020204030204" pitchFamily="34" charset="0"/>
          </a:endParaRPr>
        </a:p>
      </xdr:txBody>
    </xdr:sp>
    <xdr:clientData/>
  </xdr:twoCellAnchor>
  <xdr:twoCellAnchor editAs="oneCell">
    <xdr:from>
      <xdr:col>8</xdr:col>
      <xdr:colOff>637112</xdr:colOff>
      <xdr:row>19</xdr:row>
      <xdr:rowOff>166158</xdr:rowOff>
    </xdr:from>
    <xdr:to>
      <xdr:col>10</xdr:col>
      <xdr:colOff>192089</xdr:colOff>
      <xdr:row>24</xdr:row>
      <xdr:rowOff>148609</xdr:rowOff>
    </xdr:to>
    <xdr:sp macro="" textlink="' '!A36">
      <xdr:nvSpPr>
        <xdr:cNvPr id="164" name="Freihandform 163">
          <a:hlinkClick xmlns:r="http://schemas.openxmlformats.org/officeDocument/2006/relationships" r:id="rId19" tooltip="Communication"/>
          <a:extLst>
            <a:ext uri="{FF2B5EF4-FFF2-40B4-BE49-F238E27FC236}">
              <a16:creationId xmlns:a16="http://schemas.microsoft.com/office/drawing/2014/main" id="{00000000-0008-0000-0100-0000A4000000}"/>
            </a:ext>
          </a:extLst>
        </xdr:cNvPr>
        <xdr:cNvSpPr/>
      </xdr:nvSpPr>
      <xdr:spPr>
        <a:xfrm>
          <a:off x="5104337" y="4138083"/>
          <a:ext cx="1078977" cy="934951"/>
        </a:xfrm>
        <a:custGeom>
          <a:avLst/>
          <a:gdLst>
            <a:gd name="connsiteX0" fmla="*/ 0 w 1022056"/>
            <a:gd name="connsiteY0" fmla="*/ 438689 h 877378"/>
            <a:gd name="connsiteX1" fmla="*/ 219345 w 1022056"/>
            <a:gd name="connsiteY1" fmla="*/ 0 h 877378"/>
            <a:gd name="connsiteX2" fmla="*/ 802712 w 1022056"/>
            <a:gd name="connsiteY2" fmla="*/ 0 h 877378"/>
            <a:gd name="connsiteX3" fmla="*/ 1022056 w 1022056"/>
            <a:gd name="connsiteY3" fmla="*/ 438689 h 877378"/>
            <a:gd name="connsiteX4" fmla="*/ 802712 w 1022056"/>
            <a:gd name="connsiteY4" fmla="*/ 877378 h 877378"/>
            <a:gd name="connsiteX5" fmla="*/ 219345 w 1022056"/>
            <a:gd name="connsiteY5" fmla="*/ 877378 h 877378"/>
            <a:gd name="connsiteX6" fmla="*/ 0 w 1022056"/>
            <a:gd name="connsiteY6" fmla="*/ 438689 h 877378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022056" h="877378">
              <a:moveTo>
                <a:pt x="0" y="438689"/>
              </a:moveTo>
              <a:lnTo>
                <a:pt x="219345" y="0"/>
              </a:lnTo>
              <a:lnTo>
                <a:pt x="802712" y="0"/>
              </a:lnTo>
              <a:lnTo>
                <a:pt x="1022056" y="438689"/>
              </a:lnTo>
              <a:lnTo>
                <a:pt x="802712" y="877378"/>
              </a:lnTo>
              <a:lnTo>
                <a:pt x="219345" y="877378"/>
              </a:lnTo>
              <a:lnTo>
                <a:pt x="0" y="438689"/>
              </a:lnTo>
              <a:close/>
            </a:path>
          </a:pathLst>
        </a:custGeom>
        <a:solidFill>
          <a:schemeClr val="accent1">
            <a:lumMod val="60000"/>
            <a:lumOff val="40000"/>
            <a:alpha val="70000"/>
          </a:schemeClr>
        </a:solidFill>
        <a:effectLst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lIns="36000" tIns="0" rIns="0" bIns="0" anchor="ctr"/>
        <a:lstStyle/>
        <a:p>
          <a:pPr marL="0" marR="0" lvl="0" indent="0" algn="ctr" defTabSz="488950" eaLnBrk="1" fontAlgn="auto" latinLnBrk="0" hangingPunct="1">
            <a:lnSpc>
              <a:spcPct val="90000"/>
            </a:lnSpc>
            <a:spcBef>
              <a:spcPct val="0"/>
            </a:spcBef>
            <a:spcAft>
              <a:spcPct val="35000"/>
            </a:spcAft>
            <a:buClrTx/>
            <a:buSzTx/>
            <a:buFontTx/>
            <a:buNone/>
            <a:tabLst/>
            <a:defRPr/>
          </a:pPr>
          <a:fld id="{09174DF7-65E8-4089-8481-CDBCF08DF34E}" type="TxLink">
            <a:rPr lang="en-US" sz="1100" b="0" i="0" u="none" strike="noStrike" dirty="0">
              <a:solidFill>
                <a:srgbClr val="000000"/>
              </a:solidFill>
              <a:effectLst/>
              <a:latin typeface="Calibri Light" panose="020F0302020204030204" pitchFamily="34" charset="0"/>
              <a:ea typeface="+mn-ea"/>
              <a:cs typeface="Calibri Light" panose="020F0302020204030204" pitchFamily="34" charset="0"/>
            </a:rPr>
            <a:pPr marL="0" marR="0" lvl="0" indent="0" algn="ctr" defTabSz="488950" eaLnBrk="1" fontAlgn="auto" latinLnBrk="0" hangingPunct="1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t>Kommunikation</a:t>
          </a:fld>
          <a:endParaRPr lang="en-US" sz="1100" b="0" i="0" u="none" strike="noStrike" dirty="0">
            <a:solidFill>
              <a:srgbClr val="000000"/>
            </a:solidFill>
            <a:effectLst/>
            <a:latin typeface="Calibri Light" panose="020F0302020204030204" pitchFamily="34" charset="0"/>
            <a:ea typeface="+mn-ea"/>
            <a:cs typeface="Calibri Light" panose="020F0302020204030204" pitchFamily="34" charset="0"/>
          </a:endParaRPr>
        </a:p>
      </xdr:txBody>
    </xdr:sp>
    <xdr:clientData/>
  </xdr:twoCellAnchor>
  <xdr:twoCellAnchor editAs="oneCell">
    <xdr:from>
      <xdr:col>8</xdr:col>
      <xdr:colOff>637112</xdr:colOff>
      <xdr:row>25</xdr:row>
      <xdr:rowOff>64550</xdr:rowOff>
    </xdr:from>
    <xdr:to>
      <xdr:col>10</xdr:col>
      <xdr:colOff>192089</xdr:colOff>
      <xdr:row>31</xdr:row>
      <xdr:rowOff>3186</xdr:rowOff>
    </xdr:to>
    <xdr:sp macro="" textlink="' '!A50">
      <xdr:nvSpPr>
        <xdr:cNvPr id="165" name="Sechseck 164">
          <a:hlinkClick xmlns:r="http://schemas.openxmlformats.org/officeDocument/2006/relationships" r:id="rId20" tooltip="Marketing Plan"/>
          <a:extLst>
            <a:ext uri="{FF2B5EF4-FFF2-40B4-BE49-F238E27FC236}">
              <a16:creationId xmlns:a16="http://schemas.microsoft.com/office/drawing/2014/main" id="{00000000-0008-0000-0100-0000A5000000}"/>
            </a:ext>
          </a:extLst>
        </xdr:cNvPr>
        <xdr:cNvSpPr/>
      </xdr:nvSpPr>
      <xdr:spPr>
        <a:xfrm>
          <a:off x="5094812" y="5179475"/>
          <a:ext cx="1078977" cy="934951"/>
        </a:xfrm>
        <a:prstGeom prst="hexagon">
          <a:avLst>
            <a:gd name="adj" fmla="val 25000"/>
            <a:gd name="vf" fmla="val 115470"/>
          </a:avLst>
        </a:prstGeom>
        <a:ln/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spcFirstLastPara="0" vert="horz" wrap="square" lIns="43361" tIns="36376" rIns="43361" bIns="36376" numCol="1" spcCol="1270" anchor="ctr" anchorCtr="0">
          <a:noAutofit/>
        </a:bodyPr>
        <a:lstStyle/>
        <a:p>
          <a:pPr marL="0" marR="0" lvl="0" indent="0" algn="ctr" defTabSz="466725" rtl="0" eaLnBrk="1" fontAlgn="auto" latinLnBrk="0" hangingPunct="1">
            <a:lnSpc>
              <a:spcPct val="90000"/>
            </a:lnSpc>
            <a:spcBef>
              <a:spcPts val="0"/>
            </a:spcBef>
            <a:spcAft>
              <a:spcPct val="35000"/>
            </a:spcAft>
            <a:buClrTx/>
            <a:buSzTx/>
            <a:buFontTx/>
            <a:buNone/>
            <a:tabLst/>
            <a:defRPr/>
          </a:pPr>
          <a:fld id="{FF44C0EF-D114-4E80-ADF0-D0BA2565B93D}" type="TxLink">
            <a:rPr kumimoji="0" lang="en-US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 Light" panose="020F0302020204030204" pitchFamily="34" charset="0"/>
              <a:ea typeface="+mn-ea"/>
              <a:cs typeface="Calibri Light" panose="020F0302020204030204" pitchFamily="34" charset="0"/>
            </a:rPr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t>Marketing-plan</a:t>
          </a:fld>
          <a:endParaRPr kumimoji="0" lang="de-CH" sz="1050" b="0" i="0" u="none" strike="noStrike" kern="0" cap="none" spc="0" normalizeH="0" baseline="0">
            <a:ln>
              <a:noFill/>
            </a:ln>
            <a:solidFill>
              <a:prstClr val="white"/>
            </a:solidFill>
            <a:effectLst/>
            <a:uLnTx/>
            <a:uFillTx/>
            <a:latin typeface="Calibri Light" panose="020F0302020204030204" pitchFamily="34" charset="0"/>
            <a:ea typeface="+mn-ea"/>
            <a:cs typeface="Calibri Light" panose="020F0302020204030204" pitchFamily="34" charset="0"/>
          </a:endParaRPr>
        </a:p>
      </xdr:txBody>
    </xdr:sp>
    <xdr:clientData/>
  </xdr:twoCellAnchor>
  <xdr:twoCellAnchor editAs="oneCell">
    <xdr:from>
      <xdr:col>6</xdr:col>
      <xdr:colOff>310906</xdr:colOff>
      <xdr:row>14</xdr:row>
      <xdr:rowOff>78939</xdr:rowOff>
    </xdr:from>
    <xdr:to>
      <xdr:col>7</xdr:col>
      <xdr:colOff>627883</xdr:colOff>
      <xdr:row>19</xdr:row>
      <xdr:rowOff>61390</xdr:rowOff>
    </xdr:to>
    <xdr:sp macro="" textlink="">
      <xdr:nvSpPr>
        <xdr:cNvPr id="128" name="Freihandform 127">
          <a:hlinkClick xmlns:r="http://schemas.openxmlformats.org/officeDocument/2006/relationships" r:id="rId21" tooltip="Blue Ocean"/>
          <a:extLst>
            <a:ext uri="{FF2B5EF4-FFF2-40B4-BE49-F238E27FC236}">
              <a16:creationId xmlns:a16="http://schemas.microsoft.com/office/drawing/2014/main" id="{00000000-0008-0000-0100-000080000000}"/>
            </a:ext>
          </a:extLst>
        </xdr:cNvPr>
        <xdr:cNvSpPr/>
      </xdr:nvSpPr>
      <xdr:spPr>
        <a:xfrm>
          <a:off x="3244606" y="3098364"/>
          <a:ext cx="1078977" cy="934951"/>
        </a:xfrm>
        <a:custGeom>
          <a:avLst/>
          <a:gdLst>
            <a:gd name="connsiteX0" fmla="*/ 0 w 1022056"/>
            <a:gd name="connsiteY0" fmla="*/ 438689 h 877378"/>
            <a:gd name="connsiteX1" fmla="*/ 219345 w 1022056"/>
            <a:gd name="connsiteY1" fmla="*/ 0 h 877378"/>
            <a:gd name="connsiteX2" fmla="*/ 802712 w 1022056"/>
            <a:gd name="connsiteY2" fmla="*/ 0 h 877378"/>
            <a:gd name="connsiteX3" fmla="*/ 1022056 w 1022056"/>
            <a:gd name="connsiteY3" fmla="*/ 438689 h 877378"/>
            <a:gd name="connsiteX4" fmla="*/ 802712 w 1022056"/>
            <a:gd name="connsiteY4" fmla="*/ 877378 h 877378"/>
            <a:gd name="connsiteX5" fmla="*/ 219345 w 1022056"/>
            <a:gd name="connsiteY5" fmla="*/ 877378 h 877378"/>
            <a:gd name="connsiteX6" fmla="*/ 0 w 1022056"/>
            <a:gd name="connsiteY6" fmla="*/ 438689 h 877378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022056" h="877378">
              <a:moveTo>
                <a:pt x="0" y="438689"/>
              </a:moveTo>
              <a:lnTo>
                <a:pt x="219345" y="0"/>
              </a:lnTo>
              <a:lnTo>
                <a:pt x="802712" y="0"/>
              </a:lnTo>
              <a:lnTo>
                <a:pt x="1022056" y="438689"/>
              </a:lnTo>
              <a:lnTo>
                <a:pt x="802712" y="877378"/>
              </a:lnTo>
              <a:lnTo>
                <a:pt x="219345" y="877378"/>
              </a:lnTo>
              <a:lnTo>
                <a:pt x="0" y="438689"/>
              </a:lnTo>
              <a:close/>
            </a:path>
          </a:pathLst>
        </a:custGeom>
        <a:solidFill>
          <a:schemeClr val="accent1">
            <a:lumMod val="40000"/>
            <a:lumOff val="60000"/>
            <a:alpha val="70000"/>
          </a:schemeClr>
        </a:solidFill>
        <a:effectLst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lIns="0" tIns="0" rIns="0" bIns="0" anchor="ctr"/>
        <a:lstStyle/>
        <a:p>
          <a:pPr marL="0" lvl="0" indent="0" algn="ctr" defTabSz="4889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en-US" sz="1100" b="0" i="0" u="none" strike="noStrike" dirty="0">
              <a:solidFill>
                <a:srgbClr val="000000"/>
              </a:solidFill>
              <a:latin typeface="Calibri Light" panose="020F0302020204030204" pitchFamily="34" charset="0"/>
              <a:ea typeface="+mn-ea"/>
              <a:cs typeface="Calibri Light" panose="020F0302020204030204" pitchFamily="34" charset="0"/>
            </a:rPr>
            <a:t>Blue Ocean</a:t>
          </a:r>
          <a:br>
            <a:rPr lang="en-US" sz="1100" b="0" i="0" u="none" strike="noStrike" dirty="0">
              <a:solidFill>
                <a:srgbClr val="000000"/>
              </a:solidFill>
              <a:latin typeface="Calibri Light" panose="020F0302020204030204" pitchFamily="34" charset="0"/>
              <a:ea typeface="+mn-ea"/>
              <a:cs typeface="Calibri Light" panose="020F0302020204030204" pitchFamily="34" charset="0"/>
            </a:rPr>
          </a:br>
          <a:r>
            <a:rPr lang="en-US" sz="1100" b="0" i="0" u="none" strike="noStrike" dirty="0">
              <a:solidFill>
                <a:srgbClr val="000000"/>
              </a:solidFill>
              <a:latin typeface="Calibri Light" panose="020F0302020204030204" pitchFamily="34" charset="0"/>
              <a:ea typeface="+mn-ea"/>
              <a:cs typeface="Calibri Light" panose="020F0302020204030204" pitchFamily="34" charset="0"/>
            </a:rPr>
            <a:t>Strategy</a:t>
          </a:r>
        </a:p>
      </xdr:txBody>
    </xdr:sp>
    <xdr:clientData/>
  </xdr:twoCellAnchor>
  <xdr:twoCellAnchor editAs="oneCell">
    <xdr:from>
      <xdr:col>6</xdr:col>
      <xdr:colOff>310906</xdr:colOff>
      <xdr:row>9</xdr:row>
      <xdr:rowOff>7453</xdr:rowOff>
    </xdr:from>
    <xdr:to>
      <xdr:col>7</xdr:col>
      <xdr:colOff>627883</xdr:colOff>
      <xdr:row>13</xdr:row>
      <xdr:rowOff>180404</xdr:rowOff>
    </xdr:to>
    <xdr:sp macro="" textlink="' '!A530">
      <xdr:nvSpPr>
        <xdr:cNvPr id="130" name="Sechseck 129">
          <a:hlinkClick xmlns:r="http://schemas.openxmlformats.org/officeDocument/2006/relationships" r:id="rId22" tooltip="Lifecyle"/>
          <a:extLst>
            <a:ext uri="{FF2B5EF4-FFF2-40B4-BE49-F238E27FC236}">
              <a16:creationId xmlns:a16="http://schemas.microsoft.com/office/drawing/2014/main" id="{00000000-0008-0000-0100-000082000000}"/>
            </a:ext>
          </a:extLst>
        </xdr:cNvPr>
        <xdr:cNvSpPr/>
      </xdr:nvSpPr>
      <xdr:spPr>
        <a:xfrm>
          <a:off x="3244606" y="2074378"/>
          <a:ext cx="1078977" cy="934951"/>
        </a:xfrm>
        <a:prstGeom prst="hexagon">
          <a:avLst>
            <a:gd name="adj" fmla="val 25000"/>
            <a:gd name="vf" fmla="val 115470"/>
          </a:avLst>
        </a:prstGeom>
        <a:solidFill>
          <a:schemeClr val="accent1">
            <a:lumMod val="40000"/>
            <a:lumOff val="60000"/>
            <a:alpha val="70000"/>
          </a:schemeClr>
        </a:solidFill>
        <a:effectLst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lIns="0" tIns="0" rIns="0" bIns="0" anchor="ctr"/>
        <a:lstStyle/>
        <a:p>
          <a:pPr marL="0" lvl="0" indent="0" algn="ctr" defTabSz="4889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fld id="{ECE633E2-B686-4414-9D5D-816294B26E19}" type="TxLink">
            <a:rPr lang="en-US" sz="1100" b="0" i="0" u="none" strike="noStrike">
              <a:solidFill>
                <a:srgbClr val="000000"/>
              </a:solidFill>
              <a:latin typeface="Calibri Light" panose="020F0302020204030204" pitchFamily="34" charset="0"/>
              <a:ea typeface="+mn-ea"/>
              <a:cs typeface="Calibri Light" panose="020F0302020204030204" pitchFamily="34" charset="0"/>
            </a:rPr>
            <a:pPr marL="0" lvl="0" indent="0" algn="ctr" defTabSz="48895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t>Produkt-lebenszyklus</a:t>
          </a:fld>
          <a:endParaRPr lang="de-CH" sz="1100" b="0" i="0" u="none" strike="noStrike">
            <a:solidFill>
              <a:srgbClr val="000000"/>
            </a:solidFill>
            <a:latin typeface="Calibri Light" panose="020F0302020204030204" pitchFamily="34" charset="0"/>
            <a:ea typeface="+mn-ea"/>
            <a:cs typeface="Calibri Light" panose="020F0302020204030204" pitchFamily="34" charset="0"/>
          </a:endParaRPr>
        </a:p>
      </xdr:txBody>
    </xdr:sp>
    <xdr:clientData/>
  </xdr:twoCellAnchor>
  <xdr:twoCellAnchor editAs="oneCell">
    <xdr:from>
      <xdr:col>6</xdr:col>
      <xdr:colOff>310906</xdr:colOff>
      <xdr:row>25</xdr:row>
      <xdr:rowOff>64550</xdr:rowOff>
    </xdr:from>
    <xdr:to>
      <xdr:col>7</xdr:col>
      <xdr:colOff>627883</xdr:colOff>
      <xdr:row>31</xdr:row>
      <xdr:rowOff>3186</xdr:rowOff>
    </xdr:to>
    <xdr:sp macro="" textlink="' '!A39">
      <xdr:nvSpPr>
        <xdr:cNvPr id="136" name="Sechseck 135">
          <a:hlinkClick xmlns:r="http://schemas.openxmlformats.org/officeDocument/2006/relationships" r:id="rId23" tooltip="Marketing strategies"/>
          <a:extLst>
            <a:ext uri="{FF2B5EF4-FFF2-40B4-BE49-F238E27FC236}">
              <a16:creationId xmlns:a16="http://schemas.microsoft.com/office/drawing/2014/main" id="{00000000-0008-0000-0100-000088000000}"/>
            </a:ext>
          </a:extLst>
        </xdr:cNvPr>
        <xdr:cNvSpPr/>
      </xdr:nvSpPr>
      <xdr:spPr>
        <a:xfrm>
          <a:off x="3244606" y="5179475"/>
          <a:ext cx="1078977" cy="934951"/>
        </a:xfrm>
        <a:prstGeom prst="hexagon">
          <a:avLst>
            <a:gd name="adj" fmla="val 25000"/>
            <a:gd name="vf" fmla="val 115470"/>
          </a:avLst>
        </a:prstGeom>
        <a:ln/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spcFirstLastPara="0" vert="horz" wrap="square" lIns="43361" tIns="36376" rIns="43361" bIns="36376" numCol="1" spcCol="1270" anchor="ctr" anchorCtr="0">
          <a:noAutofit/>
        </a:bodyPr>
        <a:lstStyle/>
        <a:p>
          <a:pPr marL="0" marR="0" lvl="0" indent="0" algn="ctr" defTabSz="466725" rtl="0" eaLnBrk="1" fontAlgn="auto" latinLnBrk="0" hangingPunct="1">
            <a:lnSpc>
              <a:spcPct val="90000"/>
            </a:lnSpc>
            <a:spcBef>
              <a:spcPts val="0"/>
            </a:spcBef>
            <a:spcAft>
              <a:spcPct val="35000"/>
            </a:spcAft>
            <a:buClrTx/>
            <a:buSzTx/>
            <a:buFontTx/>
            <a:buNone/>
            <a:tabLst/>
            <a:defRPr/>
          </a:pPr>
          <a:fld id="{AE1689AE-2014-42BD-A40E-CF468B2C29F8}" type="TxLink">
            <a:rPr kumimoji="0" lang="en-US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 Light" panose="020F0302020204030204" pitchFamily="34" charset="0"/>
              <a:ea typeface="+mn-ea"/>
              <a:cs typeface="Calibri Light" panose="020F0302020204030204" pitchFamily="34" charset="0"/>
            </a:rPr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t>Marketing-strategien</a:t>
          </a:fld>
          <a:endParaRPr kumimoji="0" lang="de-CH" sz="1050" b="0" i="0" u="none" strike="noStrike" kern="0" cap="none" spc="0" normalizeH="0" baseline="0">
            <a:ln>
              <a:noFill/>
            </a:ln>
            <a:solidFill>
              <a:prstClr val="white"/>
            </a:solidFill>
            <a:effectLst/>
            <a:uLnTx/>
            <a:uFillTx/>
            <a:latin typeface="Calibri Light" panose="020F0302020204030204" pitchFamily="34" charset="0"/>
            <a:ea typeface="+mn-ea"/>
            <a:cs typeface="Calibri Light" panose="020F0302020204030204" pitchFamily="34" charset="0"/>
          </a:endParaRPr>
        </a:p>
      </xdr:txBody>
    </xdr:sp>
    <xdr:clientData/>
  </xdr:twoCellAnchor>
  <xdr:twoCellAnchor editAs="oneCell">
    <xdr:from>
      <xdr:col>5</xdr:col>
      <xdr:colOff>132235</xdr:colOff>
      <xdr:row>17</xdr:row>
      <xdr:rowOff>44766</xdr:rowOff>
    </xdr:from>
    <xdr:to>
      <xdr:col>6</xdr:col>
      <xdr:colOff>449212</xdr:colOff>
      <xdr:row>22</xdr:row>
      <xdr:rowOff>27217</xdr:rowOff>
    </xdr:to>
    <xdr:sp macro="" textlink="' '!A28">
      <xdr:nvSpPr>
        <xdr:cNvPr id="123" name="Freihandform 122">
          <a:hlinkClick xmlns:r="http://schemas.openxmlformats.org/officeDocument/2006/relationships" r:id="rId24" tooltip="Products"/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SpPr/>
      </xdr:nvSpPr>
      <xdr:spPr>
        <a:xfrm>
          <a:off x="2303935" y="3635691"/>
          <a:ext cx="1078977" cy="934951"/>
        </a:xfrm>
        <a:custGeom>
          <a:avLst/>
          <a:gdLst>
            <a:gd name="connsiteX0" fmla="*/ 0 w 1022056"/>
            <a:gd name="connsiteY0" fmla="*/ 438689 h 877378"/>
            <a:gd name="connsiteX1" fmla="*/ 219345 w 1022056"/>
            <a:gd name="connsiteY1" fmla="*/ 0 h 877378"/>
            <a:gd name="connsiteX2" fmla="*/ 802712 w 1022056"/>
            <a:gd name="connsiteY2" fmla="*/ 0 h 877378"/>
            <a:gd name="connsiteX3" fmla="*/ 1022056 w 1022056"/>
            <a:gd name="connsiteY3" fmla="*/ 438689 h 877378"/>
            <a:gd name="connsiteX4" fmla="*/ 802712 w 1022056"/>
            <a:gd name="connsiteY4" fmla="*/ 877378 h 877378"/>
            <a:gd name="connsiteX5" fmla="*/ 219345 w 1022056"/>
            <a:gd name="connsiteY5" fmla="*/ 877378 h 877378"/>
            <a:gd name="connsiteX6" fmla="*/ 0 w 1022056"/>
            <a:gd name="connsiteY6" fmla="*/ 438689 h 877378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022056" h="877378">
              <a:moveTo>
                <a:pt x="0" y="438689"/>
              </a:moveTo>
              <a:lnTo>
                <a:pt x="219345" y="0"/>
              </a:lnTo>
              <a:lnTo>
                <a:pt x="802712" y="0"/>
              </a:lnTo>
              <a:lnTo>
                <a:pt x="1022056" y="438689"/>
              </a:lnTo>
              <a:lnTo>
                <a:pt x="802712" y="877378"/>
              </a:lnTo>
              <a:lnTo>
                <a:pt x="219345" y="877378"/>
              </a:lnTo>
              <a:lnTo>
                <a:pt x="0" y="438689"/>
              </a:lnTo>
              <a:close/>
            </a:path>
          </a:pathLst>
        </a:custGeom>
        <a:solidFill>
          <a:schemeClr val="accent1">
            <a:lumMod val="40000"/>
            <a:lumOff val="60000"/>
            <a:alpha val="70000"/>
          </a:schemeClr>
        </a:solidFill>
        <a:effectLst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lIns="0" tIns="0" rIns="0" bIns="0" anchor="ctr"/>
        <a:lstStyle/>
        <a:p>
          <a:pPr marL="0" lvl="0" indent="0" algn="ctr" defTabSz="4889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fld id="{66341004-5559-407A-B335-EE8EA6BCDB59}" type="TxLink">
            <a:rPr lang="en-US" sz="1100" b="0" i="0" u="none" strike="noStrike" dirty="0" smtClean="0">
              <a:solidFill>
                <a:schemeClr val="tx2"/>
              </a:solidFill>
              <a:latin typeface="Calibri Light" panose="020F0302020204030204" pitchFamily="34" charset="0"/>
              <a:ea typeface="+mn-ea"/>
              <a:cs typeface="Calibri Light" panose="020F0302020204030204" pitchFamily="34" charset="0"/>
            </a:rPr>
            <a:pPr marL="0" lvl="0" indent="0" algn="ctr" defTabSz="48895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t>Produkte &amp; Dienstleistungen</a:t>
          </a:fld>
          <a:endParaRPr lang="de-CH" sz="1100" b="0" i="0" u="none" strike="noStrike" dirty="0">
            <a:solidFill>
              <a:schemeClr val="tx2"/>
            </a:solidFill>
            <a:latin typeface="Calibri Light" panose="020F0302020204030204" pitchFamily="34" charset="0"/>
            <a:ea typeface="+mn-ea"/>
            <a:cs typeface="Calibri Light" panose="020F0302020204030204" pitchFamily="34" charset="0"/>
          </a:endParaRPr>
        </a:p>
      </xdr:txBody>
    </xdr:sp>
    <xdr:clientData/>
  </xdr:twoCellAnchor>
  <xdr:twoCellAnchor editAs="oneCell">
    <xdr:from>
      <xdr:col>5</xdr:col>
      <xdr:colOff>132235</xdr:colOff>
      <xdr:row>22</xdr:row>
      <xdr:rowOff>128058</xdr:rowOff>
    </xdr:from>
    <xdr:to>
      <xdr:col>6</xdr:col>
      <xdr:colOff>449212</xdr:colOff>
      <xdr:row>27</xdr:row>
      <xdr:rowOff>110509</xdr:rowOff>
    </xdr:to>
    <xdr:sp macro="" textlink="' '!A24">
      <xdr:nvSpPr>
        <xdr:cNvPr id="125" name="Freihandform 124">
          <a:hlinkClick xmlns:r="http://schemas.openxmlformats.org/officeDocument/2006/relationships" r:id="rId25" tooltip="Portfolio"/>
          <a:extLst>
            <a:ext uri="{FF2B5EF4-FFF2-40B4-BE49-F238E27FC236}">
              <a16:creationId xmlns:a16="http://schemas.microsoft.com/office/drawing/2014/main" id="{00000000-0008-0000-0100-00007D000000}"/>
            </a:ext>
          </a:extLst>
        </xdr:cNvPr>
        <xdr:cNvSpPr/>
      </xdr:nvSpPr>
      <xdr:spPr>
        <a:xfrm>
          <a:off x="2303935" y="4671483"/>
          <a:ext cx="1078977" cy="934951"/>
        </a:xfrm>
        <a:custGeom>
          <a:avLst/>
          <a:gdLst>
            <a:gd name="connsiteX0" fmla="*/ 0 w 1022056"/>
            <a:gd name="connsiteY0" fmla="*/ 438689 h 877378"/>
            <a:gd name="connsiteX1" fmla="*/ 219345 w 1022056"/>
            <a:gd name="connsiteY1" fmla="*/ 0 h 877378"/>
            <a:gd name="connsiteX2" fmla="*/ 802712 w 1022056"/>
            <a:gd name="connsiteY2" fmla="*/ 0 h 877378"/>
            <a:gd name="connsiteX3" fmla="*/ 1022056 w 1022056"/>
            <a:gd name="connsiteY3" fmla="*/ 438689 h 877378"/>
            <a:gd name="connsiteX4" fmla="*/ 802712 w 1022056"/>
            <a:gd name="connsiteY4" fmla="*/ 877378 h 877378"/>
            <a:gd name="connsiteX5" fmla="*/ 219345 w 1022056"/>
            <a:gd name="connsiteY5" fmla="*/ 877378 h 877378"/>
            <a:gd name="connsiteX6" fmla="*/ 0 w 1022056"/>
            <a:gd name="connsiteY6" fmla="*/ 438689 h 877378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022056" h="877378">
              <a:moveTo>
                <a:pt x="0" y="438689"/>
              </a:moveTo>
              <a:lnTo>
                <a:pt x="219345" y="0"/>
              </a:lnTo>
              <a:lnTo>
                <a:pt x="802712" y="0"/>
              </a:lnTo>
              <a:lnTo>
                <a:pt x="1022056" y="438689"/>
              </a:lnTo>
              <a:lnTo>
                <a:pt x="802712" y="877378"/>
              </a:lnTo>
              <a:lnTo>
                <a:pt x="219345" y="877378"/>
              </a:lnTo>
              <a:lnTo>
                <a:pt x="0" y="438689"/>
              </a:lnTo>
              <a:close/>
            </a:path>
          </a:pathLst>
        </a:custGeom>
        <a:solidFill>
          <a:schemeClr val="accent1">
            <a:lumMod val="40000"/>
            <a:lumOff val="60000"/>
            <a:alpha val="70000"/>
          </a:schemeClr>
        </a:solidFill>
        <a:effectLst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lIns="0" tIns="0" rIns="0" bIns="0" anchor="ctr"/>
        <a:lstStyle/>
        <a:p>
          <a:pPr marL="0" lvl="0" indent="0" algn="ctr" defTabSz="4889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fld id="{E76B7B8B-11AC-41B8-B49F-52DD94287E32}" type="TxLink">
            <a:rPr lang="en-US" sz="1100" b="0" i="0" u="none" strike="noStrike" dirty="0" smtClean="0">
              <a:solidFill>
                <a:srgbClr val="000000"/>
              </a:solidFill>
              <a:latin typeface="Calibri Light" panose="020F0302020204030204" pitchFamily="34" charset="0"/>
              <a:ea typeface="+mn-ea"/>
              <a:cs typeface="Calibri Light" panose="020F0302020204030204" pitchFamily="34" charset="0"/>
            </a:rPr>
            <a:pPr marL="0" lvl="0" indent="0" algn="ctr" defTabSz="48895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t>Portfolio</a:t>
          </a:fld>
          <a:endParaRPr lang="en-US" sz="1100" b="0" i="0" u="none" strike="noStrike" dirty="0">
            <a:solidFill>
              <a:srgbClr val="000000"/>
            </a:solidFill>
            <a:latin typeface="Calibri Light" panose="020F0302020204030204" pitchFamily="34" charset="0"/>
            <a:ea typeface="+mn-ea"/>
            <a:cs typeface="Calibri Light" panose="020F0302020204030204" pitchFamily="34" charset="0"/>
          </a:endParaRPr>
        </a:p>
      </xdr:txBody>
    </xdr:sp>
    <xdr:clientData/>
  </xdr:twoCellAnchor>
  <xdr:twoCellAnchor editAs="oneCell">
    <xdr:from>
      <xdr:col>5</xdr:col>
      <xdr:colOff>132235</xdr:colOff>
      <xdr:row>6</xdr:row>
      <xdr:rowOff>71452</xdr:rowOff>
    </xdr:from>
    <xdr:to>
      <xdr:col>6</xdr:col>
      <xdr:colOff>449212</xdr:colOff>
      <xdr:row>11</xdr:row>
      <xdr:rowOff>53903</xdr:rowOff>
    </xdr:to>
    <xdr:sp macro="" textlink="' '!A31">
      <xdr:nvSpPr>
        <xdr:cNvPr id="127" name="Sechseck 126">
          <a:hlinkClick xmlns:r="http://schemas.openxmlformats.org/officeDocument/2006/relationships" r:id="rId26" tooltip="Custormers"/>
          <a:extLst>
            <a:ext uri="{FF2B5EF4-FFF2-40B4-BE49-F238E27FC236}">
              <a16:creationId xmlns:a16="http://schemas.microsoft.com/office/drawing/2014/main" id="{00000000-0008-0000-0100-00007F000000}"/>
            </a:ext>
          </a:extLst>
        </xdr:cNvPr>
        <xdr:cNvSpPr/>
      </xdr:nvSpPr>
      <xdr:spPr>
        <a:xfrm>
          <a:off x="2303935" y="1566877"/>
          <a:ext cx="1078977" cy="934951"/>
        </a:xfrm>
        <a:prstGeom prst="hexagon">
          <a:avLst>
            <a:gd name="adj" fmla="val 25000"/>
            <a:gd name="vf" fmla="val 115470"/>
          </a:avLst>
        </a:prstGeom>
        <a:solidFill>
          <a:schemeClr val="accent1">
            <a:lumMod val="40000"/>
            <a:lumOff val="60000"/>
            <a:alpha val="70000"/>
          </a:schemeClr>
        </a:solidFill>
        <a:effectLst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lIns="0" tIns="0" rIns="0" bIns="0" anchor="ctr"/>
        <a:lstStyle/>
        <a:p>
          <a:pPr marL="0" indent="0" algn="ctr"/>
          <a:fld id="{02CECFE7-A3E5-4B7B-BC92-F7887AE443DF}" type="TxLink">
            <a:rPr lang="en-US" sz="1100" b="0" i="0" u="none" strike="noStrike">
              <a:solidFill>
                <a:schemeClr val="tx2"/>
              </a:solidFill>
              <a:latin typeface="Calibri Light" panose="020F0302020204030204" pitchFamily="34" charset="0"/>
              <a:ea typeface="+mn-ea"/>
              <a:cs typeface="Calibri Light" panose="020F0302020204030204" pitchFamily="34" charset="0"/>
            </a:rPr>
            <a:pPr marL="0" indent="0" algn="ctr"/>
            <a:t>Kunden</a:t>
          </a:fld>
          <a:endParaRPr lang="de-CH" sz="1100" b="0" i="0" u="none" strike="noStrike">
            <a:solidFill>
              <a:schemeClr val="tx2"/>
            </a:solidFill>
            <a:latin typeface="Calibri Light" panose="020F0302020204030204" pitchFamily="34" charset="0"/>
            <a:ea typeface="+mn-ea"/>
            <a:cs typeface="Calibri Light" panose="020F0302020204030204" pitchFamily="34" charset="0"/>
          </a:endParaRPr>
        </a:p>
      </xdr:txBody>
    </xdr:sp>
    <xdr:clientData/>
  </xdr:twoCellAnchor>
  <xdr:twoCellAnchor editAs="oneCell">
    <xdr:from>
      <xdr:col>1</xdr:col>
      <xdr:colOff>453729</xdr:colOff>
      <xdr:row>17</xdr:row>
      <xdr:rowOff>44766</xdr:rowOff>
    </xdr:from>
    <xdr:to>
      <xdr:col>4</xdr:col>
      <xdr:colOff>123006</xdr:colOff>
      <xdr:row>22</xdr:row>
      <xdr:rowOff>27217</xdr:rowOff>
    </xdr:to>
    <xdr:sp macro="" textlink="' '!A21">
      <xdr:nvSpPr>
        <xdr:cNvPr id="109" name="Freihandform 108">
          <a:hlinkClick xmlns:r="http://schemas.openxmlformats.org/officeDocument/2006/relationships" r:id="rId27" tooltip="Competition"/>
          <a:extLst>
            <a:ext uri="{FF2B5EF4-FFF2-40B4-BE49-F238E27FC236}">
              <a16:creationId xmlns:a16="http://schemas.microsoft.com/office/drawing/2014/main" id="{00000000-0008-0000-0100-00006D000000}"/>
            </a:ext>
          </a:extLst>
        </xdr:cNvPr>
        <xdr:cNvSpPr/>
      </xdr:nvSpPr>
      <xdr:spPr>
        <a:xfrm>
          <a:off x="453729" y="3635691"/>
          <a:ext cx="1078977" cy="934951"/>
        </a:xfrm>
        <a:custGeom>
          <a:avLst/>
          <a:gdLst>
            <a:gd name="connsiteX0" fmla="*/ 0 w 1022056"/>
            <a:gd name="connsiteY0" fmla="*/ 438689 h 877378"/>
            <a:gd name="connsiteX1" fmla="*/ 219345 w 1022056"/>
            <a:gd name="connsiteY1" fmla="*/ 0 h 877378"/>
            <a:gd name="connsiteX2" fmla="*/ 802712 w 1022056"/>
            <a:gd name="connsiteY2" fmla="*/ 0 h 877378"/>
            <a:gd name="connsiteX3" fmla="*/ 1022056 w 1022056"/>
            <a:gd name="connsiteY3" fmla="*/ 438689 h 877378"/>
            <a:gd name="connsiteX4" fmla="*/ 802712 w 1022056"/>
            <a:gd name="connsiteY4" fmla="*/ 877378 h 877378"/>
            <a:gd name="connsiteX5" fmla="*/ 219345 w 1022056"/>
            <a:gd name="connsiteY5" fmla="*/ 877378 h 877378"/>
            <a:gd name="connsiteX6" fmla="*/ 0 w 1022056"/>
            <a:gd name="connsiteY6" fmla="*/ 438689 h 877378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022056" h="877378">
              <a:moveTo>
                <a:pt x="0" y="438689"/>
              </a:moveTo>
              <a:lnTo>
                <a:pt x="219345" y="0"/>
              </a:lnTo>
              <a:lnTo>
                <a:pt x="802712" y="0"/>
              </a:lnTo>
              <a:lnTo>
                <a:pt x="1022056" y="438689"/>
              </a:lnTo>
              <a:lnTo>
                <a:pt x="802712" y="877378"/>
              </a:lnTo>
              <a:lnTo>
                <a:pt x="219345" y="877378"/>
              </a:lnTo>
              <a:lnTo>
                <a:pt x="0" y="438689"/>
              </a:lnTo>
              <a:close/>
            </a:path>
          </a:pathLst>
        </a:custGeom>
        <a:solidFill>
          <a:schemeClr val="accent1">
            <a:lumMod val="20000"/>
            <a:lumOff val="80000"/>
            <a:alpha val="70000"/>
          </a:schemeClr>
        </a:solidFill>
        <a:effectLst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lIns="0" tIns="0" rIns="0" bIns="0" anchor="ctr"/>
        <a:lstStyle/>
        <a:p>
          <a:pPr marL="0" lvl="0" indent="0" algn="ctr" defTabSz="4889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fld id="{6EEF2DDB-BC8E-4392-88E3-F925F9E9BEA9}" type="TxLink">
            <a:rPr lang="en-US" sz="1100" b="0" i="0" u="none" strike="noStrike" dirty="0" smtClean="0">
              <a:solidFill>
                <a:srgbClr val="000000"/>
              </a:solidFill>
              <a:latin typeface="Calibri Light" panose="020F0302020204030204" pitchFamily="34" charset="0"/>
              <a:ea typeface="+mn-ea"/>
              <a:cs typeface="Calibri Light" panose="020F0302020204030204" pitchFamily="34" charset="0"/>
            </a:rPr>
            <a:pPr marL="0" lvl="0" indent="0" algn="ctr" defTabSz="48895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t>Konkurrenz</a:t>
          </a:fld>
          <a:endParaRPr lang="de-CH" sz="1100" b="0" i="0" u="none" strike="noStrike" dirty="0">
            <a:solidFill>
              <a:srgbClr val="000000"/>
            </a:solidFill>
            <a:latin typeface="Calibri Light" panose="020F0302020204030204" pitchFamily="34" charset="0"/>
            <a:ea typeface="+mn-ea"/>
            <a:cs typeface="Calibri Light" panose="020F0302020204030204" pitchFamily="34" charset="0"/>
          </a:endParaRPr>
        </a:p>
      </xdr:txBody>
    </xdr:sp>
    <xdr:clientData/>
  </xdr:twoCellAnchor>
  <xdr:twoCellAnchor editAs="oneCell">
    <xdr:from>
      <xdr:col>1</xdr:col>
      <xdr:colOff>453729</xdr:colOff>
      <xdr:row>11</xdr:row>
      <xdr:rowOff>149541</xdr:rowOff>
    </xdr:from>
    <xdr:to>
      <xdr:col>4</xdr:col>
      <xdr:colOff>123006</xdr:colOff>
      <xdr:row>16</xdr:row>
      <xdr:rowOff>131992</xdr:rowOff>
    </xdr:to>
    <xdr:sp macro="" textlink="' '!A18">
      <xdr:nvSpPr>
        <xdr:cNvPr id="112" name="Sechseck 111">
          <a:hlinkClick xmlns:r="http://schemas.openxmlformats.org/officeDocument/2006/relationships" r:id="rId28" tooltip="PESTEL"/>
          <a:extLst>
            <a:ext uri="{FF2B5EF4-FFF2-40B4-BE49-F238E27FC236}">
              <a16:creationId xmlns:a16="http://schemas.microsoft.com/office/drawing/2014/main" id="{00000000-0008-0000-0100-000070000000}"/>
            </a:ext>
          </a:extLst>
        </xdr:cNvPr>
        <xdr:cNvSpPr/>
      </xdr:nvSpPr>
      <xdr:spPr>
        <a:xfrm>
          <a:off x="453729" y="2597466"/>
          <a:ext cx="1078977" cy="934951"/>
        </a:xfrm>
        <a:prstGeom prst="hexagon">
          <a:avLst>
            <a:gd name="adj" fmla="val 25000"/>
            <a:gd name="vf" fmla="val 115470"/>
          </a:avLst>
        </a:prstGeom>
        <a:solidFill>
          <a:schemeClr val="accent1">
            <a:lumMod val="20000"/>
            <a:lumOff val="80000"/>
            <a:alpha val="70000"/>
          </a:schemeClr>
        </a:solidFill>
        <a:effectLst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lIns="0" tIns="0" rIns="0" bIns="0" anchor="ctr"/>
        <a:lstStyle/>
        <a:p>
          <a:pPr algn="ctr"/>
          <a:fld id="{FDF7F4B7-78E7-41A8-B5A8-81D7008B2468}" type="TxLink">
            <a:rPr lang="en-US" sz="1100" b="0" i="0" u="none" strike="noStrike">
              <a:solidFill>
                <a:srgbClr val="000000"/>
              </a:solidFill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PESTEL</a:t>
          </a:fld>
          <a:endParaRPr lang="de-CH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 editAs="oneCell">
    <xdr:from>
      <xdr:col>1</xdr:col>
      <xdr:colOff>453729</xdr:colOff>
      <xdr:row>22</xdr:row>
      <xdr:rowOff>128058</xdr:rowOff>
    </xdr:from>
    <xdr:to>
      <xdr:col>4</xdr:col>
      <xdr:colOff>123006</xdr:colOff>
      <xdr:row>27</xdr:row>
      <xdr:rowOff>110509</xdr:rowOff>
    </xdr:to>
    <xdr:sp macro="" textlink="' '!A25">
      <xdr:nvSpPr>
        <xdr:cNvPr id="113" name="Freihandform 112">
          <a:hlinkClick xmlns:r="http://schemas.openxmlformats.org/officeDocument/2006/relationships" r:id="rId29" tooltip="Brand"/>
          <a:extLst>
            <a:ext uri="{FF2B5EF4-FFF2-40B4-BE49-F238E27FC236}">
              <a16:creationId xmlns:a16="http://schemas.microsoft.com/office/drawing/2014/main" id="{00000000-0008-0000-0100-000071000000}"/>
            </a:ext>
          </a:extLst>
        </xdr:cNvPr>
        <xdr:cNvSpPr/>
      </xdr:nvSpPr>
      <xdr:spPr>
        <a:xfrm>
          <a:off x="453729" y="4671483"/>
          <a:ext cx="1078977" cy="934951"/>
        </a:xfrm>
        <a:custGeom>
          <a:avLst/>
          <a:gdLst>
            <a:gd name="connsiteX0" fmla="*/ 0 w 1022056"/>
            <a:gd name="connsiteY0" fmla="*/ 438689 h 877378"/>
            <a:gd name="connsiteX1" fmla="*/ 219345 w 1022056"/>
            <a:gd name="connsiteY1" fmla="*/ 0 h 877378"/>
            <a:gd name="connsiteX2" fmla="*/ 802712 w 1022056"/>
            <a:gd name="connsiteY2" fmla="*/ 0 h 877378"/>
            <a:gd name="connsiteX3" fmla="*/ 1022056 w 1022056"/>
            <a:gd name="connsiteY3" fmla="*/ 438689 h 877378"/>
            <a:gd name="connsiteX4" fmla="*/ 802712 w 1022056"/>
            <a:gd name="connsiteY4" fmla="*/ 877378 h 877378"/>
            <a:gd name="connsiteX5" fmla="*/ 219345 w 1022056"/>
            <a:gd name="connsiteY5" fmla="*/ 877378 h 877378"/>
            <a:gd name="connsiteX6" fmla="*/ 0 w 1022056"/>
            <a:gd name="connsiteY6" fmla="*/ 438689 h 877378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022056" h="877378">
              <a:moveTo>
                <a:pt x="0" y="438689"/>
              </a:moveTo>
              <a:lnTo>
                <a:pt x="219345" y="0"/>
              </a:lnTo>
              <a:lnTo>
                <a:pt x="802712" y="0"/>
              </a:lnTo>
              <a:lnTo>
                <a:pt x="1022056" y="438689"/>
              </a:lnTo>
              <a:lnTo>
                <a:pt x="802712" y="877378"/>
              </a:lnTo>
              <a:lnTo>
                <a:pt x="219345" y="877378"/>
              </a:lnTo>
              <a:lnTo>
                <a:pt x="0" y="438689"/>
              </a:lnTo>
              <a:close/>
            </a:path>
          </a:pathLst>
        </a:custGeom>
        <a:solidFill>
          <a:schemeClr val="accent1">
            <a:lumMod val="20000"/>
            <a:lumOff val="80000"/>
            <a:alpha val="70000"/>
          </a:schemeClr>
        </a:solidFill>
        <a:effectLst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lIns="0" tIns="0" rIns="0" bIns="0" anchor="ctr"/>
        <a:lstStyle/>
        <a:p>
          <a:pPr marL="0" lvl="0" indent="0" algn="ctr" defTabSz="4889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fld id="{8EA55EE5-30BC-4D18-9629-8E09FE7D4F40}" type="TxLink">
            <a:rPr lang="en-US" sz="1100" b="0" i="0" u="none" strike="noStrike" dirty="0">
              <a:solidFill>
                <a:srgbClr val="000000"/>
              </a:solidFill>
              <a:latin typeface="Calibri Light" panose="020F0302020204030204" pitchFamily="34" charset="0"/>
              <a:ea typeface="+mn-ea"/>
              <a:cs typeface="Calibri Light" panose="020F0302020204030204" pitchFamily="34" charset="0"/>
            </a:rPr>
            <a:pPr marL="0" lvl="0" indent="0" algn="ctr" defTabSz="48895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t>Marke</a:t>
          </a:fld>
          <a:endParaRPr lang="en-US" b="0" i="0" u="none" strike="noStrike" dirty="0">
            <a:solidFill>
              <a:srgbClr val="000000"/>
            </a:solidFill>
            <a:latin typeface="Calibri Light" panose="020F0302020204030204" pitchFamily="34" charset="0"/>
            <a:ea typeface="+mn-ea"/>
            <a:cs typeface="Calibri Light" panose="020F0302020204030204" pitchFamily="34" charset="0"/>
          </a:endParaRPr>
        </a:p>
      </xdr:txBody>
    </xdr:sp>
    <xdr:clientData/>
  </xdr:twoCellAnchor>
  <xdr:twoCellAnchor editAs="oneCell">
    <xdr:from>
      <xdr:col>3</xdr:col>
      <xdr:colOff>736644</xdr:colOff>
      <xdr:row>14</xdr:row>
      <xdr:rowOff>78939</xdr:rowOff>
    </xdr:from>
    <xdr:to>
      <xdr:col>5</xdr:col>
      <xdr:colOff>291621</xdr:colOff>
      <xdr:row>19</xdr:row>
      <xdr:rowOff>61390</xdr:rowOff>
    </xdr:to>
    <xdr:sp macro="" textlink="' '!A30">
      <xdr:nvSpPr>
        <xdr:cNvPr id="11" name="Freihandform 10">
          <a:hlinkClick xmlns:r="http://schemas.openxmlformats.org/officeDocument/2006/relationships" r:id="rId30" tooltip="Potential"/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/>
      </xdr:nvSpPr>
      <xdr:spPr>
        <a:xfrm>
          <a:off x="1384344" y="3098364"/>
          <a:ext cx="1078977" cy="934951"/>
        </a:xfrm>
        <a:custGeom>
          <a:avLst/>
          <a:gdLst>
            <a:gd name="connsiteX0" fmla="*/ 0 w 1022056"/>
            <a:gd name="connsiteY0" fmla="*/ 438689 h 877378"/>
            <a:gd name="connsiteX1" fmla="*/ 219345 w 1022056"/>
            <a:gd name="connsiteY1" fmla="*/ 0 h 877378"/>
            <a:gd name="connsiteX2" fmla="*/ 802712 w 1022056"/>
            <a:gd name="connsiteY2" fmla="*/ 0 h 877378"/>
            <a:gd name="connsiteX3" fmla="*/ 1022056 w 1022056"/>
            <a:gd name="connsiteY3" fmla="*/ 438689 h 877378"/>
            <a:gd name="connsiteX4" fmla="*/ 802712 w 1022056"/>
            <a:gd name="connsiteY4" fmla="*/ 877378 h 877378"/>
            <a:gd name="connsiteX5" fmla="*/ 219345 w 1022056"/>
            <a:gd name="connsiteY5" fmla="*/ 877378 h 877378"/>
            <a:gd name="connsiteX6" fmla="*/ 0 w 1022056"/>
            <a:gd name="connsiteY6" fmla="*/ 438689 h 877378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022056" h="877378">
              <a:moveTo>
                <a:pt x="0" y="438689"/>
              </a:moveTo>
              <a:lnTo>
                <a:pt x="219345" y="0"/>
              </a:lnTo>
              <a:lnTo>
                <a:pt x="802712" y="0"/>
              </a:lnTo>
              <a:lnTo>
                <a:pt x="1022056" y="438689"/>
              </a:lnTo>
              <a:lnTo>
                <a:pt x="802712" y="877378"/>
              </a:lnTo>
              <a:lnTo>
                <a:pt x="219345" y="877378"/>
              </a:lnTo>
              <a:lnTo>
                <a:pt x="0" y="438689"/>
              </a:lnTo>
              <a:close/>
            </a:path>
          </a:pathLst>
        </a:custGeom>
        <a:solidFill>
          <a:schemeClr val="accent1">
            <a:lumMod val="20000"/>
            <a:lumOff val="80000"/>
            <a:alpha val="70000"/>
          </a:schemeClr>
        </a:solidFill>
        <a:effectLst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lIns="0" tIns="0" rIns="0" bIns="0" anchor="ctr"/>
        <a:lstStyle/>
        <a:p>
          <a:pPr marL="0" lvl="0" indent="0" algn="ctr" defTabSz="4889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fld id="{CD5EF237-2D0C-40E5-881B-5CC25E408D3D}" type="TxLink">
            <a:rPr lang="en-US" sz="1100" b="0" i="0" u="none" strike="noStrike" dirty="0" smtClean="0">
              <a:solidFill>
                <a:srgbClr val="000000"/>
              </a:solidFill>
              <a:latin typeface="Calibri Light" panose="020F0302020204030204" pitchFamily="34" charset="0"/>
              <a:ea typeface="+mn-ea"/>
              <a:cs typeface="Calibri Light" panose="020F0302020204030204" pitchFamily="34" charset="0"/>
            </a:rPr>
            <a:pPr marL="0" lvl="0" indent="0" algn="ctr" defTabSz="48895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t>Potenzial</a:t>
          </a:fld>
          <a:endParaRPr lang="de-CH" sz="1100" b="0" i="0" u="none" strike="noStrike" dirty="0">
            <a:solidFill>
              <a:srgbClr val="000000"/>
            </a:solidFill>
            <a:latin typeface="Calibri Light" panose="020F0302020204030204" pitchFamily="34" charset="0"/>
            <a:ea typeface="+mn-ea"/>
            <a:cs typeface="Calibri Light" panose="020F0302020204030204" pitchFamily="34" charset="0"/>
          </a:endParaRPr>
        </a:p>
      </xdr:txBody>
    </xdr:sp>
    <xdr:clientData/>
  </xdr:twoCellAnchor>
  <xdr:twoCellAnchor editAs="oneCell">
    <xdr:from>
      <xdr:col>3</xdr:col>
      <xdr:colOff>736644</xdr:colOff>
      <xdr:row>19</xdr:row>
      <xdr:rowOff>166158</xdr:rowOff>
    </xdr:from>
    <xdr:to>
      <xdr:col>5</xdr:col>
      <xdr:colOff>291621</xdr:colOff>
      <xdr:row>24</xdr:row>
      <xdr:rowOff>148609</xdr:rowOff>
    </xdr:to>
    <xdr:sp macro="" textlink="' '!A33">
      <xdr:nvSpPr>
        <xdr:cNvPr id="31" name="Freihandform 30">
          <a:hlinkClick xmlns:r="http://schemas.openxmlformats.org/officeDocument/2006/relationships" r:id="rId31" tooltip="Benchmark"/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/>
      </xdr:nvSpPr>
      <xdr:spPr>
        <a:xfrm>
          <a:off x="1393869" y="4138083"/>
          <a:ext cx="1078977" cy="934951"/>
        </a:xfrm>
        <a:custGeom>
          <a:avLst/>
          <a:gdLst>
            <a:gd name="connsiteX0" fmla="*/ 0 w 1022056"/>
            <a:gd name="connsiteY0" fmla="*/ 438689 h 877378"/>
            <a:gd name="connsiteX1" fmla="*/ 219345 w 1022056"/>
            <a:gd name="connsiteY1" fmla="*/ 0 h 877378"/>
            <a:gd name="connsiteX2" fmla="*/ 802712 w 1022056"/>
            <a:gd name="connsiteY2" fmla="*/ 0 h 877378"/>
            <a:gd name="connsiteX3" fmla="*/ 1022056 w 1022056"/>
            <a:gd name="connsiteY3" fmla="*/ 438689 h 877378"/>
            <a:gd name="connsiteX4" fmla="*/ 802712 w 1022056"/>
            <a:gd name="connsiteY4" fmla="*/ 877378 h 877378"/>
            <a:gd name="connsiteX5" fmla="*/ 219345 w 1022056"/>
            <a:gd name="connsiteY5" fmla="*/ 877378 h 877378"/>
            <a:gd name="connsiteX6" fmla="*/ 0 w 1022056"/>
            <a:gd name="connsiteY6" fmla="*/ 438689 h 877378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022056" h="877378">
              <a:moveTo>
                <a:pt x="0" y="438689"/>
              </a:moveTo>
              <a:lnTo>
                <a:pt x="219345" y="0"/>
              </a:lnTo>
              <a:lnTo>
                <a:pt x="802712" y="0"/>
              </a:lnTo>
              <a:lnTo>
                <a:pt x="1022056" y="438689"/>
              </a:lnTo>
              <a:lnTo>
                <a:pt x="802712" y="877378"/>
              </a:lnTo>
              <a:lnTo>
                <a:pt x="219345" y="877378"/>
              </a:lnTo>
              <a:lnTo>
                <a:pt x="0" y="438689"/>
              </a:lnTo>
              <a:close/>
            </a:path>
          </a:pathLst>
        </a:custGeom>
        <a:solidFill>
          <a:schemeClr val="accent1">
            <a:lumMod val="20000"/>
            <a:lumOff val="80000"/>
            <a:alpha val="70000"/>
          </a:schemeClr>
        </a:solidFill>
        <a:effectLst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lIns="0" tIns="0" rIns="0" bIns="0" anchor="ctr"/>
        <a:lstStyle/>
        <a:p>
          <a:pPr marL="0" lvl="0" indent="0" algn="ctr" defTabSz="4889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fld id="{427C7A83-12B4-4426-8966-C4C26F821ABD}" type="TxLink">
            <a:rPr lang="en-US" sz="1100" b="0" i="0" u="none" strike="noStrike" dirty="0">
              <a:solidFill>
                <a:srgbClr val="000000"/>
              </a:solidFill>
              <a:latin typeface="Calibri Light" panose="020F0302020204030204" pitchFamily="34" charset="0"/>
              <a:ea typeface="+mn-ea"/>
              <a:cs typeface="Calibri Light" panose="020F0302020204030204" pitchFamily="34" charset="0"/>
            </a:rPr>
            <a:pPr marL="0" lvl="0" indent="0" algn="ctr" defTabSz="48895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t>Benchmark</a:t>
          </a:fld>
          <a:endParaRPr lang="en-US" sz="1100" b="0" i="0" u="none" strike="noStrike" dirty="0">
            <a:solidFill>
              <a:srgbClr val="000000"/>
            </a:solidFill>
            <a:latin typeface="Calibri Light" panose="020F0302020204030204" pitchFamily="34" charset="0"/>
            <a:ea typeface="+mn-ea"/>
            <a:cs typeface="Calibri Light" panose="020F0302020204030204" pitchFamily="34" charset="0"/>
          </a:endParaRPr>
        </a:p>
      </xdr:txBody>
    </xdr:sp>
    <xdr:clientData/>
  </xdr:twoCellAnchor>
  <xdr:twoCellAnchor editAs="oneCell">
    <xdr:from>
      <xdr:col>3</xdr:col>
      <xdr:colOff>736644</xdr:colOff>
      <xdr:row>25</xdr:row>
      <xdr:rowOff>64550</xdr:rowOff>
    </xdr:from>
    <xdr:to>
      <xdr:col>5</xdr:col>
      <xdr:colOff>291621</xdr:colOff>
      <xdr:row>31</xdr:row>
      <xdr:rowOff>3186</xdr:rowOff>
    </xdr:to>
    <xdr:sp macro="" textlink="' '!A37">
      <xdr:nvSpPr>
        <xdr:cNvPr id="45" name="Sechseck 44">
          <a:hlinkClick xmlns:r="http://schemas.openxmlformats.org/officeDocument/2006/relationships" r:id="rId32" tooltip="SWOT"/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/>
      </xdr:nvSpPr>
      <xdr:spPr>
        <a:xfrm>
          <a:off x="1384344" y="5179475"/>
          <a:ext cx="1078977" cy="934951"/>
        </a:xfrm>
        <a:prstGeom prst="hexagon">
          <a:avLst>
            <a:gd name="adj" fmla="val 25000"/>
            <a:gd name="vf" fmla="val 115470"/>
          </a:avLst>
        </a:prstGeom>
        <a:ln/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spcFirstLastPara="0" vert="horz" wrap="square" lIns="43361" tIns="36376" rIns="43361" bIns="36376" numCol="1" spcCol="1270" anchor="ctr" anchorCtr="0">
          <a:noAutofit/>
        </a:bodyPr>
        <a:lstStyle/>
        <a:p>
          <a:pPr marL="0" marR="0" lvl="0" indent="0" algn="ctr" defTabSz="466725" rtl="0" eaLnBrk="1" fontAlgn="auto" latinLnBrk="0" hangingPunct="1">
            <a:lnSpc>
              <a:spcPct val="90000"/>
            </a:lnSpc>
            <a:spcBef>
              <a:spcPts val="0"/>
            </a:spcBef>
            <a:spcAft>
              <a:spcPct val="35000"/>
            </a:spcAft>
            <a:buClrTx/>
            <a:buSzTx/>
            <a:buFontTx/>
            <a:buNone/>
            <a:tabLst/>
            <a:defRPr/>
          </a:pPr>
          <a:fld id="{C1D532B9-81DA-4D2D-89D1-7AFEE93F546A}" type="TxLink">
            <a:rPr kumimoji="0" lang="en-US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 Light" panose="020F0302020204030204" pitchFamily="34" charset="0"/>
              <a:ea typeface="+mn-ea"/>
              <a:cs typeface="Calibri Light" panose="020F0302020204030204" pitchFamily="34" charset="0"/>
            </a:rPr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t>SWOT-Analyse</a:t>
          </a:fld>
          <a:endParaRPr kumimoji="0" lang="de-CH" sz="1050" b="0" i="0" u="none" strike="noStrike" kern="0" cap="none" spc="0" normalizeH="0" baseline="0">
            <a:ln>
              <a:noFill/>
            </a:ln>
            <a:solidFill>
              <a:prstClr val="white"/>
            </a:solidFill>
            <a:effectLst/>
            <a:uLnTx/>
            <a:uFillTx/>
            <a:latin typeface="Calibri Light" panose="020F0302020204030204" pitchFamily="34" charset="0"/>
            <a:ea typeface="+mn-ea"/>
            <a:cs typeface="Calibri Light" panose="020F0302020204030204" pitchFamily="34" charset="0"/>
          </a:endParaRPr>
        </a:p>
      </xdr:txBody>
    </xdr:sp>
    <xdr:clientData/>
  </xdr:twoCellAnchor>
  <xdr:twoCellAnchor editAs="oneCell">
    <xdr:from>
      <xdr:col>1</xdr:col>
      <xdr:colOff>453729</xdr:colOff>
      <xdr:row>6</xdr:row>
      <xdr:rowOff>71452</xdr:rowOff>
    </xdr:from>
    <xdr:to>
      <xdr:col>4</xdr:col>
      <xdr:colOff>123006</xdr:colOff>
      <xdr:row>11</xdr:row>
      <xdr:rowOff>53903</xdr:rowOff>
    </xdr:to>
    <xdr:sp macro="" textlink="' '!A17">
      <xdr:nvSpPr>
        <xdr:cNvPr id="122" name="Sechseck 121">
          <a:hlinkClick xmlns:r="http://schemas.openxmlformats.org/officeDocument/2006/relationships" r:id="rId33" tooltip="Stakeholder"/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SpPr/>
      </xdr:nvSpPr>
      <xdr:spPr>
        <a:xfrm>
          <a:off x="453729" y="1566877"/>
          <a:ext cx="1078977" cy="934951"/>
        </a:xfrm>
        <a:prstGeom prst="hexagon">
          <a:avLst>
            <a:gd name="adj" fmla="val 25000"/>
            <a:gd name="vf" fmla="val 115470"/>
          </a:avLst>
        </a:prstGeom>
        <a:solidFill>
          <a:schemeClr val="accent1">
            <a:lumMod val="20000"/>
            <a:lumOff val="80000"/>
            <a:alpha val="70000"/>
          </a:schemeClr>
        </a:solidFill>
        <a:effectLst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lIns="0" tIns="0" rIns="0" bIns="0" anchor="ctr"/>
        <a:lstStyle/>
        <a:p>
          <a:pPr marL="0" indent="0" algn="ctr"/>
          <a:fld id="{07B95042-7705-44FD-A9C4-E53C72FD97F0}" type="TxLink">
            <a:rPr lang="en-US" sz="1100" b="0" i="0" u="none" strike="noStrike">
              <a:solidFill>
                <a:srgbClr val="000000"/>
              </a:solidFill>
              <a:latin typeface="Calibri Light" panose="020F0302020204030204" pitchFamily="34" charset="0"/>
              <a:ea typeface="+mn-ea"/>
              <a:cs typeface="Calibri Light" panose="020F0302020204030204" pitchFamily="34" charset="0"/>
            </a:rPr>
            <a:pPr marL="0" indent="0" algn="ctr"/>
            <a:t>Stakeholder</a:t>
          </a:fld>
          <a:endParaRPr lang="de-CH" sz="1100" b="0" i="0" u="none" strike="noStrike">
            <a:solidFill>
              <a:srgbClr val="000000"/>
            </a:solidFill>
            <a:latin typeface="Calibri Light" panose="020F0302020204030204" pitchFamily="34" charset="0"/>
            <a:ea typeface="+mn-ea"/>
            <a:cs typeface="Calibri Light" panose="020F0302020204030204" pitchFamily="34" charset="0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</xdr:row>
          <xdr:rowOff>68580</xdr:rowOff>
        </xdr:from>
        <xdr:to>
          <xdr:col>13</xdr:col>
          <xdr:colOff>15240</xdr:colOff>
          <xdr:row>1</xdr:row>
          <xdr:rowOff>243840</xdr:rowOff>
        </xdr:to>
        <xdr:sp macro="" textlink="">
          <xdr:nvSpPr>
            <xdr:cNvPr id="96257" name="Drop Down 1" hidden="1">
              <a:extLst>
                <a:ext uri="{63B3BB69-23CF-44E3-9099-C40C66FF867C}">
                  <a14:compatExt spid="_x0000_s96257"/>
                </a:ext>
                <a:ext uri="{FF2B5EF4-FFF2-40B4-BE49-F238E27FC236}">
                  <a16:creationId xmlns:a16="http://schemas.microsoft.com/office/drawing/2014/main" id="{00000000-0008-0000-0100-00000178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 editAs="oneCell">
    <xdr:from>
      <xdr:col>11</xdr:col>
      <xdr:colOff>304800</xdr:colOff>
      <xdr:row>1</xdr:row>
      <xdr:rowOff>66675</xdr:rowOff>
    </xdr:from>
    <xdr:to>
      <xdr:col>11</xdr:col>
      <xdr:colOff>477600</xdr:colOff>
      <xdr:row>1</xdr:row>
      <xdr:rowOff>239475</xdr:rowOff>
    </xdr:to>
    <xdr:grpSp>
      <xdr:nvGrpSpPr>
        <xdr:cNvPr id="7" name="Gruppieren 6">
          <a:hlinkClick xmlns:r="http://schemas.openxmlformats.org/officeDocument/2006/relationships" r:id="rId34" tooltip="Help"/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GrpSpPr/>
      </xdr:nvGrpSpPr>
      <xdr:grpSpPr>
        <a:xfrm>
          <a:off x="7269480" y="645795"/>
          <a:ext cx="172800" cy="172800"/>
          <a:chOff x="8105775" y="571500"/>
          <a:chExt cx="172800" cy="172800"/>
        </a:xfrm>
      </xdr:grpSpPr>
      <xdr:sp macro="" textlink="">
        <xdr:nvSpPr>
          <xdr:cNvPr id="88" name="Rechteck 87">
            <a:extLst>
              <a:ext uri="{FF2B5EF4-FFF2-40B4-BE49-F238E27FC236}">
                <a16:creationId xmlns:a16="http://schemas.microsoft.com/office/drawing/2014/main" id="{00000000-0008-0000-0100-000058000000}"/>
              </a:ext>
            </a:extLst>
          </xdr:cNvPr>
          <xdr:cNvSpPr>
            <a:spLocks noChangeAspect="1"/>
          </xdr:cNvSpPr>
        </xdr:nvSpPr>
        <xdr:spPr>
          <a:xfrm>
            <a:off x="8105775" y="571500"/>
            <a:ext cx="172800" cy="172800"/>
          </a:xfrm>
          <a:prstGeom prst="rect">
            <a:avLst/>
          </a:prstGeom>
          <a:ln/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 Light" panose="020F0302020204030204" pitchFamily="34" charset="0"/>
              <a:ea typeface="+mn-ea"/>
              <a:cs typeface="Calibri Light" panose="020F0302020204030204" pitchFamily="34" charset="0"/>
            </a:endParaRPr>
          </a:p>
        </xdr:txBody>
      </xdr:sp>
      <xdr:sp macro="" textlink="">
        <xdr:nvSpPr>
          <xdr:cNvPr id="5" name="Textfeld 4">
            <a:extLst>
              <a:ext uri="{FF2B5EF4-FFF2-40B4-BE49-F238E27FC236}">
                <a16:creationId xmlns:a16="http://schemas.microsoft.com/office/drawing/2014/main" id="{00000000-0008-0000-0100-000005000000}"/>
              </a:ext>
            </a:extLst>
          </xdr:cNvPr>
          <xdr:cNvSpPr txBox="1"/>
        </xdr:nvSpPr>
        <xdr:spPr>
          <a:xfrm>
            <a:off x="8152998" y="584162"/>
            <a:ext cx="78355" cy="1474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t">
            <a:noAutofit/>
          </a:bodyPr>
          <a:lstStyle/>
          <a:p>
            <a:r>
              <a:rPr lang="de-CH" sz="1000" b="1">
                <a:solidFill>
                  <a:schemeClr val="bg1"/>
                </a:solidFill>
                <a:latin typeface="Calibri Light" panose="020F0302020204030204" pitchFamily="34" charset="0"/>
                <a:cs typeface="Calibri Light" panose="020F0302020204030204" pitchFamily="34" charset="0"/>
              </a:rPr>
              <a:t>?</a:t>
            </a:r>
          </a:p>
        </xdr:txBody>
      </xdr:sp>
    </xdr:grpSp>
    <xdr:clientData fPrintsWithSheet="0"/>
  </xdr:twoCellAnchor>
  <xdr:twoCellAnchor editAs="oneCell">
    <xdr:from>
      <xdr:col>5</xdr:col>
      <xdr:colOff>34553</xdr:colOff>
      <xdr:row>3</xdr:row>
      <xdr:rowOff>131749</xdr:rowOff>
    </xdr:from>
    <xdr:to>
      <xdr:col>5</xdr:col>
      <xdr:colOff>299291</xdr:colOff>
      <xdr:row>5</xdr:row>
      <xdr:rowOff>176567</xdr:rowOff>
    </xdr:to>
    <xdr:sp macro="" textlink="">
      <xdr:nvSpPr>
        <xdr:cNvPr id="66" name="Eingekerbter Richtungspfeil 65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/>
      </xdr:nvSpPr>
      <xdr:spPr>
        <a:xfrm>
          <a:off x="2206253" y="1150924"/>
          <a:ext cx="264738" cy="425818"/>
        </a:xfrm>
        <a:prstGeom prst="chevron">
          <a:avLst/>
        </a:prstGeom>
        <a:solidFill>
          <a:schemeClr val="accent1">
            <a:lumMod val="75000"/>
          </a:schemeClr>
        </a:solidFill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>
            <a:solidFill>
              <a:schemeClr val="tx1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 editAs="oneCell">
    <xdr:from>
      <xdr:col>3</xdr:col>
      <xdr:colOff>123825</xdr:colOff>
      <xdr:row>3</xdr:row>
      <xdr:rowOff>111472</xdr:rowOff>
    </xdr:from>
    <xdr:to>
      <xdr:col>5</xdr:col>
      <xdr:colOff>47625</xdr:colOff>
      <xdr:row>6</xdr:row>
      <xdr:rowOff>6345</xdr:rowOff>
    </xdr:to>
    <xdr:sp macro="" textlink="' '!A11">
      <xdr:nvSpPr>
        <xdr:cNvPr id="4" name="Textfeld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771525" y="1035397"/>
          <a:ext cx="1447800" cy="46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ctr">
          <a:noAutofit/>
        </a:bodyPr>
        <a:lstStyle/>
        <a:p>
          <a:pPr algn="ctr"/>
          <a:fld id="{342D58FF-C256-4E2E-A3F9-DF405355DC8B}" type="TxLink">
            <a:rPr lang="de-CH" sz="1400" b="1">
              <a:solidFill>
                <a:schemeClr val="tx2"/>
              </a:solidFill>
              <a:effectLst/>
              <a:latin typeface="Calibri Light" panose="020F0302020204030204" pitchFamily="34" charset="0"/>
              <a:ea typeface="+mn-ea"/>
              <a:cs typeface="Calibri Light" panose="020F0302020204030204" pitchFamily="34" charset="0"/>
            </a:rPr>
            <a:pPr algn="ctr"/>
            <a:t>Situationsanalyse</a:t>
          </a:fld>
          <a:endParaRPr lang="de-CH" sz="1400" b="1">
            <a:solidFill>
              <a:schemeClr val="tx2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 editAs="oneCell">
    <xdr:from>
      <xdr:col>2</xdr:col>
      <xdr:colOff>1320</xdr:colOff>
      <xdr:row>3</xdr:row>
      <xdr:rowOff>131749</xdr:rowOff>
    </xdr:from>
    <xdr:to>
      <xdr:col>3</xdr:col>
      <xdr:colOff>85083</xdr:colOff>
      <xdr:row>5</xdr:row>
      <xdr:rowOff>176567</xdr:rowOff>
    </xdr:to>
    <xdr:sp macro="" textlink="">
      <xdr:nvSpPr>
        <xdr:cNvPr id="111" name="Eingekerbter Richtungspfeil 110">
          <a:extLst>
            <a:ext uri="{FF2B5EF4-FFF2-40B4-BE49-F238E27FC236}">
              <a16:creationId xmlns:a16="http://schemas.microsoft.com/office/drawing/2014/main" id="{00000000-0008-0000-0100-00006F000000}"/>
            </a:ext>
          </a:extLst>
        </xdr:cNvPr>
        <xdr:cNvSpPr/>
      </xdr:nvSpPr>
      <xdr:spPr>
        <a:xfrm>
          <a:off x="468045" y="1903399"/>
          <a:ext cx="264738" cy="425818"/>
        </a:xfrm>
        <a:prstGeom prst="chevron">
          <a:avLst/>
        </a:prstGeom>
        <a:solidFill>
          <a:schemeClr val="accent1">
            <a:lumMod val="75000"/>
          </a:schemeClr>
        </a:solidFill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>
            <a:solidFill>
              <a:schemeClr val="tx1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 editAs="oneCell">
    <xdr:from>
      <xdr:col>7</xdr:col>
      <xdr:colOff>375800</xdr:colOff>
      <xdr:row>3</xdr:row>
      <xdr:rowOff>131749</xdr:rowOff>
    </xdr:from>
    <xdr:to>
      <xdr:col>7</xdr:col>
      <xdr:colOff>640538</xdr:colOff>
      <xdr:row>5</xdr:row>
      <xdr:rowOff>176567</xdr:rowOff>
    </xdr:to>
    <xdr:sp macro="" textlink="">
      <xdr:nvSpPr>
        <xdr:cNvPr id="92" name="Eingekerbter Richtungspfeil 91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/>
      </xdr:nvSpPr>
      <xdr:spPr>
        <a:xfrm>
          <a:off x="4071500" y="1150924"/>
          <a:ext cx="264738" cy="425818"/>
        </a:xfrm>
        <a:prstGeom prst="chevron">
          <a:avLst/>
        </a:prstGeom>
        <a:solidFill>
          <a:schemeClr val="accent1">
            <a:lumMod val="75000"/>
          </a:schemeClr>
        </a:solidFill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>
            <a:solidFill>
              <a:schemeClr val="tx1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 editAs="oneCell">
    <xdr:from>
      <xdr:col>5</xdr:col>
      <xdr:colOff>504826</xdr:colOff>
      <xdr:row>3</xdr:row>
      <xdr:rowOff>111472</xdr:rowOff>
    </xdr:from>
    <xdr:to>
      <xdr:col>7</xdr:col>
      <xdr:colOff>409576</xdr:colOff>
      <xdr:row>6</xdr:row>
      <xdr:rowOff>6345</xdr:rowOff>
    </xdr:to>
    <xdr:sp macro="" textlink="' '!A13">
      <xdr:nvSpPr>
        <xdr:cNvPr id="91" name="Textfeld 90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 txBox="1"/>
      </xdr:nvSpPr>
      <xdr:spPr>
        <a:xfrm>
          <a:off x="2676526" y="1130647"/>
          <a:ext cx="1428750" cy="46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ctr">
          <a:noAutofit/>
        </a:bodyPr>
        <a:lstStyle/>
        <a:p>
          <a:pPr marL="0" indent="0" algn="ctr"/>
          <a:fld id="{E997AE47-D7A2-4241-9DF9-26F97731A466}" type="TxLink">
            <a:rPr lang="en-US" sz="1400" b="1">
              <a:solidFill>
                <a:schemeClr val="tx2"/>
              </a:solidFill>
              <a:effectLst/>
              <a:latin typeface="Calibri Light" panose="020F0302020204030204" pitchFamily="34" charset="0"/>
              <a:ea typeface="+mn-ea"/>
              <a:cs typeface="Calibri Light" panose="020F0302020204030204" pitchFamily="34" charset="0"/>
            </a:rPr>
            <a:pPr marL="0" indent="0" algn="ctr"/>
            <a:t>Ziele &amp; Strategien</a:t>
          </a:fld>
          <a:endParaRPr lang="de-CH" sz="1400" b="1">
            <a:solidFill>
              <a:schemeClr val="tx2"/>
            </a:solidFill>
            <a:effectLst/>
            <a:latin typeface="Calibri Light" panose="020F0302020204030204" pitchFamily="34" charset="0"/>
            <a:ea typeface="+mn-ea"/>
            <a:cs typeface="Calibri Light" panose="020F0302020204030204" pitchFamily="34" charset="0"/>
          </a:endParaRPr>
        </a:p>
      </xdr:txBody>
    </xdr:sp>
    <xdr:clientData/>
  </xdr:twoCellAnchor>
  <xdr:twoCellAnchor editAs="oneCell">
    <xdr:from>
      <xdr:col>9</xdr:col>
      <xdr:colOff>707521</xdr:colOff>
      <xdr:row>3</xdr:row>
      <xdr:rowOff>131749</xdr:rowOff>
    </xdr:from>
    <xdr:to>
      <xdr:col>10</xdr:col>
      <xdr:colOff>210259</xdr:colOff>
      <xdr:row>5</xdr:row>
      <xdr:rowOff>176567</xdr:rowOff>
    </xdr:to>
    <xdr:sp macro="" textlink="">
      <xdr:nvSpPr>
        <xdr:cNvPr id="98" name="Eingekerbter Richtungspfeil 97">
          <a:extLst>
            <a:ext uri="{FF2B5EF4-FFF2-40B4-BE49-F238E27FC236}">
              <a16:creationId xmlns:a16="http://schemas.microsoft.com/office/drawing/2014/main" id="{00000000-0008-0000-0100-000062000000}"/>
            </a:ext>
          </a:extLst>
        </xdr:cNvPr>
        <xdr:cNvSpPr/>
      </xdr:nvSpPr>
      <xdr:spPr>
        <a:xfrm>
          <a:off x="5927221" y="1150924"/>
          <a:ext cx="264738" cy="425818"/>
        </a:xfrm>
        <a:prstGeom prst="chevron">
          <a:avLst/>
        </a:prstGeom>
        <a:solidFill>
          <a:schemeClr val="accent1">
            <a:lumMod val="75000"/>
          </a:schemeClr>
        </a:solidFill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>
            <a:solidFill>
              <a:schemeClr val="tx1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 editAs="oneCell">
    <xdr:from>
      <xdr:col>8</xdr:col>
      <xdr:colOff>95250</xdr:colOff>
      <xdr:row>3</xdr:row>
      <xdr:rowOff>111472</xdr:rowOff>
    </xdr:from>
    <xdr:to>
      <xdr:col>9</xdr:col>
      <xdr:colOff>723900</xdr:colOff>
      <xdr:row>6</xdr:row>
      <xdr:rowOff>6345</xdr:rowOff>
    </xdr:to>
    <xdr:sp macro="" textlink="' '!A49">
      <xdr:nvSpPr>
        <xdr:cNvPr id="97" name="Textfeld 96">
          <a:extLst>
            <a:ext uri="{FF2B5EF4-FFF2-40B4-BE49-F238E27FC236}">
              <a16:creationId xmlns:a16="http://schemas.microsoft.com/office/drawing/2014/main" id="{00000000-0008-0000-0100-000061000000}"/>
            </a:ext>
          </a:extLst>
        </xdr:cNvPr>
        <xdr:cNvSpPr txBox="1"/>
      </xdr:nvSpPr>
      <xdr:spPr>
        <a:xfrm>
          <a:off x="4552950" y="1130647"/>
          <a:ext cx="1390650" cy="46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ctr">
          <a:noAutofit/>
        </a:bodyPr>
        <a:lstStyle/>
        <a:p>
          <a:pPr algn="ctr"/>
          <a:fld id="{70206B03-CA61-4D35-BC67-36CEDFDCACC0}" type="TxLink">
            <a:rPr lang="de-CH" sz="1400" b="1">
              <a:solidFill>
                <a:schemeClr val="tx2"/>
              </a:solidFill>
              <a:effectLst/>
              <a:latin typeface="Calibri Light" panose="020F0302020204030204" pitchFamily="34" charset="0"/>
              <a:ea typeface="+mn-ea"/>
              <a:cs typeface="Calibri Light" panose="020F0302020204030204" pitchFamily="34" charset="0"/>
            </a:rPr>
            <a:pPr algn="ctr"/>
            <a:t>Marketingplan</a:t>
          </a:fld>
          <a:endParaRPr lang="de-CH" sz="1400" b="1">
            <a:solidFill>
              <a:schemeClr val="tx2"/>
            </a:solidFill>
            <a:effectLst/>
            <a:latin typeface="Calibri Light" panose="020F0302020204030204" pitchFamily="34" charset="0"/>
            <a:ea typeface="+mn-ea"/>
            <a:cs typeface="Calibri Light" panose="020F0302020204030204" pitchFamily="34" charset="0"/>
          </a:endParaRPr>
        </a:p>
      </xdr:txBody>
    </xdr:sp>
    <xdr:clientData/>
  </xdr:twoCellAnchor>
  <xdr:twoCellAnchor editAs="oneCell">
    <xdr:from>
      <xdr:col>12</xdr:col>
      <xdr:colOff>277243</xdr:colOff>
      <xdr:row>3</xdr:row>
      <xdr:rowOff>131749</xdr:rowOff>
    </xdr:from>
    <xdr:to>
      <xdr:col>12</xdr:col>
      <xdr:colOff>541981</xdr:colOff>
      <xdr:row>5</xdr:row>
      <xdr:rowOff>176567</xdr:rowOff>
    </xdr:to>
    <xdr:sp macro="" textlink="">
      <xdr:nvSpPr>
        <xdr:cNvPr id="103" name="Eingekerbter Richtungspfeil 102">
          <a:extLst>
            <a:ext uri="{FF2B5EF4-FFF2-40B4-BE49-F238E27FC236}">
              <a16:creationId xmlns:a16="http://schemas.microsoft.com/office/drawing/2014/main" id="{00000000-0008-0000-0100-000067000000}"/>
            </a:ext>
          </a:extLst>
        </xdr:cNvPr>
        <xdr:cNvSpPr/>
      </xdr:nvSpPr>
      <xdr:spPr>
        <a:xfrm>
          <a:off x="7782943" y="1150924"/>
          <a:ext cx="264738" cy="425818"/>
        </a:xfrm>
        <a:prstGeom prst="chevron">
          <a:avLst/>
        </a:prstGeom>
        <a:solidFill>
          <a:schemeClr val="accent1">
            <a:lumMod val="75000"/>
          </a:schemeClr>
        </a:solidFill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>
            <a:solidFill>
              <a:schemeClr val="tx1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 editAs="oneCell">
    <xdr:from>
      <xdr:col>10</xdr:col>
      <xdr:colOff>400050</xdr:colOff>
      <xdr:row>3</xdr:row>
      <xdr:rowOff>111472</xdr:rowOff>
    </xdr:from>
    <xdr:to>
      <xdr:col>12</xdr:col>
      <xdr:colOff>314325</xdr:colOff>
      <xdr:row>6</xdr:row>
      <xdr:rowOff>6345</xdr:rowOff>
    </xdr:to>
    <xdr:sp macro="" textlink="' '!A35">
      <xdr:nvSpPr>
        <xdr:cNvPr id="102" name="Textfeld 101">
          <a:extLst>
            <a:ext uri="{FF2B5EF4-FFF2-40B4-BE49-F238E27FC236}">
              <a16:creationId xmlns:a16="http://schemas.microsoft.com/office/drawing/2014/main" id="{00000000-0008-0000-0100-000066000000}"/>
            </a:ext>
          </a:extLst>
        </xdr:cNvPr>
        <xdr:cNvSpPr txBox="1"/>
      </xdr:nvSpPr>
      <xdr:spPr>
        <a:xfrm>
          <a:off x="6381750" y="1130647"/>
          <a:ext cx="1438275" cy="466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ctr">
          <a:noAutofit/>
        </a:bodyPr>
        <a:lstStyle/>
        <a:p>
          <a:pPr algn="ctr"/>
          <a:fld id="{01E2A78C-F36C-4AD2-B5D4-19D1F0A2D2D6}" type="TxLink">
            <a:rPr lang="de-CH" sz="1400" b="1">
              <a:solidFill>
                <a:schemeClr val="tx2"/>
              </a:solidFill>
              <a:effectLst/>
              <a:latin typeface="Calibri Light" panose="020F0302020204030204" pitchFamily="34" charset="0"/>
              <a:ea typeface="+mn-ea"/>
              <a:cs typeface="Calibri Light" panose="020F0302020204030204" pitchFamily="34" charset="0"/>
            </a:rPr>
            <a:pPr algn="ctr"/>
            <a:t>Umsetzung &amp; Controlling</a:t>
          </a:fld>
          <a:endParaRPr lang="de-CH" sz="1400" b="1">
            <a:solidFill>
              <a:schemeClr val="tx2"/>
            </a:solidFill>
            <a:effectLst/>
            <a:latin typeface="Calibri Light" panose="020F0302020204030204" pitchFamily="34" charset="0"/>
            <a:ea typeface="+mn-ea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3</xdr:col>
      <xdr:colOff>476250</xdr:colOff>
      <xdr:row>6</xdr:row>
      <xdr:rowOff>114299</xdr:rowOff>
    </xdr:from>
    <xdr:to>
      <xdr:col>3</xdr:col>
      <xdr:colOff>663846</xdr:colOff>
      <xdr:row>7</xdr:row>
      <xdr:rowOff>85724</xdr:rowOff>
    </xdr:to>
    <xdr:sp macro="" textlink="">
      <xdr:nvSpPr>
        <xdr:cNvPr id="186" name="Sechseck 185">
          <a:extLst>
            <a:ext uri="{FF2B5EF4-FFF2-40B4-BE49-F238E27FC236}">
              <a16:creationId xmlns:a16="http://schemas.microsoft.com/office/drawing/2014/main" id="{00000000-0008-0000-0100-0000BA000000}"/>
            </a:ext>
          </a:extLst>
        </xdr:cNvPr>
        <xdr:cNvSpPr/>
      </xdr:nvSpPr>
      <xdr:spPr>
        <a:xfrm>
          <a:off x="1123950" y="1609724"/>
          <a:ext cx="187596" cy="161925"/>
        </a:xfrm>
        <a:prstGeom prst="hexagon">
          <a:avLst>
            <a:gd name="adj" fmla="val 25000"/>
            <a:gd name="vf" fmla="val 115470"/>
          </a:avLst>
        </a:prstGeom>
      </xdr:spPr>
      <xdr:style>
        <a:lnRef idx="1">
          <a:schemeClr val="accent1">
            <a:hueOff val="0"/>
            <a:satOff val="0"/>
            <a:lumOff val="0"/>
            <a:alphaOff val="0"/>
          </a:schemeClr>
        </a:lnRef>
        <a:fillRef idx="1">
          <a:schemeClr val="lt1">
            <a:hueOff val="0"/>
            <a:satOff val="0"/>
            <a:lumOff val="0"/>
            <a:alphaOff val="0"/>
          </a:schemeClr>
        </a:fillRef>
        <a:effectRef idx="0">
          <a:schemeClr val="lt1">
            <a:hueOff val="0"/>
            <a:satOff val="0"/>
            <a:lumOff val="0"/>
            <a:alphaOff val="0"/>
          </a:schemeClr>
        </a:effectRef>
        <a:fontRef idx="minor">
          <a:schemeClr val="dk1">
            <a:hueOff val="0"/>
            <a:satOff val="0"/>
            <a:lumOff val="0"/>
            <a:alphaOff val="0"/>
          </a:schemeClr>
        </a:fontRef>
      </xdr:style>
      <xdr:txBody>
        <a:bodyPr lIns="0" tIns="0" rIns="0" bIns="0" anchor="ctr"/>
        <a:lstStyle/>
        <a:p>
          <a:pPr algn="ctr"/>
          <a:r>
            <a:rPr lang="de-CH" sz="800">
              <a:solidFill>
                <a:schemeClr val="tx2"/>
              </a:solidFill>
              <a:latin typeface="Calibri Light" panose="020F0302020204030204" pitchFamily="34" charset="0"/>
              <a:cs typeface="Calibri Light" panose="020F0302020204030204" pitchFamily="34" charset="0"/>
            </a:rPr>
            <a:t>1</a:t>
          </a:r>
        </a:p>
      </xdr:txBody>
    </xdr:sp>
    <xdr:clientData/>
  </xdr:twoCellAnchor>
  <xdr:twoCellAnchor>
    <xdr:from>
      <xdr:col>3</xdr:col>
      <xdr:colOff>476250</xdr:colOff>
      <xdr:row>12</xdr:row>
      <xdr:rowOff>3174</xdr:rowOff>
    </xdr:from>
    <xdr:to>
      <xdr:col>3</xdr:col>
      <xdr:colOff>663846</xdr:colOff>
      <xdr:row>12</xdr:row>
      <xdr:rowOff>165099</xdr:rowOff>
    </xdr:to>
    <xdr:sp macro="" textlink="">
      <xdr:nvSpPr>
        <xdr:cNvPr id="187" name="Sechseck 186">
          <a:extLst>
            <a:ext uri="{FF2B5EF4-FFF2-40B4-BE49-F238E27FC236}">
              <a16:creationId xmlns:a16="http://schemas.microsoft.com/office/drawing/2014/main" id="{00000000-0008-0000-0100-0000BB000000}"/>
            </a:ext>
          </a:extLst>
        </xdr:cNvPr>
        <xdr:cNvSpPr/>
      </xdr:nvSpPr>
      <xdr:spPr>
        <a:xfrm>
          <a:off x="1123950" y="2641599"/>
          <a:ext cx="187596" cy="161925"/>
        </a:xfrm>
        <a:prstGeom prst="hexagon">
          <a:avLst>
            <a:gd name="adj" fmla="val 25000"/>
            <a:gd name="vf" fmla="val 115470"/>
          </a:avLst>
        </a:prstGeom>
      </xdr:spPr>
      <xdr:style>
        <a:lnRef idx="1">
          <a:schemeClr val="accent1">
            <a:hueOff val="0"/>
            <a:satOff val="0"/>
            <a:lumOff val="0"/>
            <a:alphaOff val="0"/>
          </a:schemeClr>
        </a:lnRef>
        <a:fillRef idx="1">
          <a:schemeClr val="lt1">
            <a:hueOff val="0"/>
            <a:satOff val="0"/>
            <a:lumOff val="0"/>
            <a:alphaOff val="0"/>
          </a:schemeClr>
        </a:fillRef>
        <a:effectRef idx="0">
          <a:schemeClr val="lt1">
            <a:hueOff val="0"/>
            <a:satOff val="0"/>
            <a:lumOff val="0"/>
            <a:alphaOff val="0"/>
          </a:schemeClr>
        </a:effectRef>
        <a:fontRef idx="minor">
          <a:schemeClr val="dk1">
            <a:hueOff val="0"/>
            <a:satOff val="0"/>
            <a:lumOff val="0"/>
            <a:alphaOff val="0"/>
          </a:schemeClr>
        </a:fontRef>
      </xdr:style>
      <xdr:txBody>
        <a:bodyPr lIns="0" tIns="0" rIns="0" bIns="0" anchor="ctr"/>
        <a:lstStyle/>
        <a:p>
          <a:pPr algn="ctr"/>
          <a:r>
            <a:rPr lang="de-CH" sz="800">
              <a:solidFill>
                <a:schemeClr val="tx2"/>
              </a:solidFill>
              <a:latin typeface="Calibri Light" panose="020F0302020204030204" pitchFamily="34" charset="0"/>
              <a:cs typeface="Calibri Light" panose="020F0302020204030204" pitchFamily="34" charset="0"/>
            </a:rPr>
            <a:t>2</a:t>
          </a:r>
        </a:p>
      </xdr:txBody>
    </xdr:sp>
    <xdr:clientData/>
  </xdr:twoCellAnchor>
  <xdr:twoCellAnchor>
    <xdr:from>
      <xdr:col>3</xdr:col>
      <xdr:colOff>476250</xdr:colOff>
      <xdr:row>17</xdr:row>
      <xdr:rowOff>82549</xdr:rowOff>
    </xdr:from>
    <xdr:to>
      <xdr:col>3</xdr:col>
      <xdr:colOff>663846</xdr:colOff>
      <xdr:row>18</xdr:row>
      <xdr:rowOff>53974</xdr:rowOff>
    </xdr:to>
    <xdr:sp macro="" textlink="">
      <xdr:nvSpPr>
        <xdr:cNvPr id="188" name="Sechseck 187">
          <a:extLst>
            <a:ext uri="{FF2B5EF4-FFF2-40B4-BE49-F238E27FC236}">
              <a16:creationId xmlns:a16="http://schemas.microsoft.com/office/drawing/2014/main" id="{00000000-0008-0000-0100-0000BC000000}"/>
            </a:ext>
          </a:extLst>
        </xdr:cNvPr>
        <xdr:cNvSpPr/>
      </xdr:nvSpPr>
      <xdr:spPr>
        <a:xfrm>
          <a:off x="1123950" y="3673474"/>
          <a:ext cx="187596" cy="161925"/>
        </a:xfrm>
        <a:prstGeom prst="hexagon">
          <a:avLst>
            <a:gd name="adj" fmla="val 25000"/>
            <a:gd name="vf" fmla="val 115470"/>
          </a:avLst>
        </a:prstGeom>
      </xdr:spPr>
      <xdr:style>
        <a:lnRef idx="1">
          <a:schemeClr val="accent1">
            <a:hueOff val="0"/>
            <a:satOff val="0"/>
            <a:lumOff val="0"/>
            <a:alphaOff val="0"/>
          </a:schemeClr>
        </a:lnRef>
        <a:fillRef idx="1">
          <a:schemeClr val="lt1">
            <a:hueOff val="0"/>
            <a:satOff val="0"/>
            <a:lumOff val="0"/>
            <a:alphaOff val="0"/>
          </a:schemeClr>
        </a:fillRef>
        <a:effectRef idx="0">
          <a:schemeClr val="lt1">
            <a:hueOff val="0"/>
            <a:satOff val="0"/>
            <a:lumOff val="0"/>
            <a:alphaOff val="0"/>
          </a:schemeClr>
        </a:effectRef>
        <a:fontRef idx="minor">
          <a:schemeClr val="dk1">
            <a:hueOff val="0"/>
            <a:satOff val="0"/>
            <a:lumOff val="0"/>
            <a:alphaOff val="0"/>
          </a:schemeClr>
        </a:fontRef>
      </xdr:style>
      <xdr:txBody>
        <a:bodyPr lIns="0" tIns="0" rIns="0" bIns="0" anchor="ctr"/>
        <a:lstStyle/>
        <a:p>
          <a:pPr algn="ctr"/>
          <a:r>
            <a:rPr lang="de-CH" sz="800">
              <a:solidFill>
                <a:schemeClr val="tx2"/>
              </a:solidFill>
              <a:latin typeface="Calibri Light" panose="020F0302020204030204" pitchFamily="34" charset="0"/>
              <a:cs typeface="Calibri Light" panose="020F0302020204030204" pitchFamily="34" charset="0"/>
            </a:rPr>
            <a:t>3</a:t>
          </a:r>
        </a:p>
      </xdr:txBody>
    </xdr:sp>
    <xdr:clientData/>
  </xdr:twoCellAnchor>
  <xdr:twoCellAnchor>
    <xdr:from>
      <xdr:col>3</xdr:col>
      <xdr:colOff>476250</xdr:colOff>
      <xdr:row>22</xdr:row>
      <xdr:rowOff>161924</xdr:rowOff>
    </xdr:from>
    <xdr:to>
      <xdr:col>3</xdr:col>
      <xdr:colOff>663846</xdr:colOff>
      <xdr:row>23</xdr:row>
      <xdr:rowOff>133349</xdr:rowOff>
    </xdr:to>
    <xdr:sp macro="" textlink="">
      <xdr:nvSpPr>
        <xdr:cNvPr id="189" name="Sechseck 188">
          <a:extLst>
            <a:ext uri="{FF2B5EF4-FFF2-40B4-BE49-F238E27FC236}">
              <a16:creationId xmlns:a16="http://schemas.microsoft.com/office/drawing/2014/main" id="{00000000-0008-0000-0100-0000BD000000}"/>
            </a:ext>
          </a:extLst>
        </xdr:cNvPr>
        <xdr:cNvSpPr/>
      </xdr:nvSpPr>
      <xdr:spPr>
        <a:xfrm>
          <a:off x="1123950" y="4705349"/>
          <a:ext cx="187596" cy="161925"/>
        </a:xfrm>
        <a:prstGeom prst="hexagon">
          <a:avLst>
            <a:gd name="adj" fmla="val 25000"/>
            <a:gd name="vf" fmla="val 115470"/>
          </a:avLst>
        </a:prstGeom>
      </xdr:spPr>
      <xdr:style>
        <a:lnRef idx="1">
          <a:schemeClr val="accent1">
            <a:hueOff val="0"/>
            <a:satOff val="0"/>
            <a:lumOff val="0"/>
            <a:alphaOff val="0"/>
          </a:schemeClr>
        </a:lnRef>
        <a:fillRef idx="1">
          <a:schemeClr val="lt1">
            <a:hueOff val="0"/>
            <a:satOff val="0"/>
            <a:lumOff val="0"/>
            <a:alphaOff val="0"/>
          </a:schemeClr>
        </a:fillRef>
        <a:effectRef idx="0">
          <a:schemeClr val="lt1">
            <a:hueOff val="0"/>
            <a:satOff val="0"/>
            <a:lumOff val="0"/>
            <a:alphaOff val="0"/>
          </a:schemeClr>
        </a:effectRef>
        <a:fontRef idx="minor">
          <a:schemeClr val="dk1">
            <a:hueOff val="0"/>
            <a:satOff val="0"/>
            <a:lumOff val="0"/>
            <a:alphaOff val="0"/>
          </a:schemeClr>
        </a:fontRef>
      </xdr:style>
      <xdr:txBody>
        <a:bodyPr lIns="0" tIns="0" rIns="0" bIns="0" anchor="ctr"/>
        <a:lstStyle/>
        <a:p>
          <a:pPr algn="ctr"/>
          <a:r>
            <a:rPr lang="de-CH" sz="800">
              <a:solidFill>
                <a:schemeClr val="tx2"/>
              </a:solidFill>
              <a:latin typeface="Calibri Light" panose="020F0302020204030204" pitchFamily="34" charset="0"/>
              <a:cs typeface="Calibri Light" panose="020F0302020204030204" pitchFamily="34" charset="0"/>
            </a:rPr>
            <a:t>4</a:t>
          </a:r>
        </a:p>
      </xdr:txBody>
    </xdr:sp>
    <xdr:clientData/>
  </xdr:twoCellAnchor>
  <xdr:twoCellAnchor>
    <xdr:from>
      <xdr:col>4</xdr:col>
      <xdr:colOff>657225</xdr:colOff>
      <xdr:row>9</xdr:row>
      <xdr:rowOff>47624</xdr:rowOff>
    </xdr:from>
    <xdr:to>
      <xdr:col>5</xdr:col>
      <xdr:colOff>82821</xdr:colOff>
      <xdr:row>10</xdr:row>
      <xdr:rowOff>19049</xdr:rowOff>
    </xdr:to>
    <xdr:sp macro="" textlink="">
      <xdr:nvSpPr>
        <xdr:cNvPr id="190" name="Sechseck 189">
          <a:extLst>
            <a:ext uri="{FF2B5EF4-FFF2-40B4-BE49-F238E27FC236}">
              <a16:creationId xmlns:a16="http://schemas.microsoft.com/office/drawing/2014/main" id="{00000000-0008-0000-0100-0000BE000000}"/>
            </a:ext>
          </a:extLst>
        </xdr:cNvPr>
        <xdr:cNvSpPr/>
      </xdr:nvSpPr>
      <xdr:spPr>
        <a:xfrm>
          <a:off x="2066925" y="2209799"/>
          <a:ext cx="187596" cy="161925"/>
        </a:xfrm>
        <a:prstGeom prst="hexagon">
          <a:avLst>
            <a:gd name="adj" fmla="val 25000"/>
            <a:gd name="vf" fmla="val 115470"/>
          </a:avLst>
        </a:prstGeom>
      </xdr:spPr>
      <xdr:style>
        <a:lnRef idx="1">
          <a:schemeClr val="accent1">
            <a:hueOff val="0"/>
            <a:satOff val="0"/>
            <a:lumOff val="0"/>
            <a:alphaOff val="0"/>
          </a:schemeClr>
        </a:lnRef>
        <a:fillRef idx="1">
          <a:schemeClr val="lt1">
            <a:hueOff val="0"/>
            <a:satOff val="0"/>
            <a:lumOff val="0"/>
            <a:alphaOff val="0"/>
          </a:schemeClr>
        </a:fillRef>
        <a:effectRef idx="0">
          <a:schemeClr val="lt1">
            <a:hueOff val="0"/>
            <a:satOff val="0"/>
            <a:lumOff val="0"/>
            <a:alphaOff val="0"/>
          </a:schemeClr>
        </a:effectRef>
        <a:fontRef idx="minor">
          <a:schemeClr val="dk1">
            <a:hueOff val="0"/>
            <a:satOff val="0"/>
            <a:lumOff val="0"/>
            <a:alphaOff val="0"/>
          </a:schemeClr>
        </a:fontRef>
      </xdr:style>
      <xdr:txBody>
        <a:bodyPr lIns="0" tIns="0" rIns="0" bIns="0" anchor="ctr"/>
        <a:lstStyle/>
        <a:p>
          <a:pPr algn="ctr"/>
          <a:r>
            <a:rPr lang="de-CH" sz="800">
              <a:solidFill>
                <a:schemeClr val="tx2"/>
              </a:solidFill>
              <a:latin typeface="Calibri Light" panose="020F0302020204030204" pitchFamily="34" charset="0"/>
              <a:cs typeface="Calibri Light" panose="020F0302020204030204" pitchFamily="34" charset="0"/>
            </a:rPr>
            <a:t>5</a:t>
          </a:r>
        </a:p>
      </xdr:txBody>
    </xdr:sp>
    <xdr:clientData/>
  </xdr:twoCellAnchor>
  <xdr:twoCellAnchor>
    <xdr:from>
      <xdr:col>4</xdr:col>
      <xdr:colOff>657225</xdr:colOff>
      <xdr:row>14</xdr:row>
      <xdr:rowOff>126999</xdr:rowOff>
    </xdr:from>
    <xdr:to>
      <xdr:col>5</xdr:col>
      <xdr:colOff>82821</xdr:colOff>
      <xdr:row>15</xdr:row>
      <xdr:rowOff>98424</xdr:rowOff>
    </xdr:to>
    <xdr:sp macro="" textlink="">
      <xdr:nvSpPr>
        <xdr:cNvPr id="191" name="Sechseck 190">
          <a:extLst>
            <a:ext uri="{FF2B5EF4-FFF2-40B4-BE49-F238E27FC236}">
              <a16:creationId xmlns:a16="http://schemas.microsoft.com/office/drawing/2014/main" id="{00000000-0008-0000-0100-0000BF000000}"/>
            </a:ext>
          </a:extLst>
        </xdr:cNvPr>
        <xdr:cNvSpPr/>
      </xdr:nvSpPr>
      <xdr:spPr>
        <a:xfrm>
          <a:off x="2066925" y="3146424"/>
          <a:ext cx="187596" cy="161925"/>
        </a:xfrm>
        <a:prstGeom prst="hexagon">
          <a:avLst>
            <a:gd name="adj" fmla="val 25000"/>
            <a:gd name="vf" fmla="val 115470"/>
          </a:avLst>
        </a:prstGeom>
      </xdr:spPr>
      <xdr:style>
        <a:lnRef idx="1">
          <a:schemeClr val="accent1">
            <a:hueOff val="0"/>
            <a:satOff val="0"/>
            <a:lumOff val="0"/>
            <a:alphaOff val="0"/>
          </a:schemeClr>
        </a:lnRef>
        <a:fillRef idx="1">
          <a:schemeClr val="lt1">
            <a:hueOff val="0"/>
            <a:satOff val="0"/>
            <a:lumOff val="0"/>
            <a:alphaOff val="0"/>
          </a:schemeClr>
        </a:fillRef>
        <a:effectRef idx="0">
          <a:schemeClr val="lt1">
            <a:hueOff val="0"/>
            <a:satOff val="0"/>
            <a:lumOff val="0"/>
            <a:alphaOff val="0"/>
          </a:schemeClr>
        </a:effectRef>
        <a:fontRef idx="minor">
          <a:schemeClr val="dk1">
            <a:hueOff val="0"/>
            <a:satOff val="0"/>
            <a:lumOff val="0"/>
            <a:alphaOff val="0"/>
          </a:schemeClr>
        </a:fontRef>
      </xdr:style>
      <xdr:txBody>
        <a:bodyPr lIns="0" tIns="0" rIns="0" bIns="0" anchor="ctr"/>
        <a:lstStyle/>
        <a:p>
          <a:pPr algn="ctr"/>
          <a:r>
            <a:rPr lang="de-CH" sz="800">
              <a:solidFill>
                <a:schemeClr val="tx2"/>
              </a:solidFill>
              <a:latin typeface="Calibri Light" panose="020F0302020204030204" pitchFamily="34" charset="0"/>
              <a:cs typeface="Calibri Light" panose="020F0302020204030204" pitchFamily="34" charset="0"/>
            </a:rPr>
            <a:t>6</a:t>
          </a:r>
        </a:p>
      </xdr:txBody>
    </xdr:sp>
    <xdr:clientData/>
  </xdr:twoCellAnchor>
  <xdr:twoCellAnchor>
    <xdr:from>
      <xdr:col>4</xdr:col>
      <xdr:colOff>657225</xdr:colOff>
      <xdr:row>20</xdr:row>
      <xdr:rowOff>15874</xdr:rowOff>
    </xdr:from>
    <xdr:to>
      <xdr:col>5</xdr:col>
      <xdr:colOff>82821</xdr:colOff>
      <xdr:row>20</xdr:row>
      <xdr:rowOff>177799</xdr:rowOff>
    </xdr:to>
    <xdr:sp macro="" textlink="">
      <xdr:nvSpPr>
        <xdr:cNvPr id="192" name="Sechseck 191">
          <a:extLst>
            <a:ext uri="{FF2B5EF4-FFF2-40B4-BE49-F238E27FC236}">
              <a16:creationId xmlns:a16="http://schemas.microsoft.com/office/drawing/2014/main" id="{00000000-0008-0000-0100-0000C0000000}"/>
            </a:ext>
          </a:extLst>
        </xdr:cNvPr>
        <xdr:cNvSpPr/>
      </xdr:nvSpPr>
      <xdr:spPr>
        <a:xfrm>
          <a:off x="2066925" y="4178299"/>
          <a:ext cx="187596" cy="161925"/>
        </a:xfrm>
        <a:prstGeom prst="hexagon">
          <a:avLst>
            <a:gd name="adj" fmla="val 25000"/>
            <a:gd name="vf" fmla="val 115470"/>
          </a:avLst>
        </a:prstGeom>
      </xdr:spPr>
      <xdr:style>
        <a:lnRef idx="1">
          <a:schemeClr val="accent1">
            <a:hueOff val="0"/>
            <a:satOff val="0"/>
            <a:lumOff val="0"/>
            <a:alphaOff val="0"/>
          </a:schemeClr>
        </a:lnRef>
        <a:fillRef idx="1">
          <a:schemeClr val="lt1">
            <a:hueOff val="0"/>
            <a:satOff val="0"/>
            <a:lumOff val="0"/>
            <a:alphaOff val="0"/>
          </a:schemeClr>
        </a:fillRef>
        <a:effectRef idx="0">
          <a:schemeClr val="lt1">
            <a:hueOff val="0"/>
            <a:satOff val="0"/>
            <a:lumOff val="0"/>
            <a:alphaOff val="0"/>
          </a:schemeClr>
        </a:effectRef>
        <a:fontRef idx="minor">
          <a:schemeClr val="dk1">
            <a:hueOff val="0"/>
            <a:satOff val="0"/>
            <a:lumOff val="0"/>
            <a:alphaOff val="0"/>
          </a:schemeClr>
        </a:fontRef>
      </xdr:style>
      <xdr:txBody>
        <a:bodyPr lIns="0" tIns="0" rIns="0" bIns="0" anchor="ctr"/>
        <a:lstStyle/>
        <a:p>
          <a:pPr algn="ctr"/>
          <a:r>
            <a:rPr lang="de-CH" sz="800">
              <a:solidFill>
                <a:schemeClr val="tx2"/>
              </a:solidFill>
              <a:latin typeface="Calibri Light" panose="020F0302020204030204" pitchFamily="34" charset="0"/>
              <a:cs typeface="Calibri Light" panose="020F0302020204030204" pitchFamily="34" charset="0"/>
            </a:rPr>
            <a:t>7</a:t>
          </a:r>
        </a:p>
      </xdr:txBody>
    </xdr:sp>
    <xdr:clientData/>
  </xdr:twoCellAnchor>
  <xdr:twoCellAnchor>
    <xdr:from>
      <xdr:col>4</xdr:col>
      <xdr:colOff>657225</xdr:colOff>
      <xdr:row>25</xdr:row>
      <xdr:rowOff>95249</xdr:rowOff>
    </xdr:from>
    <xdr:to>
      <xdr:col>5</xdr:col>
      <xdr:colOff>82821</xdr:colOff>
      <xdr:row>26</xdr:row>
      <xdr:rowOff>66674</xdr:rowOff>
    </xdr:to>
    <xdr:sp macro="" textlink="">
      <xdr:nvSpPr>
        <xdr:cNvPr id="193" name="Sechseck 192">
          <a:extLst>
            <a:ext uri="{FF2B5EF4-FFF2-40B4-BE49-F238E27FC236}">
              <a16:creationId xmlns:a16="http://schemas.microsoft.com/office/drawing/2014/main" id="{00000000-0008-0000-0100-0000C1000000}"/>
            </a:ext>
          </a:extLst>
        </xdr:cNvPr>
        <xdr:cNvSpPr/>
      </xdr:nvSpPr>
      <xdr:spPr>
        <a:xfrm>
          <a:off x="2066925" y="5305424"/>
          <a:ext cx="187596" cy="161925"/>
        </a:xfrm>
        <a:prstGeom prst="hexagon">
          <a:avLst>
            <a:gd name="adj" fmla="val 25000"/>
            <a:gd name="vf" fmla="val 115470"/>
          </a:avLst>
        </a:prstGeom>
      </xdr:spPr>
      <xdr:style>
        <a:lnRef idx="1">
          <a:schemeClr val="accent1">
            <a:hueOff val="0"/>
            <a:satOff val="0"/>
            <a:lumOff val="0"/>
            <a:alphaOff val="0"/>
          </a:schemeClr>
        </a:lnRef>
        <a:fillRef idx="1">
          <a:schemeClr val="lt1">
            <a:hueOff val="0"/>
            <a:satOff val="0"/>
            <a:lumOff val="0"/>
            <a:alphaOff val="0"/>
          </a:schemeClr>
        </a:fillRef>
        <a:effectRef idx="0">
          <a:schemeClr val="lt1">
            <a:hueOff val="0"/>
            <a:satOff val="0"/>
            <a:lumOff val="0"/>
            <a:alphaOff val="0"/>
          </a:schemeClr>
        </a:effectRef>
        <a:fontRef idx="minor">
          <a:schemeClr val="dk1">
            <a:hueOff val="0"/>
            <a:satOff val="0"/>
            <a:lumOff val="0"/>
            <a:alphaOff val="0"/>
          </a:schemeClr>
        </a:fontRef>
      </xdr:style>
      <xdr:txBody>
        <a:bodyPr lIns="0" tIns="0" rIns="0" bIns="0" anchor="ctr"/>
        <a:lstStyle/>
        <a:p>
          <a:pPr algn="ctr"/>
          <a:r>
            <a:rPr lang="de-CH" sz="800">
              <a:solidFill>
                <a:schemeClr val="tx2"/>
              </a:solidFill>
              <a:latin typeface="Calibri Light" panose="020F0302020204030204" pitchFamily="34" charset="0"/>
              <a:cs typeface="Calibri Light" panose="020F0302020204030204" pitchFamily="34" charset="0"/>
            </a:rPr>
            <a:t>8</a:t>
          </a:r>
        </a:p>
      </xdr:txBody>
    </xdr:sp>
    <xdr:clientData/>
  </xdr:twoCellAnchor>
  <xdr:twoCellAnchor>
    <xdr:from>
      <xdr:col>6</xdr:col>
      <xdr:colOff>47625</xdr:colOff>
      <xdr:row>6</xdr:row>
      <xdr:rowOff>114299</xdr:rowOff>
    </xdr:from>
    <xdr:to>
      <xdr:col>6</xdr:col>
      <xdr:colOff>235221</xdr:colOff>
      <xdr:row>7</xdr:row>
      <xdr:rowOff>85724</xdr:rowOff>
    </xdr:to>
    <xdr:sp macro="" textlink="">
      <xdr:nvSpPr>
        <xdr:cNvPr id="194" name="Sechseck 193">
          <a:extLst>
            <a:ext uri="{FF2B5EF4-FFF2-40B4-BE49-F238E27FC236}">
              <a16:creationId xmlns:a16="http://schemas.microsoft.com/office/drawing/2014/main" id="{00000000-0008-0000-0100-0000C2000000}"/>
            </a:ext>
          </a:extLst>
        </xdr:cNvPr>
        <xdr:cNvSpPr/>
      </xdr:nvSpPr>
      <xdr:spPr>
        <a:xfrm>
          <a:off x="2981325" y="1704974"/>
          <a:ext cx="187596" cy="161925"/>
        </a:xfrm>
        <a:prstGeom prst="hexagon">
          <a:avLst>
            <a:gd name="adj" fmla="val 25000"/>
            <a:gd name="vf" fmla="val 115470"/>
          </a:avLst>
        </a:prstGeom>
      </xdr:spPr>
      <xdr:style>
        <a:lnRef idx="1">
          <a:schemeClr val="accent1">
            <a:hueOff val="0"/>
            <a:satOff val="0"/>
            <a:lumOff val="0"/>
            <a:alphaOff val="0"/>
          </a:schemeClr>
        </a:lnRef>
        <a:fillRef idx="1">
          <a:schemeClr val="lt1">
            <a:hueOff val="0"/>
            <a:satOff val="0"/>
            <a:lumOff val="0"/>
            <a:alphaOff val="0"/>
          </a:schemeClr>
        </a:fillRef>
        <a:effectRef idx="0">
          <a:schemeClr val="lt1">
            <a:hueOff val="0"/>
            <a:satOff val="0"/>
            <a:lumOff val="0"/>
            <a:alphaOff val="0"/>
          </a:schemeClr>
        </a:effectRef>
        <a:fontRef idx="minor">
          <a:schemeClr val="dk1">
            <a:hueOff val="0"/>
            <a:satOff val="0"/>
            <a:lumOff val="0"/>
            <a:alphaOff val="0"/>
          </a:schemeClr>
        </a:fontRef>
      </xdr:style>
      <xdr:txBody>
        <a:bodyPr lIns="0" tIns="0" rIns="0" bIns="0" anchor="ctr"/>
        <a:lstStyle/>
        <a:p>
          <a:pPr algn="ctr"/>
          <a:r>
            <a:rPr lang="de-CH" sz="800">
              <a:solidFill>
                <a:schemeClr val="tx2"/>
              </a:solidFill>
              <a:latin typeface="Calibri Light" panose="020F0302020204030204" pitchFamily="34" charset="0"/>
              <a:cs typeface="Calibri Light" panose="020F0302020204030204" pitchFamily="34" charset="0"/>
            </a:rPr>
            <a:t>9</a:t>
          </a:r>
        </a:p>
      </xdr:txBody>
    </xdr:sp>
    <xdr:clientData/>
  </xdr:twoCellAnchor>
  <xdr:twoCellAnchor>
    <xdr:from>
      <xdr:col>6</xdr:col>
      <xdr:colOff>47625</xdr:colOff>
      <xdr:row>12</xdr:row>
      <xdr:rowOff>3174</xdr:rowOff>
    </xdr:from>
    <xdr:to>
      <xdr:col>6</xdr:col>
      <xdr:colOff>235221</xdr:colOff>
      <xdr:row>12</xdr:row>
      <xdr:rowOff>165099</xdr:rowOff>
    </xdr:to>
    <xdr:sp macro="" textlink="">
      <xdr:nvSpPr>
        <xdr:cNvPr id="195" name="Sechseck 194">
          <a:extLst>
            <a:ext uri="{FF2B5EF4-FFF2-40B4-BE49-F238E27FC236}">
              <a16:creationId xmlns:a16="http://schemas.microsoft.com/office/drawing/2014/main" id="{00000000-0008-0000-0100-0000C3000000}"/>
            </a:ext>
          </a:extLst>
        </xdr:cNvPr>
        <xdr:cNvSpPr/>
      </xdr:nvSpPr>
      <xdr:spPr>
        <a:xfrm>
          <a:off x="2981325" y="2641599"/>
          <a:ext cx="187596" cy="161925"/>
        </a:xfrm>
        <a:prstGeom prst="hexagon">
          <a:avLst>
            <a:gd name="adj" fmla="val 25000"/>
            <a:gd name="vf" fmla="val 115470"/>
          </a:avLst>
        </a:prstGeom>
      </xdr:spPr>
      <xdr:style>
        <a:lnRef idx="1">
          <a:schemeClr val="accent1">
            <a:hueOff val="0"/>
            <a:satOff val="0"/>
            <a:lumOff val="0"/>
            <a:alphaOff val="0"/>
          </a:schemeClr>
        </a:lnRef>
        <a:fillRef idx="1">
          <a:schemeClr val="lt1">
            <a:hueOff val="0"/>
            <a:satOff val="0"/>
            <a:lumOff val="0"/>
            <a:alphaOff val="0"/>
          </a:schemeClr>
        </a:fillRef>
        <a:effectRef idx="0">
          <a:schemeClr val="lt1">
            <a:hueOff val="0"/>
            <a:satOff val="0"/>
            <a:lumOff val="0"/>
            <a:alphaOff val="0"/>
          </a:schemeClr>
        </a:effectRef>
        <a:fontRef idx="minor">
          <a:schemeClr val="dk1">
            <a:hueOff val="0"/>
            <a:satOff val="0"/>
            <a:lumOff val="0"/>
            <a:alphaOff val="0"/>
          </a:schemeClr>
        </a:fontRef>
      </xdr:style>
      <xdr:txBody>
        <a:bodyPr lIns="0" tIns="0" rIns="0" bIns="0" anchor="ctr"/>
        <a:lstStyle/>
        <a:p>
          <a:pPr algn="ctr"/>
          <a:r>
            <a:rPr lang="de-CH" sz="800">
              <a:solidFill>
                <a:schemeClr val="tx2"/>
              </a:solidFill>
              <a:latin typeface="Calibri Light" panose="020F0302020204030204" pitchFamily="34" charset="0"/>
              <a:cs typeface="Calibri Light" panose="020F0302020204030204" pitchFamily="34" charset="0"/>
            </a:rPr>
            <a:t>10</a:t>
          </a:r>
        </a:p>
      </xdr:txBody>
    </xdr:sp>
    <xdr:clientData/>
  </xdr:twoCellAnchor>
  <xdr:twoCellAnchor>
    <xdr:from>
      <xdr:col>6</xdr:col>
      <xdr:colOff>47625</xdr:colOff>
      <xdr:row>17</xdr:row>
      <xdr:rowOff>82549</xdr:rowOff>
    </xdr:from>
    <xdr:to>
      <xdr:col>6</xdr:col>
      <xdr:colOff>235221</xdr:colOff>
      <xdr:row>18</xdr:row>
      <xdr:rowOff>53974</xdr:rowOff>
    </xdr:to>
    <xdr:sp macro="" textlink="">
      <xdr:nvSpPr>
        <xdr:cNvPr id="196" name="Sechseck 195">
          <a:extLst>
            <a:ext uri="{FF2B5EF4-FFF2-40B4-BE49-F238E27FC236}">
              <a16:creationId xmlns:a16="http://schemas.microsoft.com/office/drawing/2014/main" id="{00000000-0008-0000-0100-0000C4000000}"/>
            </a:ext>
          </a:extLst>
        </xdr:cNvPr>
        <xdr:cNvSpPr/>
      </xdr:nvSpPr>
      <xdr:spPr>
        <a:xfrm>
          <a:off x="2981325" y="3673474"/>
          <a:ext cx="187596" cy="161925"/>
        </a:xfrm>
        <a:prstGeom prst="hexagon">
          <a:avLst>
            <a:gd name="adj" fmla="val 25000"/>
            <a:gd name="vf" fmla="val 115470"/>
          </a:avLst>
        </a:prstGeom>
      </xdr:spPr>
      <xdr:style>
        <a:lnRef idx="1">
          <a:schemeClr val="accent1">
            <a:hueOff val="0"/>
            <a:satOff val="0"/>
            <a:lumOff val="0"/>
            <a:alphaOff val="0"/>
          </a:schemeClr>
        </a:lnRef>
        <a:fillRef idx="1">
          <a:schemeClr val="lt1">
            <a:hueOff val="0"/>
            <a:satOff val="0"/>
            <a:lumOff val="0"/>
            <a:alphaOff val="0"/>
          </a:schemeClr>
        </a:fillRef>
        <a:effectRef idx="0">
          <a:schemeClr val="lt1">
            <a:hueOff val="0"/>
            <a:satOff val="0"/>
            <a:lumOff val="0"/>
            <a:alphaOff val="0"/>
          </a:schemeClr>
        </a:effectRef>
        <a:fontRef idx="minor">
          <a:schemeClr val="dk1">
            <a:hueOff val="0"/>
            <a:satOff val="0"/>
            <a:lumOff val="0"/>
            <a:alphaOff val="0"/>
          </a:schemeClr>
        </a:fontRef>
      </xdr:style>
      <xdr:txBody>
        <a:bodyPr lIns="0" tIns="0" rIns="0" bIns="0" anchor="ctr"/>
        <a:lstStyle/>
        <a:p>
          <a:pPr algn="ctr"/>
          <a:r>
            <a:rPr lang="de-CH" sz="800">
              <a:solidFill>
                <a:schemeClr val="tx2"/>
              </a:solidFill>
              <a:latin typeface="Calibri Light" panose="020F0302020204030204" pitchFamily="34" charset="0"/>
              <a:cs typeface="Calibri Light" panose="020F0302020204030204" pitchFamily="34" charset="0"/>
            </a:rPr>
            <a:t>11</a:t>
          </a:r>
        </a:p>
      </xdr:txBody>
    </xdr:sp>
    <xdr:clientData/>
  </xdr:twoCellAnchor>
  <xdr:twoCellAnchor>
    <xdr:from>
      <xdr:col>6</xdr:col>
      <xdr:colOff>47625</xdr:colOff>
      <xdr:row>22</xdr:row>
      <xdr:rowOff>161924</xdr:rowOff>
    </xdr:from>
    <xdr:to>
      <xdr:col>6</xdr:col>
      <xdr:colOff>235221</xdr:colOff>
      <xdr:row>23</xdr:row>
      <xdr:rowOff>133349</xdr:rowOff>
    </xdr:to>
    <xdr:sp macro="" textlink="">
      <xdr:nvSpPr>
        <xdr:cNvPr id="197" name="Sechseck 196">
          <a:extLst>
            <a:ext uri="{FF2B5EF4-FFF2-40B4-BE49-F238E27FC236}">
              <a16:creationId xmlns:a16="http://schemas.microsoft.com/office/drawing/2014/main" id="{00000000-0008-0000-0100-0000C5000000}"/>
            </a:ext>
          </a:extLst>
        </xdr:cNvPr>
        <xdr:cNvSpPr/>
      </xdr:nvSpPr>
      <xdr:spPr>
        <a:xfrm>
          <a:off x="2981325" y="4800599"/>
          <a:ext cx="187596" cy="161925"/>
        </a:xfrm>
        <a:prstGeom prst="hexagon">
          <a:avLst>
            <a:gd name="adj" fmla="val 25000"/>
            <a:gd name="vf" fmla="val 115470"/>
          </a:avLst>
        </a:prstGeom>
      </xdr:spPr>
      <xdr:style>
        <a:lnRef idx="1">
          <a:schemeClr val="accent1">
            <a:hueOff val="0"/>
            <a:satOff val="0"/>
            <a:lumOff val="0"/>
            <a:alphaOff val="0"/>
          </a:schemeClr>
        </a:lnRef>
        <a:fillRef idx="1">
          <a:schemeClr val="lt1">
            <a:hueOff val="0"/>
            <a:satOff val="0"/>
            <a:lumOff val="0"/>
            <a:alphaOff val="0"/>
          </a:schemeClr>
        </a:fillRef>
        <a:effectRef idx="0">
          <a:schemeClr val="lt1">
            <a:hueOff val="0"/>
            <a:satOff val="0"/>
            <a:lumOff val="0"/>
            <a:alphaOff val="0"/>
          </a:schemeClr>
        </a:effectRef>
        <a:fontRef idx="minor">
          <a:schemeClr val="dk1">
            <a:hueOff val="0"/>
            <a:satOff val="0"/>
            <a:lumOff val="0"/>
            <a:alphaOff val="0"/>
          </a:schemeClr>
        </a:fontRef>
      </xdr:style>
      <xdr:txBody>
        <a:bodyPr lIns="0" tIns="0" rIns="0" bIns="0" anchor="ctr"/>
        <a:lstStyle/>
        <a:p>
          <a:pPr algn="ctr"/>
          <a:r>
            <a:rPr lang="de-CH" sz="800">
              <a:solidFill>
                <a:schemeClr val="tx2"/>
              </a:solidFill>
              <a:latin typeface="Calibri Light" panose="020F0302020204030204" pitchFamily="34" charset="0"/>
              <a:cs typeface="Calibri Light" panose="020F0302020204030204" pitchFamily="34" charset="0"/>
            </a:rPr>
            <a:t>12</a:t>
          </a:r>
        </a:p>
      </xdr:txBody>
    </xdr:sp>
    <xdr:clientData/>
  </xdr:twoCellAnchor>
  <xdr:twoCellAnchor>
    <xdr:from>
      <xdr:col>7</xdr:col>
      <xdr:colOff>228600</xdr:colOff>
      <xdr:row>9</xdr:row>
      <xdr:rowOff>57149</xdr:rowOff>
    </xdr:from>
    <xdr:to>
      <xdr:col>7</xdr:col>
      <xdr:colOff>416196</xdr:colOff>
      <xdr:row>10</xdr:row>
      <xdr:rowOff>28574</xdr:rowOff>
    </xdr:to>
    <xdr:sp macro="" textlink="">
      <xdr:nvSpPr>
        <xdr:cNvPr id="198" name="Sechseck 197">
          <a:extLst>
            <a:ext uri="{FF2B5EF4-FFF2-40B4-BE49-F238E27FC236}">
              <a16:creationId xmlns:a16="http://schemas.microsoft.com/office/drawing/2014/main" id="{00000000-0008-0000-0100-0000C6000000}"/>
            </a:ext>
          </a:extLst>
        </xdr:cNvPr>
        <xdr:cNvSpPr/>
      </xdr:nvSpPr>
      <xdr:spPr>
        <a:xfrm>
          <a:off x="3924300" y="2219324"/>
          <a:ext cx="187596" cy="161925"/>
        </a:xfrm>
        <a:prstGeom prst="hexagon">
          <a:avLst>
            <a:gd name="adj" fmla="val 25000"/>
            <a:gd name="vf" fmla="val 115470"/>
          </a:avLst>
        </a:prstGeom>
      </xdr:spPr>
      <xdr:style>
        <a:lnRef idx="1">
          <a:schemeClr val="accent1">
            <a:hueOff val="0"/>
            <a:satOff val="0"/>
            <a:lumOff val="0"/>
            <a:alphaOff val="0"/>
          </a:schemeClr>
        </a:lnRef>
        <a:fillRef idx="1">
          <a:schemeClr val="lt1">
            <a:hueOff val="0"/>
            <a:satOff val="0"/>
            <a:lumOff val="0"/>
            <a:alphaOff val="0"/>
          </a:schemeClr>
        </a:fillRef>
        <a:effectRef idx="0">
          <a:schemeClr val="lt1">
            <a:hueOff val="0"/>
            <a:satOff val="0"/>
            <a:lumOff val="0"/>
            <a:alphaOff val="0"/>
          </a:schemeClr>
        </a:effectRef>
        <a:fontRef idx="minor">
          <a:schemeClr val="dk1">
            <a:hueOff val="0"/>
            <a:satOff val="0"/>
            <a:lumOff val="0"/>
            <a:alphaOff val="0"/>
          </a:schemeClr>
        </a:fontRef>
      </xdr:style>
      <xdr:txBody>
        <a:bodyPr lIns="0" tIns="0" rIns="0" bIns="0" anchor="ctr"/>
        <a:lstStyle/>
        <a:p>
          <a:pPr algn="ctr"/>
          <a:r>
            <a:rPr lang="de-CH" sz="800">
              <a:solidFill>
                <a:schemeClr val="tx2"/>
              </a:solidFill>
              <a:latin typeface="Calibri Light" panose="020F0302020204030204" pitchFamily="34" charset="0"/>
              <a:cs typeface="Calibri Light" panose="020F0302020204030204" pitchFamily="34" charset="0"/>
            </a:rPr>
            <a:t>13</a:t>
          </a:r>
        </a:p>
      </xdr:txBody>
    </xdr:sp>
    <xdr:clientData/>
  </xdr:twoCellAnchor>
  <xdr:twoCellAnchor>
    <xdr:from>
      <xdr:col>7</xdr:col>
      <xdr:colOff>228600</xdr:colOff>
      <xdr:row>14</xdr:row>
      <xdr:rowOff>136524</xdr:rowOff>
    </xdr:from>
    <xdr:to>
      <xdr:col>7</xdr:col>
      <xdr:colOff>416196</xdr:colOff>
      <xdr:row>15</xdr:row>
      <xdr:rowOff>107949</xdr:rowOff>
    </xdr:to>
    <xdr:sp macro="" textlink="">
      <xdr:nvSpPr>
        <xdr:cNvPr id="199" name="Sechseck 198">
          <a:extLst>
            <a:ext uri="{FF2B5EF4-FFF2-40B4-BE49-F238E27FC236}">
              <a16:creationId xmlns:a16="http://schemas.microsoft.com/office/drawing/2014/main" id="{00000000-0008-0000-0100-0000C7000000}"/>
            </a:ext>
          </a:extLst>
        </xdr:cNvPr>
        <xdr:cNvSpPr/>
      </xdr:nvSpPr>
      <xdr:spPr>
        <a:xfrm>
          <a:off x="3924300" y="3155949"/>
          <a:ext cx="187596" cy="161925"/>
        </a:xfrm>
        <a:prstGeom prst="hexagon">
          <a:avLst>
            <a:gd name="adj" fmla="val 25000"/>
            <a:gd name="vf" fmla="val 115470"/>
          </a:avLst>
        </a:prstGeom>
      </xdr:spPr>
      <xdr:style>
        <a:lnRef idx="1">
          <a:schemeClr val="accent1">
            <a:hueOff val="0"/>
            <a:satOff val="0"/>
            <a:lumOff val="0"/>
            <a:alphaOff val="0"/>
          </a:schemeClr>
        </a:lnRef>
        <a:fillRef idx="1">
          <a:schemeClr val="lt1">
            <a:hueOff val="0"/>
            <a:satOff val="0"/>
            <a:lumOff val="0"/>
            <a:alphaOff val="0"/>
          </a:schemeClr>
        </a:fillRef>
        <a:effectRef idx="0">
          <a:schemeClr val="lt1">
            <a:hueOff val="0"/>
            <a:satOff val="0"/>
            <a:lumOff val="0"/>
            <a:alphaOff val="0"/>
          </a:schemeClr>
        </a:effectRef>
        <a:fontRef idx="minor">
          <a:schemeClr val="dk1">
            <a:hueOff val="0"/>
            <a:satOff val="0"/>
            <a:lumOff val="0"/>
            <a:alphaOff val="0"/>
          </a:schemeClr>
        </a:fontRef>
      </xdr:style>
      <xdr:txBody>
        <a:bodyPr lIns="0" tIns="0" rIns="0" bIns="0" anchor="ctr"/>
        <a:lstStyle/>
        <a:p>
          <a:pPr algn="ctr"/>
          <a:r>
            <a:rPr lang="de-CH" sz="800">
              <a:solidFill>
                <a:schemeClr val="tx2"/>
              </a:solidFill>
              <a:latin typeface="Calibri Light" panose="020F0302020204030204" pitchFamily="34" charset="0"/>
              <a:cs typeface="Calibri Light" panose="020F0302020204030204" pitchFamily="34" charset="0"/>
            </a:rPr>
            <a:t>14</a:t>
          </a:r>
        </a:p>
      </xdr:txBody>
    </xdr:sp>
    <xdr:clientData/>
  </xdr:twoCellAnchor>
  <xdr:twoCellAnchor>
    <xdr:from>
      <xdr:col>7</xdr:col>
      <xdr:colOff>228600</xdr:colOff>
      <xdr:row>20</xdr:row>
      <xdr:rowOff>25399</xdr:rowOff>
    </xdr:from>
    <xdr:to>
      <xdr:col>7</xdr:col>
      <xdr:colOff>416196</xdr:colOff>
      <xdr:row>20</xdr:row>
      <xdr:rowOff>187324</xdr:rowOff>
    </xdr:to>
    <xdr:sp macro="" textlink="">
      <xdr:nvSpPr>
        <xdr:cNvPr id="200" name="Sechseck 199">
          <a:extLst>
            <a:ext uri="{FF2B5EF4-FFF2-40B4-BE49-F238E27FC236}">
              <a16:creationId xmlns:a16="http://schemas.microsoft.com/office/drawing/2014/main" id="{00000000-0008-0000-0100-0000C8000000}"/>
            </a:ext>
          </a:extLst>
        </xdr:cNvPr>
        <xdr:cNvSpPr/>
      </xdr:nvSpPr>
      <xdr:spPr>
        <a:xfrm>
          <a:off x="3924300" y="4187824"/>
          <a:ext cx="187596" cy="161925"/>
        </a:xfrm>
        <a:prstGeom prst="hexagon">
          <a:avLst>
            <a:gd name="adj" fmla="val 25000"/>
            <a:gd name="vf" fmla="val 115470"/>
          </a:avLst>
        </a:prstGeom>
      </xdr:spPr>
      <xdr:style>
        <a:lnRef idx="1">
          <a:schemeClr val="accent1">
            <a:hueOff val="0"/>
            <a:satOff val="0"/>
            <a:lumOff val="0"/>
            <a:alphaOff val="0"/>
          </a:schemeClr>
        </a:lnRef>
        <a:fillRef idx="1">
          <a:schemeClr val="lt1">
            <a:hueOff val="0"/>
            <a:satOff val="0"/>
            <a:lumOff val="0"/>
            <a:alphaOff val="0"/>
          </a:schemeClr>
        </a:fillRef>
        <a:effectRef idx="0">
          <a:schemeClr val="lt1">
            <a:hueOff val="0"/>
            <a:satOff val="0"/>
            <a:lumOff val="0"/>
            <a:alphaOff val="0"/>
          </a:schemeClr>
        </a:effectRef>
        <a:fontRef idx="minor">
          <a:schemeClr val="dk1">
            <a:hueOff val="0"/>
            <a:satOff val="0"/>
            <a:lumOff val="0"/>
            <a:alphaOff val="0"/>
          </a:schemeClr>
        </a:fontRef>
      </xdr:style>
      <xdr:txBody>
        <a:bodyPr lIns="0" tIns="0" rIns="0" bIns="0" anchor="ctr"/>
        <a:lstStyle/>
        <a:p>
          <a:pPr algn="ctr"/>
          <a:r>
            <a:rPr lang="de-CH" sz="800">
              <a:solidFill>
                <a:schemeClr val="tx2"/>
              </a:solidFill>
              <a:latin typeface="Calibri Light" panose="020F0302020204030204" pitchFamily="34" charset="0"/>
              <a:cs typeface="Calibri Light" panose="020F0302020204030204" pitchFamily="34" charset="0"/>
            </a:rPr>
            <a:t>15</a:t>
          </a:r>
        </a:p>
      </xdr:txBody>
    </xdr:sp>
    <xdr:clientData/>
  </xdr:twoCellAnchor>
  <xdr:twoCellAnchor>
    <xdr:from>
      <xdr:col>7</xdr:col>
      <xdr:colOff>228600</xdr:colOff>
      <xdr:row>25</xdr:row>
      <xdr:rowOff>104774</xdr:rowOff>
    </xdr:from>
    <xdr:to>
      <xdr:col>7</xdr:col>
      <xdr:colOff>416196</xdr:colOff>
      <xdr:row>26</xdr:row>
      <xdr:rowOff>76199</xdr:rowOff>
    </xdr:to>
    <xdr:sp macro="" textlink="">
      <xdr:nvSpPr>
        <xdr:cNvPr id="201" name="Sechseck 200">
          <a:extLst>
            <a:ext uri="{FF2B5EF4-FFF2-40B4-BE49-F238E27FC236}">
              <a16:creationId xmlns:a16="http://schemas.microsoft.com/office/drawing/2014/main" id="{00000000-0008-0000-0100-0000C9000000}"/>
            </a:ext>
          </a:extLst>
        </xdr:cNvPr>
        <xdr:cNvSpPr/>
      </xdr:nvSpPr>
      <xdr:spPr>
        <a:xfrm>
          <a:off x="3924300" y="5314949"/>
          <a:ext cx="187596" cy="161925"/>
        </a:xfrm>
        <a:prstGeom prst="hexagon">
          <a:avLst>
            <a:gd name="adj" fmla="val 25000"/>
            <a:gd name="vf" fmla="val 115470"/>
          </a:avLst>
        </a:prstGeom>
      </xdr:spPr>
      <xdr:style>
        <a:lnRef idx="1">
          <a:schemeClr val="accent1">
            <a:hueOff val="0"/>
            <a:satOff val="0"/>
            <a:lumOff val="0"/>
            <a:alphaOff val="0"/>
          </a:schemeClr>
        </a:lnRef>
        <a:fillRef idx="1">
          <a:schemeClr val="lt1">
            <a:hueOff val="0"/>
            <a:satOff val="0"/>
            <a:lumOff val="0"/>
            <a:alphaOff val="0"/>
          </a:schemeClr>
        </a:fillRef>
        <a:effectRef idx="0">
          <a:schemeClr val="lt1">
            <a:hueOff val="0"/>
            <a:satOff val="0"/>
            <a:lumOff val="0"/>
            <a:alphaOff val="0"/>
          </a:schemeClr>
        </a:effectRef>
        <a:fontRef idx="minor">
          <a:schemeClr val="dk1">
            <a:hueOff val="0"/>
            <a:satOff val="0"/>
            <a:lumOff val="0"/>
            <a:alphaOff val="0"/>
          </a:schemeClr>
        </a:fontRef>
      </xdr:style>
      <xdr:txBody>
        <a:bodyPr lIns="0" tIns="0" rIns="0" bIns="0" anchor="ctr"/>
        <a:lstStyle/>
        <a:p>
          <a:pPr algn="ctr"/>
          <a:r>
            <a:rPr lang="de-CH" sz="800">
              <a:solidFill>
                <a:schemeClr val="tx2"/>
              </a:solidFill>
              <a:latin typeface="Calibri Light" panose="020F0302020204030204" pitchFamily="34" charset="0"/>
              <a:cs typeface="Calibri Light" panose="020F0302020204030204" pitchFamily="34" charset="0"/>
            </a:rPr>
            <a:t>16</a:t>
          </a:r>
        </a:p>
      </xdr:txBody>
    </xdr:sp>
    <xdr:clientData/>
  </xdr:twoCellAnchor>
  <xdr:twoCellAnchor>
    <xdr:from>
      <xdr:col>8</xdr:col>
      <xdr:colOff>371475</xdr:colOff>
      <xdr:row>6</xdr:row>
      <xdr:rowOff>114299</xdr:rowOff>
    </xdr:from>
    <xdr:to>
      <xdr:col>8</xdr:col>
      <xdr:colOff>559071</xdr:colOff>
      <xdr:row>7</xdr:row>
      <xdr:rowOff>85724</xdr:rowOff>
    </xdr:to>
    <xdr:sp macro="" textlink="">
      <xdr:nvSpPr>
        <xdr:cNvPr id="202" name="Sechseck 201">
          <a:extLst>
            <a:ext uri="{FF2B5EF4-FFF2-40B4-BE49-F238E27FC236}">
              <a16:creationId xmlns:a16="http://schemas.microsoft.com/office/drawing/2014/main" id="{00000000-0008-0000-0100-0000CA000000}"/>
            </a:ext>
          </a:extLst>
        </xdr:cNvPr>
        <xdr:cNvSpPr/>
      </xdr:nvSpPr>
      <xdr:spPr>
        <a:xfrm>
          <a:off x="4829175" y="1704974"/>
          <a:ext cx="187596" cy="161925"/>
        </a:xfrm>
        <a:prstGeom prst="hexagon">
          <a:avLst>
            <a:gd name="adj" fmla="val 25000"/>
            <a:gd name="vf" fmla="val 115470"/>
          </a:avLst>
        </a:prstGeom>
      </xdr:spPr>
      <xdr:style>
        <a:lnRef idx="1">
          <a:schemeClr val="accent1">
            <a:hueOff val="0"/>
            <a:satOff val="0"/>
            <a:lumOff val="0"/>
            <a:alphaOff val="0"/>
          </a:schemeClr>
        </a:lnRef>
        <a:fillRef idx="1">
          <a:schemeClr val="lt1">
            <a:hueOff val="0"/>
            <a:satOff val="0"/>
            <a:lumOff val="0"/>
            <a:alphaOff val="0"/>
          </a:schemeClr>
        </a:fillRef>
        <a:effectRef idx="0">
          <a:schemeClr val="lt1">
            <a:hueOff val="0"/>
            <a:satOff val="0"/>
            <a:lumOff val="0"/>
            <a:alphaOff val="0"/>
          </a:schemeClr>
        </a:effectRef>
        <a:fontRef idx="minor">
          <a:schemeClr val="dk1">
            <a:hueOff val="0"/>
            <a:satOff val="0"/>
            <a:lumOff val="0"/>
            <a:alphaOff val="0"/>
          </a:schemeClr>
        </a:fontRef>
      </xdr:style>
      <xdr:txBody>
        <a:bodyPr lIns="0" tIns="0" rIns="0" bIns="0" anchor="ctr"/>
        <a:lstStyle/>
        <a:p>
          <a:pPr algn="ctr"/>
          <a:r>
            <a:rPr lang="de-CH" sz="800">
              <a:solidFill>
                <a:schemeClr val="tx2"/>
              </a:solidFill>
              <a:latin typeface="Calibri Light" panose="020F0302020204030204" pitchFamily="34" charset="0"/>
              <a:cs typeface="Calibri Light" panose="020F0302020204030204" pitchFamily="34" charset="0"/>
            </a:rPr>
            <a:t>17</a:t>
          </a:r>
        </a:p>
      </xdr:txBody>
    </xdr:sp>
    <xdr:clientData/>
  </xdr:twoCellAnchor>
  <xdr:twoCellAnchor>
    <xdr:from>
      <xdr:col>8</xdr:col>
      <xdr:colOff>371475</xdr:colOff>
      <xdr:row>12</xdr:row>
      <xdr:rowOff>3174</xdr:rowOff>
    </xdr:from>
    <xdr:to>
      <xdr:col>8</xdr:col>
      <xdr:colOff>559071</xdr:colOff>
      <xdr:row>12</xdr:row>
      <xdr:rowOff>165099</xdr:rowOff>
    </xdr:to>
    <xdr:sp macro="" textlink="">
      <xdr:nvSpPr>
        <xdr:cNvPr id="203" name="Sechseck 202">
          <a:extLst>
            <a:ext uri="{FF2B5EF4-FFF2-40B4-BE49-F238E27FC236}">
              <a16:creationId xmlns:a16="http://schemas.microsoft.com/office/drawing/2014/main" id="{00000000-0008-0000-0100-0000CB000000}"/>
            </a:ext>
          </a:extLst>
        </xdr:cNvPr>
        <xdr:cNvSpPr/>
      </xdr:nvSpPr>
      <xdr:spPr>
        <a:xfrm>
          <a:off x="4829175" y="2641599"/>
          <a:ext cx="187596" cy="161925"/>
        </a:xfrm>
        <a:prstGeom prst="hexagon">
          <a:avLst>
            <a:gd name="adj" fmla="val 25000"/>
            <a:gd name="vf" fmla="val 115470"/>
          </a:avLst>
        </a:prstGeom>
      </xdr:spPr>
      <xdr:style>
        <a:lnRef idx="1">
          <a:schemeClr val="accent1">
            <a:hueOff val="0"/>
            <a:satOff val="0"/>
            <a:lumOff val="0"/>
            <a:alphaOff val="0"/>
          </a:schemeClr>
        </a:lnRef>
        <a:fillRef idx="1">
          <a:schemeClr val="lt1">
            <a:hueOff val="0"/>
            <a:satOff val="0"/>
            <a:lumOff val="0"/>
            <a:alphaOff val="0"/>
          </a:schemeClr>
        </a:fillRef>
        <a:effectRef idx="0">
          <a:schemeClr val="lt1">
            <a:hueOff val="0"/>
            <a:satOff val="0"/>
            <a:lumOff val="0"/>
            <a:alphaOff val="0"/>
          </a:schemeClr>
        </a:effectRef>
        <a:fontRef idx="minor">
          <a:schemeClr val="dk1">
            <a:hueOff val="0"/>
            <a:satOff val="0"/>
            <a:lumOff val="0"/>
            <a:alphaOff val="0"/>
          </a:schemeClr>
        </a:fontRef>
      </xdr:style>
      <xdr:txBody>
        <a:bodyPr lIns="0" tIns="0" rIns="0" bIns="0" anchor="ctr"/>
        <a:lstStyle/>
        <a:p>
          <a:pPr algn="ctr"/>
          <a:r>
            <a:rPr lang="de-CH" sz="800">
              <a:solidFill>
                <a:schemeClr val="tx2"/>
              </a:solidFill>
              <a:latin typeface="Calibri Light" panose="020F0302020204030204" pitchFamily="34" charset="0"/>
              <a:cs typeface="Calibri Light" panose="020F0302020204030204" pitchFamily="34" charset="0"/>
            </a:rPr>
            <a:t>18</a:t>
          </a:r>
        </a:p>
      </xdr:txBody>
    </xdr:sp>
    <xdr:clientData/>
  </xdr:twoCellAnchor>
  <xdr:twoCellAnchor>
    <xdr:from>
      <xdr:col>8</xdr:col>
      <xdr:colOff>371475</xdr:colOff>
      <xdr:row>17</xdr:row>
      <xdr:rowOff>82549</xdr:rowOff>
    </xdr:from>
    <xdr:to>
      <xdr:col>8</xdr:col>
      <xdr:colOff>559071</xdr:colOff>
      <xdr:row>18</xdr:row>
      <xdr:rowOff>53974</xdr:rowOff>
    </xdr:to>
    <xdr:sp macro="" textlink="">
      <xdr:nvSpPr>
        <xdr:cNvPr id="204" name="Sechseck 203">
          <a:extLst>
            <a:ext uri="{FF2B5EF4-FFF2-40B4-BE49-F238E27FC236}">
              <a16:creationId xmlns:a16="http://schemas.microsoft.com/office/drawing/2014/main" id="{00000000-0008-0000-0100-0000CC000000}"/>
            </a:ext>
          </a:extLst>
        </xdr:cNvPr>
        <xdr:cNvSpPr/>
      </xdr:nvSpPr>
      <xdr:spPr>
        <a:xfrm>
          <a:off x="4829175" y="3673474"/>
          <a:ext cx="187596" cy="161925"/>
        </a:xfrm>
        <a:prstGeom prst="hexagon">
          <a:avLst>
            <a:gd name="adj" fmla="val 25000"/>
            <a:gd name="vf" fmla="val 115470"/>
          </a:avLst>
        </a:prstGeom>
      </xdr:spPr>
      <xdr:style>
        <a:lnRef idx="1">
          <a:schemeClr val="accent1">
            <a:hueOff val="0"/>
            <a:satOff val="0"/>
            <a:lumOff val="0"/>
            <a:alphaOff val="0"/>
          </a:schemeClr>
        </a:lnRef>
        <a:fillRef idx="1">
          <a:schemeClr val="lt1">
            <a:hueOff val="0"/>
            <a:satOff val="0"/>
            <a:lumOff val="0"/>
            <a:alphaOff val="0"/>
          </a:schemeClr>
        </a:fillRef>
        <a:effectRef idx="0">
          <a:schemeClr val="lt1">
            <a:hueOff val="0"/>
            <a:satOff val="0"/>
            <a:lumOff val="0"/>
            <a:alphaOff val="0"/>
          </a:schemeClr>
        </a:effectRef>
        <a:fontRef idx="minor">
          <a:schemeClr val="dk1">
            <a:hueOff val="0"/>
            <a:satOff val="0"/>
            <a:lumOff val="0"/>
            <a:alphaOff val="0"/>
          </a:schemeClr>
        </a:fontRef>
      </xdr:style>
      <xdr:txBody>
        <a:bodyPr lIns="0" tIns="0" rIns="0" bIns="0" anchor="ctr"/>
        <a:lstStyle/>
        <a:p>
          <a:pPr algn="ctr"/>
          <a:r>
            <a:rPr lang="de-CH" sz="800">
              <a:solidFill>
                <a:schemeClr val="tx2"/>
              </a:solidFill>
              <a:latin typeface="Calibri Light" panose="020F0302020204030204" pitchFamily="34" charset="0"/>
              <a:cs typeface="Calibri Light" panose="020F0302020204030204" pitchFamily="34" charset="0"/>
            </a:rPr>
            <a:t>19</a:t>
          </a:r>
        </a:p>
      </xdr:txBody>
    </xdr:sp>
    <xdr:clientData/>
  </xdr:twoCellAnchor>
  <xdr:twoCellAnchor>
    <xdr:from>
      <xdr:col>8</xdr:col>
      <xdr:colOff>371475</xdr:colOff>
      <xdr:row>22</xdr:row>
      <xdr:rowOff>161924</xdr:rowOff>
    </xdr:from>
    <xdr:to>
      <xdr:col>8</xdr:col>
      <xdr:colOff>559071</xdr:colOff>
      <xdr:row>23</xdr:row>
      <xdr:rowOff>133349</xdr:rowOff>
    </xdr:to>
    <xdr:sp macro="" textlink="">
      <xdr:nvSpPr>
        <xdr:cNvPr id="205" name="Sechseck 204">
          <a:extLst>
            <a:ext uri="{FF2B5EF4-FFF2-40B4-BE49-F238E27FC236}">
              <a16:creationId xmlns:a16="http://schemas.microsoft.com/office/drawing/2014/main" id="{00000000-0008-0000-0100-0000CD000000}"/>
            </a:ext>
          </a:extLst>
        </xdr:cNvPr>
        <xdr:cNvSpPr/>
      </xdr:nvSpPr>
      <xdr:spPr>
        <a:xfrm>
          <a:off x="4829175" y="4800599"/>
          <a:ext cx="187596" cy="161925"/>
        </a:xfrm>
        <a:prstGeom prst="hexagon">
          <a:avLst>
            <a:gd name="adj" fmla="val 25000"/>
            <a:gd name="vf" fmla="val 115470"/>
          </a:avLst>
        </a:prstGeom>
      </xdr:spPr>
      <xdr:style>
        <a:lnRef idx="1">
          <a:schemeClr val="accent1">
            <a:hueOff val="0"/>
            <a:satOff val="0"/>
            <a:lumOff val="0"/>
            <a:alphaOff val="0"/>
          </a:schemeClr>
        </a:lnRef>
        <a:fillRef idx="1">
          <a:schemeClr val="lt1">
            <a:hueOff val="0"/>
            <a:satOff val="0"/>
            <a:lumOff val="0"/>
            <a:alphaOff val="0"/>
          </a:schemeClr>
        </a:fillRef>
        <a:effectRef idx="0">
          <a:schemeClr val="lt1">
            <a:hueOff val="0"/>
            <a:satOff val="0"/>
            <a:lumOff val="0"/>
            <a:alphaOff val="0"/>
          </a:schemeClr>
        </a:effectRef>
        <a:fontRef idx="minor">
          <a:schemeClr val="dk1">
            <a:hueOff val="0"/>
            <a:satOff val="0"/>
            <a:lumOff val="0"/>
            <a:alphaOff val="0"/>
          </a:schemeClr>
        </a:fontRef>
      </xdr:style>
      <xdr:txBody>
        <a:bodyPr lIns="0" tIns="0" rIns="0" bIns="0" anchor="ctr"/>
        <a:lstStyle/>
        <a:p>
          <a:pPr algn="ctr"/>
          <a:r>
            <a:rPr lang="de-CH" sz="800">
              <a:solidFill>
                <a:schemeClr val="tx2"/>
              </a:solidFill>
              <a:latin typeface="Calibri Light" panose="020F0302020204030204" pitchFamily="34" charset="0"/>
              <a:cs typeface="Calibri Light" panose="020F0302020204030204" pitchFamily="34" charset="0"/>
            </a:rPr>
            <a:t>20</a:t>
          </a:r>
        </a:p>
      </xdr:txBody>
    </xdr:sp>
    <xdr:clientData/>
  </xdr:twoCellAnchor>
  <xdr:twoCellAnchor>
    <xdr:from>
      <xdr:col>9</xdr:col>
      <xdr:colOff>552450</xdr:colOff>
      <xdr:row>9</xdr:row>
      <xdr:rowOff>47624</xdr:rowOff>
    </xdr:from>
    <xdr:to>
      <xdr:col>9</xdr:col>
      <xdr:colOff>740046</xdr:colOff>
      <xdr:row>10</xdr:row>
      <xdr:rowOff>19049</xdr:rowOff>
    </xdr:to>
    <xdr:sp macro="" textlink="">
      <xdr:nvSpPr>
        <xdr:cNvPr id="206" name="Sechseck 205">
          <a:extLst>
            <a:ext uri="{FF2B5EF4-FFF2-40B4-BE49-F238E27FC236}">
              <a16:creationId xmlns:a16="http://schemas.microsoft.com/office/drawing/2014/main" id="{00000000-0008-0000-0100-0000CE000000}"/>
            </a:ext>
          </a:extLst>
        </xdr:cNvPr>
        <xdr:cNvSpPr/>
      </xdr:nvSpPr>
      <xdr:spPr>
        <a:xfrm>
          <a:off x="5772150" y="2209799"/>
          <a:ext cx="187596" cy="161925"/>
        </a:xfrm>
        <a:prstGeom prst="hexagon">
          <a:avLst>
            <a:gd name="adj" fmla="val 25000"/>
            <a:gd name="vf" fmla="val 115470"/>
          </a:avLst>
        </a:prstGeom>
      </xdr:spPr>
      <xdr:style>
        <a:lnRef idx="1">
          <a:schemeClr val="accent1">
            <a:hueOff val="0"/>
            <a:satOff val="0"/>
            <a:lumOff val="0"/>
            <a:alphaOff val="0"/>
          </a:schemeClr>
        </a:lnRef>
        <a:fillRef idx="1">
          <a:schemeClr val="lt1">
            <a:hueOff val="0"/>
            <a:satOff val="0"/>
            <a:lumOff val="0"/>
            <a:alphaOff val="0"/>
          </a:schemeClr>
        </a:fillRef>
        <a:effectRef idx="0">
          <a:schemeClr val="lt1">
            <a:hueOff val="0"/>
            <a:satOff val="0"/>
            <a:lumOff val="0"/>
            <a:alphaOff val="0"/>
          </a:schemeClr>
        </a:effectRef>
        <a:fontRef idx="minor">
          <a:schemeClr val="dk1">
            <a:hueOff val="0"/>
            <a:satOff val="0"/>
            <a:lumOff val="0"/>
            <a:alphaOff val="0"/>
          </a:schemeClr>
        </a:fontRef>
      </xdr:style>
      <xdr:txBody>
        <a:bodyPr lIns="0" tIns="0" rIns="0" bIns="0" anchor="ctr"/>
        <a:lstStyle/>
        <a:p>
          <a:pPr algn="ctr"/>
          <a:r>
            <a:rPr lang="de-CH" sz="800">
              <a:solidFill>
                <a:schemeClr val="tx2"/>
              </a:solidFill>
              <a:latin typeface="Calibri Light" panose="020F0302020204030204" pitchFamily="34" charset="0"/>
              <a:cs typeface="Calibri Light" panose="020F0302020204030204" pitchFamily="34" charset="0"/>
            </a:rPr>
            <a:t>21</a:t>
          </a:r>
        </a:p>
      </xdr:txBody>
    </xdr:sp>
    <xdr:clientData/>
  </xdr:twoCellAnchor>
  <xdr:twoCellAnchor>
    <xdr:from>
      <xdr:col>9</xdr:col>
      <xdr:colOff>552450</xdr:colOff>
      <xdr:row>14</xdr:row>
      <xdr:rowOff>126999</xdr:rowOff>
    </xdr:from>
    <xdr:to>
      <xdr:col>9</xdr:col>
      <xdr:colOff>740046</xdr:colOff>
      <xdr:row>15</xdr:row>
      <xdr:rowOff>98424</xdr:rowOff>
    </xdr:to>
    <xdr:sp macro="" textlink="">
      <xdr:nvSpPr>
        <xdr:cNvPr id="207" name="Sechseck 206">
          <a:extLst>
            <a:ext uri="{FF2B5EF4-FFF2-40B4-BE49-F238E27FC236}">
              <a16:creationId xmlns:a16="http://schemas.microsoft.com/office/drawing/2014/main" id="{00000000-0008-0000-0100-0000CF000000}"/>
            </a:ext>
          </a:extLst>
        </xdr:cNvPr>
        <xdr:cNvSpPr/>
      </xdr:nvSpPr>
      <xdr:spPr>
        <a:xfrm>
          <a:off x="5772150" y="3146424"/>
          <a:ext cx="187596" cy="161925"/>
        </a:xfrm>
        <a:prstGeom prst="hexagon">
          <a:avLst>
            <a:gd name="adj" fmla="val 25000"/>
            <a:gd name="vf" fmla="val 115470"/>
          </a:avLst>
        </a:prstGeom>
      </xdr:spPr>
      <xdr:style>
        <a:lnRef idx="1">
          <a:schemeClr val="accent1">
            <a:hueOff val="0"/>
            <a:satOff val="0"/>
            <a:lumOff val="0"/>
            <a:alphaOff val="0"/>
          </a:schemeClr>
        </a:lnRef>
        <a:fillRef idx="1">
          <a:schemeClr val="lt1">
            <a:hueOff val="0"/>
            <a:satOff val="0"/>
            <a:lumOff val="0"/>
            <a:alphaOff val="0"/>
          </a:schemeClr>
        </a:fillRef>
        <a:effectRef idx="0">
          <a:schemeClr val="lt1">
            <a:hueOff val="0"/>
            <a:satOff val="0"/>
            <a:lumOff val="0"/>
            <a:alphaOff val="0"/>
          </a:schemeClr>
        </a:effectRef>
        <a:fontRef idx="minor">
          <a:schemeClr val="dk1">
            <a:hueOff val="0"/>
            <a:satOff val="0"/>
            <a:lumOff val="0"/>
            <a:alphaOff val="0"/>
          </a:schemeClr>
        </a:fontRef>
      </xdr:style>
      <xdr:txBody>
        <a:bodyPr lIns="0" tIns="0" rIns="0" bIns="0" anchor="ctr"/>
        <a:lstStyle/>
        <a:p>
          <a:pPr algn="ctr"/>
          <a:r>
            <a:rPr lang="de-CH" sz="800">
              <a:solidFill>
                <a:schemeClr val="tx2"/>
              </a:solidFill>
              <a:latin typeface="Calibri Light" panose="020F0302020204030204" pitchFamily="34" charset="0"/>
              <a:cs typeface="Calibri Light" panose="020F0302020204030204" pitchFamily="34" charset="0"/>
            </a:rPr>
            <a:t>22</a:t>
          </a:r>
        </a:p>
      </xdr:txBody>
    </xdr:sp>
    <xdr:clientData/>
  </xdr:twoCellAnchor>
  <xdr:twoCellAnchor>
    <xdr:from>
      <xdr:col>9</xdr:col>
      <xdr:colOff>552450</xdr:colOff>
      <xdr:row>20</xdr:row>
      <xdr:rowOff>15874</xdr:rowOff>
    </xdr:from>
    <xdr:to>
      <xdr:col>9</xdr:col>
      <xdr:colOff>740046</xdr:colOff>
      <xdr:row>20</xdr:row>
      <xdr:rowOff>177799</xdr:rowOff>
    </xdr:to>
    <xdr:sp macro="" textlink="">
      <xdr:nvSpPr>
        <xdr:cNvPr id="208" name="Sechseck 207">
          <a:extLst>
            <a:ext uri="{FF2B5EF4-FFF2-40B4-BE49-F238E27FC236}">
              <a16:creationId xmlns:a16="http://schemas.microsoft.com/office/drawing/2014/main" id="{00000000-0008-0000-0100-0000D0000000}"/>
            </a:ext>
          </a:extLst>
        </xdr:cNvPr>
        <xdr:cNvSpPr/>
      </xdr:nvSpPr>
      <xdr:spPr>
        <a:xfrm>
          <a:off x="5772150" y="4178299"/>
          <a:ext cx="187596" cy="161925"/>
        </a:xfrm>
        <a:prstGeom prst="hexagon">
          <a:avLst>
            <a:gd name="adj" fmla="val 25000"/>
            <a:gd name="vf" fmla="val 115470"/>
          </a:avLst>
        </a:prstGeom>
      </xdr:spPr>
      <xdr:style>
        <a:lnRef idx="1">
          <a:schemeClr val="accent1">
            <a:hueOff val="0"/>
            <a:satOff val="0"/>
            <a:lumOff val="0"/>
            <a:alphaOff val="0"/>
          </a:schemeClr>
        </a:lnRef>
        <a:fillRef idx="1">
          <a:schemeClr val="lt1">
            <a:hueOff val="0"/>
            <a:satOff val="0"/>
            <a:lumOff val="0"/>
            <a:alphaOff val="0"/>
          </a:schemeClr>
        </a:fillRef>
        <a:effectRef idx="0">
          <a:schemeClr val="lt1">
            <a:hueOff val="0"/>
            <a:satOff val="0"/>
            <a:lumOff val="0"/>
            <a:alphaOff val="0"/>
          </a:schemeClr>
        </a:effectRef>
        <a:fontRef idx="minor">
          <a:schemeClr val="dk1">
            <a:hueOff val="0"/>
            <a:satOff val="0"/>
            <a:lumOff val="0"/>
            <a:alphaOff val="0"/>
          </a:schemeClr>
        </a:fontRef>
      </xdr:style>
      <xdr:txBody>
        <a:bodyPr lIns="0" tIns="0" rIns="0" bIns="0" anchor="ctr"/>
        <a:lstStyle/>
        <a:p>
          <a:pPr algn="ctr"/>
          <a:r>
            <a:rPr lang="de-CH" sz="800">
              <a:solidFill>
                <a:schemeClr val="tx2"/>
              </a:solidFill>
              <a:latin typeface="Calibri Light" panose="020F0302020204030204" pitchFamily="34" charset="0"/>
              <a:cs typeface="Calibri Light" panose="020F0302020204030204" pitchFamily="34" charset="0"/>
            </a:rPr>
            <a:t>23</a:t>
          </a:r>
        </a:p>
      </xdr:txBody>
    </xdr:sp>
    <xdr:clientData/>
  </xdr:twoCellAnchor>
  <xdr:twoCellAnchor>
    <xdr:from>
      <xdr:col>9</xdr:col>
      <xdr:colOff>552450</xdr:colOff>
      <xdr:row>25</xdr:row>
      <xdr:rowOff>95249</xdr:rowOff>
    </xdr:from>
    <xdr:to>
      <xdr:col>9</xdr:col>
      <xdr:colOff>740046</xdr:colOff>
      <xdr:row>26</xdr:row>
      <xdr:rowOff>66674</xdr:rowOff>
    </xdr:to>
    <xdr:sp macro="" textlink="">
      <xdr:nvSpPr>
        <xdr:cNvPr id="209" name="Sechseck 208">
          <a:extLst>
            <a:ext uri="{FF2B5EF4-FFF2-40B4-BE49-F238E27FC236}">
              <a16:creationId xmlns:a16="http://schemas.microsoft.com/office/drawing/2014/main" id="{00000000-0008-0000-0100-0000D1000000}"/>
            </a:ext>
          </a:extLst>
        </xdr:cNvPr>
        <xdr:cNvSpPr/>
      </xdr:nvSpPr>
      <xdr:spPr>
        <a:xfrm>
          <a:off x="5772150" y="5305424"/>
          <a:ext cx="187596" cy="161925"/>
        </a:xfrm>
        <a:prstGeom prst="hexagon">
          <a:avLst>
            <a:gd name="adj" fmla="val 25000"/>
            <a:gd name="vf" fmla="val 115470"/>
          </a:avLst>
        </a:prstGeom>
      </xdr:spPr>
      <xdr:style>
        <a:lnRef idx="1">
          <a:schemeClr val="accent1">
            <a:hueOff val="0"/>
            <a:satOff val="0"/>
            <a:lumOff val="0"/>
            <a:alphaOff val="0"/>
          </a:schemeClr>
        </a:lnRef>
        <a:fillRef idx="1">
          <a:schemeClr val="lt1">
            <a:hueOff val="0"/>
            <a:satOff val="0"/>
            <a:lumOff val="0"/>
            <a:alphaOff val="0"/>
          </a:schemeClr>
        </a:fillRef>
        <a:effectRef idx="0">
          <a:schemeClr val="lt1">
            <a:hueOff val="0"/>
            <a:satOff val="0"/>
            <a:lumOff val="0"/>
            <a:alphaOff val="0"/>
          </a:schemeClr>
        </a:effectRef>
        <a:fontRef idx="minor">
          <a:schemeClr val="dk1">
            <a:hueOff val="0"/>
            <a:satOff val="0"/>
            <a:lumOff val="0"/>
            <a:alphaOff val="0"/>
          </a:schemeClr>
        </a:fontRef>
      </xdr:style>
      <xdr:txBody>
        <a:bodyPr lIns="0" tIns="0" rIns="0" bIns="0" anchor="ctr"/>
        <a:lstStyle/>
        <a:p>
          <a:pPr algn="ctr"/>
          <a:r>
            <a:rPr lang="de-CH" sz="800">
              <a:solidFill>
                <a:schemeClr val="tx2"/>
              </a:solidFill>
              <a:latin typeface="Calibri Light" panose="020F0302020204030204" pitchFamily="34" charset="0"/>
              <a:cs typeface="Calibri Light" panose="020F0302020204030204" pitchFamily="34" charset="0"/>
            </a:rPr>
            <a:t>24</a:t>
          </a:r>
        </a:p>
      </xdr:txBody>
    </xdr:sp>
    <xdr:clientData/>
  </xdr:twoCellAnchor>
  <xdr:twoCellAnchor>
    <xdr:from>
      <xdr:col>10</xdr:col>
      <xdr:colOff>704850</xdr:colOff>
      <xdr:row>6</xdr:row>
      <xdr:rowOff>114299</xdr:rowOff>
    </xdr:from>
    <xdr:to>
      <xdr:col>11</xdr:col>
      <xdr:colOff>130446</xdr:colOff>
      <xdr:row>7</xdr:row>
      <xdr:rowOff>85724</xdr:rowOff>
    </xdr:to>
    <xdr:sp macro="" textlink="">
      <xdr:nvSpPr>
        <xdr:cNvPr id="210" name="Sechseck 209">
          <a:extLst>
            <a:ext uri="{FF2B5EF4-FFF2-40B4-BE49-F238E27FC236}">
              <a16:creationId xmlns:a16="http://schemas.microsoft.com/office/drawing/2014/main" id="{00000000-0008-0000-0100-0000D2000000}"/>
            </a:ext>
          </a:extLst>
        </xdr:cNvPr>
        <xdr:cNvSpPr/>
      </xdr:nvSpPr>
      <xdr:spPr>
        <a:xfrm>
          <a:off x="6686550" y="1704974"/>
          <a:ext cx="187596" cy="161925"/>
        </a:xfrm>
        <a:prstGeom prst="hexagon">
          <a:avLst>
            <a:gd name="adj" fmla="val 25000"/>
            <a:gd name="vf" fmla="val 115470"/>
          </a:avLst>
        </a:prstGeom>
      </xdr:spPr>
      <xdr:style>
        <a:lnRef idx="1">
          <a:schemeClr val="accent1">
            <a:hueOff val="0"/>
            <a:satOff val="0"/>
            <a:lumOff val="0"/>
            <a:alphaOff val="0"/>
          </a:schemeClr>
        </a:lnRef>
        <a:fillRef idx="1">
          <a:schemeClr val="lt1">
            <a:hueOff val="0"/>
            <a:satOff val="0"/>
            <a:lumOff val="0"/>
            <a:alphaOff val="0"/>
          </a:schemeClr>
        </a:fillRef>
        <a:effectRef idx="0">
          <a:schemeClr val="lt1">
            <a:hueOff val="0"/>
            <a:satOff val="0"/>
            <a:lumOff val="0"/>
            <a:alphaOff val="0"/>
          </a:schemeClr>
        </a:effectRef>
        <a:fontRef idx="minor">
          <a:schemeClr val="dk1">
            <a:hueOff val="0"/>
            <a:satOff val="0"/>
            <a:lumOff val="0"/>
            <a:alphaOff val="0"/>
          </a:schemeClr>
        </a:fontRef>
      </xdr:style>
      <xdr:txBody>
        <a:bodyPr lIns="0" tIns="0" rIns="0" bIns="0" anchor="ctr"/>
        <a:lstStyle/>
        <a:p>
          <a:pPr algn="ctr"/>
          <a:r>
            <a:rPr lang="de-CH" sz="800">
              <a:solidFill>
                <a:schemeClr val="tx2"/>
              </a:solidFill>
              <a:latin typeface="Calibri Light" panose="020F0302020204030204" pitchFamily="34" charset="0"/>
              <a:cs typeface="Calibri Light" panose="020F0302020204030204" pitchFamily="34" charset="0"/>
            </a:rPr>
            <a:t>25</a:t>
          </a:r>
        </a:p>
      </xdr:txBody>
    </xdr:sp>
    <xdr:clientData/>
  </xdr:twoCellAnchor>
  <xdr:twoCellAnchor>
    <xdr:from>
      <xdr:col>10</xdr:col>
      <xdr:colOff>704850</xdr:colOff>
      <xdr:row>12</xdr:row>
      <xdr:rowOff>3174</xdr:rowOff>
    </xdr:from>
    <xdr:to>
      <xdr:col>11</xdr:col>
      <xdr:colOff>130446</xdr:colOff>
      <xdr:row>12</xdr:row>
      <xdr:rowOff>165099</xdr:rowOff>
    </xdr:to>
    <xdr:sp macro="" textlink="">
      <xdr:nvSpPr>
        <xdr:cNvPr id="211" name="Sechseck 210">
          <a:extLst>
            <a:ext uri="{FF2B5EF4-FFF2-40B4-BE49-F238E27FC236}">
              <a16:creationId xmlns:a16="http://schemas.microsoft.com/office/drawing/2014/main" id="{00000000-0008-0000-0100-0000D3000000}"/>
            </a:ext>
          </a:extLst>
        </xdr:cNvPr>
        <xdr:cNvSpPr/>
      </xdr:nvSpPr>
      <xdr:spPr>
        <a:xfrm>
          <a:off x="6686550" y="2641599"/>
          <a:ext cx="187596" cy="161925"/>
        </a:xfrm>
        <a:prstGeom prst="hexagon">
          <a:avLst>
            <a:gd name="adj" fmla="val 25000"/>
            <a:gd name="vf" fmla="val 115470"/>
          </a:avLst>
        </a:prstGeom>
      </xdr:spPr>
      <xdr:style>
        <a:lnRef idx="1">
          <a:schemeClr val="accent1">
            <a:hueOff val="0"/>
            <a:satOff val="0"/>
            <a:lumOff val="0"/>
            <a:alphaOff val="0"/>
          </a:schemeClr>
        </a:lnRef>
        <a:fillRef idx="1">
          <a:schemeClr val="lt1">
            <a:hueOff val="0"/>
            <a:satOff val="0"/>
            <a:lumOff val="0"/>
            <a:alphaOff val="0"/>
          </a:schemeClr>
        </a:fillRef>
        <a:effectRef idx="0">
          <a:schemeClr val="lt1">
            <a:hueOff val="0"/>
            <a:satOff val="0"/>
            <a:lumOff val="0"/>
            <a:alphaOff val="0"/>
          </a:schemeClr>
        </a:effectRef>
        <a:fontRef idx="minor">
          <a:schemeClr val="dk1">
            <a:hueOff val="0"/>
            <a:satOff val="0"/>
            <a:lumOff val="0"/>
            <a:alphaOff val="0"/>
          </a:schemeClr>
        </a:fontRef>
      </xdr:style>
      <xdr:txBody>
        <a:bodyPr lIns="0" tIns="0" rIns="0" bIns="0" anchor="ctr"/>
        <a:lstStyle/>
        <a:p>
          <a:pPr algn="ctr"/>
          <a:r>
            <a:rPr lang="de-CH" sz="800">
              <a:solidFill>
                <a:schemeClr val="tx2"/>
              </a:solidFill>
              <a:latin typeface="Calibri Light" panose="020F0302020204030204" pitchFamily="34" charset="0"/>
              <a:cs typeface="Calibri Light" panose="020F0302020204030204" pitchFamily="34" charset="0"/>
            </a:rPr>
            <a:t>26</a:t>
          </a:r>
        </a:p>
      </xdr:txBody>
    </xdr:sp>
    <xdr:clientData/>
  </xdr:twoCellAnchor>
  <xdr:twoCellAnchor>
    <xdr:from>
      <xdr:col>10</xdr:col>
      <xdr:colOff>704850</xdr:colOff>
      <xdr:row>17</xdr:row>
      <xdr:rowOff>82549</xdr:rowOff>
    </xdr:from>
    <xdr:to>
      <xdr:col>11</xdr:col>
      <xdr:colOff>130446</xdr:colOff>
      <xdr:row>18</xdr:row>
      <xdr:rowOff>53974</xdr:rowOff>
    </xdr:to>
    <xdr:sp macro="" textlink="">
      <xdr:nvSpPr>
        <xdr:cNvPr id="212" name="Sechseck 211">
          <a:extLst>
            <a:ext uri="{FF2B5EF4-FFF2-40B4-BE49-F238E27FC236}">
              <a16:creationId xmlns:a16="http://schemas.microsoft.com/office/drawing/2014/main" id="{00000000-0008-0000-0100-0000D4000000}"/>
            </a:ext>
          </a:extLst>
        </xdr:cNvPr>
        <xdr:cNvSpPr/>
      </xdr:nvSpPr>
      <xdr:spPr>
        <a:xfrm>
          <a:off x="6686550" y="3673474"/>
          <a:ext cx="187596" cy="161925"/>
        </a:xfrm>
        <a:prstGeom prst="hexagon">
          <a:avLst>
            <a:gd name="adj" fmla="val 25000"/>
            <a:gd name="vf" fmla="val 115470"/>
          </a:avLst>
        </a:prstGeom>
      </xdr:spPr>
      <xdr:style>
        <a:lnRef idx="1">
          <a:schemeClr val="accent1">
            <a:hueOff val="0"/>
            <a:satOff val="0"/>
            <a:lumOff val="0"/>
            <a:alphaOff val="0"/>
          </a:schemeClr>
        </a:lnRef>
        <a:fillRef idx="1">
          <a:schemeClr val="lt1">
            <a:hueOff val="0"/>
            <a:satOff val="0"/>
            <a:lumOff val="0"/>
            <a:alphaOff val="0"/>
          </a:schemeClr>
        </a:fillRef>
        <a:effectRef idx="0">
          <a:schemeClr val="lt1">
            <a:hueOff val="0"/>
            <a:satOff val="0"/>
            <a:lumOff val="0"/>
            <a:alphaOff val="0"/>
          </a:schemeClr>
        </a:effectRef>
        <a:fontRef idx="minor">
          <a:schemeClr val="dk1">
            <a:hueOff val="0"/>
            <a:satOff val="0"/>
            <a:lumOff val="0"/>
            <a:alphaOff val="0"/>
          </a:schemeClr>
        </a:fontRef>
      </xdr:style>
      <xdr:txBody>
        <a:bodyPr lIns="0" tIns="0" rIns="0" bIns="0" anchor="ctr"/>
        <a:lstStyle/>
        <a:p>
          <a:pPr algn="ctr"/>
          <a:r>
            <a:rPr lang="de-CH" sz="800">
              <a:solidFill>
                <a:schemeClr val="tx2"/>
              </a:solidFill>
              <a:latin typeface="Calibri Light" panose="020F0302020204030204" pitchFamily="34" charset="0"/>
              <a:cs typeface="Calibri Light" panose="020F0302020204030204" pitchFamily="34" charset="0"/>
            </a:rPr>
            <a:t>27</a:t>
          </a:r>
        </a:p>
      </xdr:txBody>
    </xdr:sp>
    <xdr:clientData/>
  </xdr:twoCellAnchor>
  <xdr:twoCellAnchor>
    <xdr:from>
      <xdr:col>10</xdr:col>
      <xdr:colOff>704850</xdr:colOff>
      <xdr:row>22</xdr:row>
      <xdr:rowOff>161924</xdr:rowOff>
    </xdr:from>
    <xdr:to>
      <xdr:col>11</xdr:col>
      <xdr:colOff>130446</xdr:colOff>
      <xdr:row>23</xdr:row>
      <xdr:rowOff>133349</xdr:rowOff>
    </xdr:to>
    <xdr:sp macro="" textlink="">
      <xdr:nvSpPr>
        <xdr:cNvPr id="213" name="Sechseck 212">
          <a:extLst>
            <a:ext uri="{FF2B5EF4-FFF2-40B4-BE49-F238E27FC236}">
              <a16:creationId xmlns:a16="http://schemas.microsoft.com/office/drawing/2014/main" id="{00000000-0008-0000-0100-0000D5000000}"/>
            </a:ext>
          </a:extLst>
        </xdr:cNvPr>
        <xdr:cNvSpPr/>
      </xdr:nvSpPr>
      <xdr:spPr>
        <a:xfrm>
          <a:off x="6686550" y="4800599"/>
          <a:ext cx="187596" cy="161925"/>
        </a:xfrm>
        <a:prstGeom prst="hexagon">
          <a:avLst>
            <a:gd name="adj" fmla="val 25000"/>
            <a:gd name="vf" fmla="val 115470"/>
          </a:avLst>
        </a:prstGeom>
      </xdr:spPr>
      <xdr:style>
        <a:lnRef idx="1">
          <a:schemeClr val="accent1">
            <a:hueOff val="0"/>
            <a:satOff val="0"/>
            <a:lumOff val="0"/>
            <a:alphaOff val="0"/>
          </a:schemeClr>
        </a:lnRef>
        <a:fillRef idx="1">
          <a:schemeClr val="lt1">
            <a:hueOff val="0"/>
            <a:satOff val="0"/>
            <a:lumOff val="0"/>
            <a:alphaOff val="0"/>
          </a:schemeClr>
        </a:fillRef>
        <a:effectRef idx="0">
          <a:schemeClr val="lt1">
            <a:hueOff val="0"/>
            <a:satOff val="0"/>
            <a:lumOff val="0"/>
            <a:alphaOff val="0"/>
          </a:schemeClr>
        </a:effectRef>
        <a:fontRef idx="minor">
          <a:schemeClr val="dk1">
            <a:hueOff val="0"/>
            <a:satOff val="0"/>
            <a:lumOff val="0"/>
            <a:alphaOff val="0"/>
          </a:schemeClr>
        </a:fontRef>
      </xdr:style>
      <xdr:txBody>
        <a:bodyPr lIns="0" tIns="0" rIns="0" bIns="0" anchor="ctr"/>
        <a:lstStyle/>
        <a:p>
          <a:pPr algn="ctr"/>
          <a:r>
            <a:rPr lang="de-CH" sz="800">
              <a:solidFill>
                <a:schemeClr val="tx2"/>
              </a:solidFill>
              <a:latin typeface="Calibri Light" panose="020F0302020204030204" pitchFamily="34" charset="0"/>
              <a:cs typeface="Calibri Light" panose="020F0302020204030204" pitchFamily="34" charset="0"/>
            </a:rPr>
            <a:t>28</a:t>
          </a:r>
        </a:p>
      </xdr:txBody>
    </xdr:sp>
    <xdr:clientData/>
  </xdr:twoCellAnchor>
  <xdr:twoCellAnchor>
    <xdr:from>
      <xdr:col>12</xdr:col>
      <xdr:colOff>123825</xdr:colOff>
      <xdr:row>9</xdr:row>
      <xdr:rowOff>57149</xdr:rowOff>
    </xdr:from>
    <xdr:to>
      <xdr:col>12</xdr:col>
      <xdr:colOff>311421</xdr:colOff>
      <xdr:row>10</xdr:row>
      <xdr:rowOff>28574</xdr:rowOff>
    </xdr:to>
    <xdr:sp macro="" textlink="">
      <xdr:nvSpPr>
        <xdr:cNvPr id="214" name="Sechseck 213">
          <a:extLst>
            <a:ext uri="{FF2B5EF4-FFF2-40B4-BE49-F238E27FC236}">
              <a16:creationId xmlns:a16="http://schemas.microsoft.com/office/drawing/2014/main" id="{00000000-0008-0000-0100-0000D6000000}"/>
            </a:ext>
          </a:extLst>
        </xdr:cNvPr>
        <xdr:cNvSpPr/>
      </xdr:nvSpPr>
      <xdr:spPr>
        <a:xfrm>
          <a:off x="7629525" y="2219324"/>
          <a:ext cx="187596" cy="161925"/>
        </a:xfrm>
        <a:prstGeom prst="hexagon">
          <a:avLst>
            <a:gd name="adj" fmla="val 25000"/>
            <a:gd name="vf" fmla="val 115470"/>
          </a:avLst>
        </a:prstGeom>
      </xdr:spPr>
      <xdr:style>
        <a:lnRef idx="1">
          <a:schemeClr val="accent1">
            <a:hueOff val="0"/>
            <a:satOff val="0"/>
            <a:lumOff val="0"/>
            <a:alphaOff val="0"/>
          </a:schemeClr>
        </a:lnRef>
        <a:fillRef idx="1">
          <a:schemeClr val="lt1">
            <a:hueOff val="0"/>
            <a:satOff val="0"/>
            <a:lumOff val="0"/>
            <a:alphaOff val="0"/>
          </a:schemeClr>
        </a:fillRef>
        <a:effectRef idx="0">
          <a:schemeClr val="lt1">
            <a:hueOff val="0"/>
            <a:satOff val="0"/>
            <a:lumOff val="0"/>
            <a:alphaOff val="0"/>
          </a:schemeClr>
        </a:effectRef>
        <a:fontRef idx="minor">
          <a:schemeClr val="dk1">
            <a:hueOff val="0"/>
            <a:satOff val="0"/>
            <a:lumOff val="0"/>
            <a:alphaOff val="0"/>
          </a:schemeClr>
        </a:fontRef>
      </xdr:style>
      <xdr:txBody>
        <a:bodyPr lIns="0" tIns="0" rIns="0" bIns="0" anchor="ctr"/>
        <a:lstStyle/>
        <a:p>
          <a:pPr algn="ctr"/>
          <a:r>
            <a:rPr lang="de-CH" sz="800">
              <a:solidFill>
                <a:schemeClr val="tx2"/>
              </a:solidFill>
              <a:latin typeface="Calibri Light" panose="020F0302020204030204" pitchFamily="34" charset="0"/>
              <a:cs typeface="Calibri Light" panose="020F0302020204030204" pitchFamily="34" charset="0"/>
            </a:rPr>
            <a:t>29</a:t>
          </a:r>
        </a:p>
      </xdr:txBody>
    </xdr:sp>
    <xdr:clientData/>
  </xdr:twoCellAnchor>
  <xdr:twoCellAnchor>
    <xdr:from>
      <xdr:col>12</xdr:col>
      <xdr:colOff>123825</xdr:colOff>
      <xdr:row>14</xdr:row>
      <xdr:rowOff>126999</xdr:rowOff>
    </xdr:from>
    <xdr:to>
      <xdr:col>12</xdr:col>
      <xdr:colOff>311421</xdr:colOff>
      <xdr:row>15</xdr:row>
      <xdr:rowOff>98424</xdr:rowOff>
    </xdr:to>
    <xdr:sp macro="" textlink="">
      <xdr:nvSpPr>
        <xdr:cNvPr id="215" name="Sechseck 214">
          <a:extLst>
            <a:ext uri="{FF2B5EF4-FFF2-40B4-BE49-F238E27FC236}">
              <a16:creationId xmlns:a16="http://schemas.microsoft.com/office/drawing/2014/main" id="{00000000-0008-0000-0100-0000D7000000}"/>
            </a:ext>
          </a:extLst>
        </xdr:cNvPr>
        <xdr:cNvSpPr/>
      </xdr:nvSpPr>
      <xdr:spPr>
        <a:xfrm>
          <a:off x="7629525" y="3146424"/>
          <a:ext cx="187596" cy="161925"/>
        </a:xfrm>
        <a:prstGeom prst="hexagon">
          <a:avLst>
            <a:gd name="adj" fmla="val 25000"/>
            <a:gd name="vf" fmla="val 115470"/>
          </a:avLst>
        </a:prstGeom>
      </xdr:spPr>
      <xdr:style>
        <a:lnRef idx="1">
          <a:schemeClr val="accent1">
            <a:hueOff val="0"/>
            <a:satOff val="0"/>
            <a:lumOff val="0"/>
            <a:alphaOff val="0"/>
          </a:schemeClr>
        </a:lnRef>
        <a:fillRef idx="1">
          <a:schemeClr val="lt1">
            <a:hueOff val="0"/>
            <a:satOff val="0"/>
            <a:lumOff val="0"/>
            <a:alphaOff val="0"/>
          </a:schemeClr>
        </a:fillRef>
        <a:effectRef idx="0">
          <a:schemeClr val="lt1">
            <a:hueOff val="0"/>
            <a:satOff val="0"/>
            <a:lumOff val="0"/>
            <a:alphaOff val="0"/>
          </a:schemeClr>
        </a:effectRef>
        <a:fontRef idx="minor">
          <a:schemeClr val="dk1">
            <a:hueOff val="0"/>
            <a:satOff val="0"/>
            <a:lumOff val="0"/>
            <a:alphaOff val="0"/>
          </a:schemeClr>
        </a:fontRef>
      </xdr:style>
      <xdr:txBody>
        <a:bodyPr lIns="0" tIns="0" rIns="0" bIns="0" anchor="ctr"/>
        <a:lstStyle/>
        <a:p>
          <a:pPr algn="ctr"/>
          <a:r>
            <a:rPr lang="de-CH" sz="800">
              <a:solidFill>
                <a:schemeClr val="tx2"/>
              </a:solidFill>
              <a:latin typeface="Calibri Light" panose="020F0302020204030204" pitchFamily="34" charset="0"/>
              <a:cs typeface="Calibri Light" panose="020F0302020204030204" pitchFamily="34" charset="0"/>
            </a:rPr>
            <a:t>30</a:t>
          </a:r>
        </a:p>
      </xdr:txBody>
    </xdr:sp>
    <xdr:clientData/>
  </xdr:twoCellAnchor>
  <xdr:twoCellAnchor>
    <xdr:from>
      <xdr:col>12</xdr:col>
      <xdr:colOff>123825</xdr:colOff>
      <xdr:row>20</xdr:row>
      <xdr:rowOff>25399</xdr:rowOff>
    </xdr:from>
    <xdr:to>
      <xdr:col>12</xdr:col>
      <xdr:colOff>311421</xdr:colOff>
      <xdr:row>20</xdr:row>
      <xdr:rowOff>187324</xdr:rowOff>
    </xdr:to>
    <xdr:sp macro="" textlink="">
      <xdr:nvSpPr>
        <xdr:cNvPr id="216" name="Sechseck 215">
          <a:extLst>
            <a:ext uri="{FF2B5EF4-FFF2-40B4-BE49-F238E27FC236}">
              <a16:creationId xmlns:a16="http://schemas.microsoft.com/office/drawing/2014/main" id="{00000000-0008-0000-0100-0000D8000000}"/>
            </a:ext>
          </a:extLst>
        </xdr:cNvPr>
        <xdr:cNvSpPr/>
      </xdr:nvSpPr>
      <xdr:spPr>
        <a:xfrm>
          <a:off x="7629525" y="4283074"/>
          <a:ext cx="187596" cy="161925"/>
        </a:xfrm>
        <a:prstGeom prst="hexagon">
          <a:avLst>
            <a:gd name="adj" fmla="val 25000"/>
            <a:gd name="vf" fmla="val 115470"/>
          </a:avLst>
        </a:prstGeom>
      </xdr:spPr>
      <xdr:style>
        <a:lnRef idx="1">
          <a:schemeClr val="accent1">
            <a:hueOff val="0"/>
            <a:satOff val="0"/>
            <a:lumOff val="0"/>
            <a:alphaOff val="0"/>
          </a:schemeClr>
        </a:lnRef>
        <a:fillRef idx="1">
          <a:schemeClr val="lt1">
            <a:hueOff val="0"/>
            <a:satOff val="0"/>
            <a:lumOff val="0"/>
            <a:alphaOff val="0"/>
          </a:schemeClr>
        </a:fillRef>
        <a:effectRef idx="0">
          <a:schemeClr val="lt1">
            <a:hueOff val="0"/>
            <a:satOff val="0"/>
            <a:lumOff val="0"/>
            <a:alphaOff val="0"/>
          </a:schemeClr>
        </a:effectRef>
        <a:fontRef idx="minor">
          <a:schemeClr val="dk1">
            <a:hueOff val="0"/>
            <a:satOff val="0"/>
            <a:lumOff val="0"/>
            <a:alphaOff val="0"/>
          </a:schemeClr>
        </a:fontRef>
      </xdr:style>
      <xdr:txBody>
        <a:bodyPr lIns="0" tIns="0" rIns="0" bIns="0" anchor="ctr"/>
        <a:lstStyle/>
        <a:p>
          <a:pPr algn="ctr"/>
          <a:r>
            <a:rPr lang="de-CH" sz="800">
              <a:solidFill>
                <a:schemeClr val="tx2"/>
              </a:solidFill>
              <a:latin typeface="Calibri Light" panose="020F0302020204030204" pitchFamily="34" charset="0"/>
              <a:cs typeface="Calibri Light" panose="020F0302020204030204" pitchFamily="34" charset="0"/>
            </a:rPr>
            <a:t>31</a:t>
          </a:r>
        </a:p>
      </xdr:txBody>
    </xdr:sp>
    <xdr:clientData/>
  </xdr:twoCellAnchor>
  <xdr:twoCellAnchor>
    <xdr:from>
      <xdr:col>12</xdr:col>
      <xdr:colOff>123825</xdr:colOff>
      <xdr:row>25</xdr:row>
      <xdr:rowOff>104774</xdr:rowOff>
    </xdr:from>
    <xdr:to>
      <xdr:col>12</xdr:col>
      <xdr:colOff>311421</xdr:colOff>
      <xdr:row>26</xdr:row>
      <xdr:rowOff>76199</xdr:rowOff>
    </xdr:to>
    <xdr:sp macro="" textlink="">
      <xdr:nvSpPr>
        <xdr:cNvPr id="217" name="Sechseck 216">
          <a:extLst>
            <a:ext uri="{FF2B5EF4-FFF2-40B4-BE49-F238E27FC236}">
              <a16:creationId xmlns:a16="http://schemas.microsoft.com/office/drawing/2014/main" id="{00000000-0008-0000-0100-0000D9000000}"/>
            </a:ext>
          </a:extLst>
        </xdr:cNvPr>
        <xdr:cNvSpPr/>
      </xdr:nvSpPr>
      <xdr:spPr>
        <a:xfrm>
          <a:off x="7629525" y="5314949"/>
          <a:ext cx="187596" cy="161925"/>
        </a:xfrm>
        <a:prstGeom prst="hexagon">
          <a:avLst>
            <a:gd name="adj" fmla="val 25000"/>
            <a:gd name="vf" fmla="val 115470"/>
          </a:avLst>
        </a:prstGeom>
      </xdr:spPr>
      <xdr:style>
        <a:lnRef idx="1">
          <a:schemeClr val="accent1">
            <a:hueOff val="0"/>
            <a:satOff val="0"/>
            <a:lumOff val="0"/>
            <a:alphaOff val="0"/>
          </a:schemeClr>
        </a:lnRef>
        <a:fillRef idx="1">
          <a:schemeClr val="lt1">
            <a:hueOff val="0"/>
            <a:satOff val="0"/>
            <a:lumOff val="0"/>
            <a:alphaOff val="0"/>
          </a:schemeClr>
        </a:fillRef>
        <a:effectRef idx="0">
          <a:schemeClr val="lt1">
            <a:hueOff val="0"/>
            <a:satOff val="0"/>
            <a:lumOff val="0"/>
            <a:alphaOff val="0"/>
          </a:schemeClr>
        </a:effectRef>
        <a:fontRef idx="minor">
          <a:schemeClr val="dk1">
            <a:hueOff val="0"/>
            <a:satOff val="0"/>
            <a:lumOff val="0"/>
            <a:alphaOff val="0"/>
          </a:schemeClr>
        </a:fontRef>
      </xdr:style>
      <xdr:txBody>
        <a:bodyPr lIns="0" tIns="0" rIns="0" bIns="0" anchor="ctr"/>
        <a:lstStyle/>
        <a:p>
          <a:pPr algn="ctr"/>
          <a:r>
            <a:rPr lang="de-CH" sz="800">
              <a:solidFill>
                <a:schemeClr val="tx2"/>
              </a:solidFill>
              <a:latin typeface="Calibri Light" panose="020F0302020204030204" pitchFamily="34" charset="0"/>
              <a:cs typeface="Calibri Light" panose="020F0302020204030204" pitchFamily="34" charset="0"/>
            </a:rPr>
            <a:t>32</a:t>
          </a:r>
        </a:p>
      </xdr:txBody>
    </xdr:sp>
    <xdr:clientData/>
  </xdr:twoCellAnchor>
  <xdr:oneCellAnchor>
    <xdr:from>
      <xdr:col>2</xdr:col>
      <xdr:colOff>47625</xdr:colOff>
      <xdr:row>19</xdr:row>
      <xdr:rowOff>152400</xdr:rowOff>
    </xdr:from>
    <xdr:ext cx="1009649" cy="371475"/>
    <xdr:sp macro="" textlink="' '!A22">
      <xdr:nvSpPr>
        <xdr:cNvPr id="2" name="Textfeld 1">
          <a:hlinkClick xmlns:r="http://schemas.openxmlformats.org/officeDocument/2006/relationships" r:id="rId27"/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514350" y="4124325"/>
          <a:ext cx="1009649" cy="3714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/>
          <a:fld id="{4BB81498-F838-499F-80F9-92933031FABA}" type="TxLink">
            <a:rPr lang="en-US" sz="900" b="0" i="0" u="none" strike="noStrike">
              <a:solidFill>
                <a:srgbClr val="000000"/>
              </a:solidFill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(5-Kräfte-Modell)</a:t>
          </a:fld>
          <a:endParaRPr lang="de-CH" sz="9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739140</xdr:colOff>
          <xdr:row>0</xdr:row>
          <xdr:rowOff>15240</xdr:rowOff>
        </xdr:from>
        <xdr:to>
          <xdr:col>13</xdr:col>
          <xdr:colOff>5715</xdr:colOff>
          <xdr:row>0</xdr:row>
          <xdr:rowOff>548640</xdr:rowOff>
        </xdr:to>
        <xdr:pic>
          <xdr:nvPicPr>
            <xdr:cNvPr id="83" name="Grafik 59">
              <a:hlinkClick xmlns:r="http://schemas.openxmlformats.org/officeDocument/2006/relationships" r:id="rId35" tooltip="Logo"/>
              <a:extLst>
                <a:ext uri="{FF2B5EF4-FFF2-40B4-BE49-F238E27FC236}">
                  <a16:creationId xmlns:a16="http://schemas.microsoft.com/office/drawing/2014/main" id="{00000000-0008-0000-0100-000053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!$D$6" spid="_x0000_s96298"/>
                </a:ext>
              </a:extLst>
            </xdr:cNvPicPr>
          </xdr:nvPicPr>
          <xdr:blipFill>
            <a:blip xmlns:r="http://schemas.openxmlformats.org/officeDocument/2006/relationships" r:embed="rId36"/>
            <a:srcRect/>
            <a:stretch>
              <a:fillRect/>
            </a:stretch>
          </xdr:blipFill>
          <xdr:spPr bwMode="auto">
            <a:xfrm>
              <a:off x="6118860" y="15240"/>
              <a:ext cx="2268855" cy="533400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66675</xdr:colOff>
      <xdr:row>3</xdr:row>
      <xdr:rowOff>9525</xdr:rowOff>
    </xdr:from>
    <xdr:to>
      <xdr:col>0</xdr:col>
      <xdr:colOff>390675</xdr:colOff>
      <xdr:row>3</xdr:row>
      <xdr:rowOff>334990</xdr:rowOff>
    </xdr:to>
    <xdr:grpSp>
      <xdr:nvGrpSpPr>
        <xdr:cNvPr id="2" name="Gruppieren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pSpPr/>
      </xdr:nvGrpSpPr>
      <xdr:grpSpPr>
        <a:xfrm>
          <a:off x="66675" y="893445"/>
          <a:ext cx="324000" cy="325465"/>
          <a:chOff x="12382500" y="2152650"/>
          <a:chExt cx="324000" cy="325465"/>
        </a:xfrm>
      </xdr:grpSpPr>
      <xdr:sp macro="" textlink="">
        <xdr:nvSpPr>
          <xdr:cNvPr id="28" name="Rechteck 27">
            <a:extLst>
              <a:ext uri="{FF2B5EF4-FFF2-40B4-BE49-F238E27FC236}">
                <a16:creationId xmlns:a16="http://schemas.microsoft.com/office/drawing/2014/main" id="{00000000-0008-0000-0200-00001C000000}"/>
              </a:ext>
            </a:extLst>
          </xdr:cNvPr>
          <xdr:cNvSpPr>
            <a:spLocks noChangeAspect="1"/>
          </xdr:cNvSpPr>
        </xdr:nvSpPr>
        <xdr:spPr>
          <a:xfrm>
            <a:off x="12382500" y="21526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pic>
        <xdr:nvPicPr>
          <xdr:cNvPr id="17" name="Grafik 16">
            <a:extLst>
              <a:ext uri="{FF2B5EF4-FFF2-40B4-BE49-F238E27FC236}">
                <a16:creationId xmlns:a16="http://schemas.microsoft.com/office/drawing/2014/main" id="{00000000-0008-0000-0200-000011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  <a:lum bright="70000" contrast="-70000"/>
          </a:blip>
          <a:stretch>
            <a:fillRect/>
          </a:stretch>
        </xdr:blipFill>
        <xdr:spPr>
          <a:xfrm>
            <a:off x="12446597" y="2209800"/>
            <a:ext cx="219075" cy="209550"/>
          </a:xfrm>
          <a:prstGeom prst="rect">
            <a:avLst/>
          </a:prstGeom>
        </xdr:spPr>
      </xdr:pic>
    </xdr:grpSp>
    <xdr:clientData fPrintsWithSheet="0"/>
  </xdr:twoCellAnchor>
  <xdr:twoCellAnchor editAs="oneCell">
    <xdr:from>
      <xdr:col>0</xdr:col>
      <xdr:colOff>66675</xdr:colOff>
      <xdr:row>0</xdr:row>
      <xdr:rowOff>114300</xdr:rowOff>
    </xdr:from>
    <xdr:to>
      <xdr:col>0</xdr:col>
      <xdr:colOff>390675</xdr:colOff>
      <xdr:row>0</xdr:row>
      <xdr:rowOff>439765</xdr:rowOff>
    </xdr:to>
    <xdr:grpSp>
      <xdr:nvGrpSpPr>
        <xdr:cNvPr id="14" name="Gruppieren 13">
          <a:hlinkClick xmlns:r="http://schemas.openxmlformats.org/officeDocument/2006/relationships" r:id="rId3" tooltip="Home"/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GrpSpPr/>
      </xdr:nvGrpSpPr>
      <xdr:grpSpPr>
        <a:xfrm>
          <a:off x="66675" y="114300"/>
          <a:ext cx="324000" cy="325465"/>
          <a:chOff x="12729063" y="1298331"/>
          <a:chExt cx="324000" cy="323267"/>
        </a:xfrm>
      </xdr:grpSpPr>
      <xdr:sp macro="" textlink="">
        <xdr:nvSpPr>
          <xdr:cNvPr id="18" name="Rechteck 17">
            <a:extLst>
              <a:ext uri="{FF2B5EF4-FFF2-40B4-BE49-F238E27FC236}">
                <a16:creationId xmlns:a16="http://schemas.microsoft.com/office/drawing/2014/main" id="{00000000-0008-0000-0200-000012000000}"/>
              </a:ext>
            </a:extLst>
          </xdr:cNvPr>
          <xdr:cNvSpPr>
            <a:spLocks noChangeAspect="1"/>
          </xdr:cNvSpPr>
        </xdr:nvSpPr>
        <xdr:spPr>
          <a:xfrm>
            <a:off x="12729063" y="1298331"/>
            <a:ext cx="324000" cy="323267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pic>
        <xdr:nvPicPr>
          <xdr:cNvPr id="19" name="Grafik 18" descr="http://www.clker.com/cliparts/Z/I/5/L/X/x/white-house-md.png">
            <a:extLst>
              <a:ext uri="{FF2B5EF4-FFF2-40B4-BE49-F238E27FC236}">
                <a16:creationId xmlns:a16="http://schemas.microsoft.com/office/drawing/2014/main" id="{00000000-0008-0000-0200-000013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786214" y="1345223"/>
            <a:ext cx="228255" cy="2160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  <xdr:twoCellAnchor editAs="oneCell">
    <xdr:from>
      <xdr:col>9</xdr:col>
      <xdr:colOff>295275</xdr:colOff>
      <xdr:row>1</xdr:row>
      <xdr:rowOff>57150</xdr:rowOff>
    </xdr:from>
    <xdr:to>
      <xdr:col>10</xdr:col>
      <xdr:colOff>1350</xdr:colOff>
      <xdr:row>2</xdr:row>
      <xdr:rowOff>48975</xdr:rowOff>
    </xdr:to>
    <xdr:grpSp>
      <xdr:nvGrpSpPr>
        <xdr:cNvPr id="21" name="Gruppieren 20">
          <a:hlinkClick xmlns:r="http://schemas.openxmlformats.org/officeDocument/2006/relationships" r:id="rId5" tooltip="Help"/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GrpSpPr/>
      </xdr:nvGrpSpPr>
      <xdr:grpSpPr>
        <a:xfrm>
          <a:off x="11001375" y="636270"/>
          <a:ext cx="186135" cy="167085"/>
          <a:chOff x="8105775" y="571500"/>
          <a:chExt cx="172800" cy="172800"/>
        </a:xfrm>
      </xdr:grpSpPr>
      <xdr:sp macro="" textlink="">
        <xdr:nvSpPr>
          <xdr:cNvPr id="22" name="Rechteck 21">
            <a:extLst>
              <a:ext uri="{FF2B5EF4-FFF2-40B4-BE49-F238E27FC236}">
                <a16:creationId xmlns:a16="http://schemas.microsoft.com/office/drawing/2014/main" id="{00000000-0008-0000-0200-000016000000}"/>
              </a:ext>
            </a:extLst>
          </xdr:cNvPr>
          <xdr:cNvSpPr>
            <a:spLocks noChangeAspect="1"/>
          </xdr:cNvSpPr>
        </xdr:nvSpPr>
        <xdr:spPr>
          <a:xfrm>
            <a:off x="8105775" y="571500"/>
            <a:ext cx="172800" cy="172800"/>
          </a:xfrm>
          <a:prstGeom prst="rect">
            <a:avLst/>
          </a:prstGeom>
          <a:ln/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23" name="Textfeld 22">
            <a:extLst>
              <a:ext uri="{FF2B5EF4-FFF2-40B4-BE49-F238E27FC236}">
                <a16:creationId xmlns:a16="http://schemas.microsoft.com/office/drawing/2014/main" id="{00000000-0008-0000-0200-000017000000}"/>
              </a:ext>
            </a:extLst>
          </xdr:cNvPr>
          <xdr:cNvSpPr txBox="1"/>
        </xdr:nvSpPr>
        <xdr:spPr>
          <a:xfrm>
            <a:off x="8152998" y="584162"/>
            <a:ext cx="78355" cy="1474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t">
            <a:noAutofit/>
          </a:bodyPr>
          <a:lstStyle/>
          <a:p>
            <a:r>
              <a:rPr lang="de-CH" sz="1000" b="1">
                <a:solidFill>
                  <a:schemeClr val="bg1"/>
                </a:solidFill>
                <a:latin typeface="Arial" pitchFamily="34" charset="0"/>
                <a:cs typeface="Arial" pitchFamily="34" charset="0"/>
              </a:rPr>
              <a:t>?</a:t>
            </a:r>
          </a:p>
        </xdr:txBody>
      </xdr:sp>
    </xdr:grpSp>
    <xdr:clientData fPrintsWithSheet="0"/>
  </xdr:twoCellAnchor>
  <xdr:twoCellAnchor editAs="oneCell">
    <xdr:from>
      <xdr:col>2</xdr:col>
      <xdr:colOff>378283</xdr:colOff>
      <xdr:row>26</xdr:row>
      <xdr:rowOff>37657</xdr:rowOff>
    </xdr:from>
    <xdr:to>
      <xdr:col>4</xdr:col>
      <xdr:colOff>682857</xdr:colOff>
      <xdr:row>36</xdr:row>
      <xdr:rowOff>132157</xdr:rowOff>
    </xdr:to>
    <xdr:sp macro="" textlink="">
      <xdr:nvSpPr>
        <xdr:cNvPr id="76" name="Rechteck 75">
          <a:extLst>
            <a:ext uri="{FF2B5EF4-FFF2-40B4-BE49-F238E27FC236}">
              <a16:creationId xmlns:a16="http://schemas.microsoft.com/office/drawing/2014/main" id="{00000000-0008-0000-0200-00004C000000}"/>
            </a:ext>
          </a:extLst>
        </xdr:cNvPr>
        <xdr:cNvSpPr>
          <a:spLocks noChangeAspect="1"/>
        </xdr:cNvSpPr>
      </xdr:nvSpPr>
      <xdr:spPr>
        <a:xfrm>
          <a:off x="1149808" y="7705282"/>
          <a:ext cx="2952524" cy="2952000"/>
        </a:xfrm>
        <a:prstGeom prst="rect">
          <a:avLst/>
        </a:prstGeom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oneCell">
    <xdr:from>
      <xdr:col>2</xdr:col>
      <xdr:colOff>378283</xdr:colOff>
      <xdr:row>36</xdr:row>
      <xdr:rowOff>179307</xdr:rowOff>
    </xdr:from>
    <xdr:to>
      <xdr:col>4</xdr:col>
      <xdr:colOff>682857</xdr:colOff>
      <xdr:row>46</xdr:row>
      <xdr:rowOff>273807</xdr:rowOff>
    </xdr:to>
    <xdr:sp macro="" textlink="">
      <xdr:nvSpPr>
        <xdr:cNvPr id="77" name="Rechteck 76">
          <a:extLst>
            <a:ext uri="{FF2B5EF4-FFF2-40B4-BE49-F238E27FC236}">
              <a16:creationId xmlns:a16="http://schemas.microsoft.com/office/drawing/2014/main" id="{00000000-0008-0000-0200-00004D000000}"/>
            </a:ext>
          </a:extLst>
        </xdr:cNvPr>
        <xdr:cNvSpPr>
          <a:spLocks noChangeAspect="1"/>
        </xdr:cNvSpPr>
      </xdr:nvSpPr>
      <xdr:spPr>
        <a:xfrm>
          <a:off x="1149808" y="10704432"/>
          <a:ext cx="2952524" cy="2952000"/>
        </a:xfrm>
        <a:prstGeom prst="rect">
          <a:avLst/>
        </a:prstGeom>
        <a:ln w="3175">
          <a:prstDash val="sysDash"/>
        </a:ln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oneCell">
    <xdr:from>
      <xdr:col>4</xdr:col>
      <xdr:colOff>715488</xdr:colOff>
      <xdr:row>26</xdr:row>
      <xdr:rowOff>37657</xdr:rowOff>
    </xdr:from>
    <xdr:to>
      <xdr:col>7</xdr:col>
      <xdr:colOff>23298</xdr:colOff>
      <xdr:row>36</xdr:row>
      <xdr:rowOff>132157</xdr:rowOff>
    </xdr:to>
    <xdr:sp macro="" textlink="">
      <xdr:nvSpPr>
        <xdr:cNvPr id="78" name="Rechteck 77">
          <a:extLst>
            <a:ext uri="{FF2B5EF4-FFF2-40B4-BE49-F238E27FC236}">
              <a16:creationId xmlns:a16="http://schemas.microsoft.com/office/drawing/2014/main" id="{00000000-0008-0000-0200-00004E000000}"/>
            </a:ext>
          </a:extLst>
        </xdr:cNvPr>
        <xdr:cNvSpPr>
          <a:spLocks noChangeAspect="1"/>
        </xdr:cNvSpPr>
      </xdr:nvSpPr>
      <xdr:spPr>
        <a:xfrm>
          <a:off x="4134963" y="7705282"/>
          <a:ext cx="2955885" cy="2952000"/>
        </a:xfrm>
        <a:prstGeom prst="rect">
          <a:avLst/>
        </a:prstGeom>
        <a:ln w="3175">
          <a:prstDash val="sysDash"/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oneCell">
    <xdr:from>
      <xdr:col>4</xdr:col>
      <xdr:colOff>715488</xdr:colOff>
      <xdr:row>36</xdr:row>
      <xdr:rowOff>179307</xdr:rowOff>
    </xdr:from>
    <xdr:to>
      <xdr:col>7</xdr:col>
      <xdr:colOff>23298</xdr:colOff>
      <xdr:row>46</xdr:row>
      <xdr:rowOff>273807</xdr:rowOff>
    </xdr:to>
    <xdr:sp macro="" textlink="">
      <xdr:nvSpPr>
        <xdr:cNvPr id="79" name="Rechteck 78">
          <a:extLst>
            <a:ext uri="{FF2B5EF4-FFF2-40B4-BE49-F238E27FC236}">
              <a16:creationId xmlns:a16="http://schemas.microsoft.com/office/drawing/2014/main" id="{00000000-0008-0000-0200-00004F000000}"/>
            </a:ext>
          </a:extLst>
        </xdr:cNvPr>
        <xdr:cNvSpPr>
          <a:spLocks noChangeAspect="1"/>
        </xdr:cNvSpPr>
      </xdr:nvSpPr>
      <xdr:spPr>
        <a:xfrm>
          <a:off x="4134963" y="10704432"/>
          <a:ext cx="2955885" cy="2952000"/>
        </a:xfrm>
        <a:prstGeom prst="rect">
          <a:avLst/>
        </a:prstGeom>
        <a:ln w="3175">
          <a:prstDash val="sysDash"/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oneCell">
    <xdr:from>
      <xdr:col>1</xdr:col>
      <xdr:colOff>29420</xdr:colOff>
      <xdr:row>26</xdr:row>
      <xdr:rowOff>38099</xdr:rowOff>
    </xdr:from>
    <xdr:to>
      <xdr:col>2</xdr:col>
      <xdr:colOff>67406</xdr:colOff>
      <xdr:row>47</xdr:row>
      <xdr:rowOff>28574</xdr:rowOff>
    </xdr:to>
    <xdr:sp macro="" textlink="' '!A63">
      <xdr:nvSpPr>
        <xdr:cNvPr id="80" name="Textfeld 79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SpPr txBox="1"/>
      </xdr:nvSpPr>
      <xdr:spPr>
        <a:xfrm rot="16200000">
          <a:off x="-2328075" y="10520419"/>
          <a:ext cx="5991225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ctr"/>
          <a:fld id="{D5AE71E6-39DC-4E4E-A68D-5F510F7F9D10}" type="TxLink">
            <a:rPr lang="de-CH" sz="1600" b="1"/>
            <a:pPr algn="ctr"/>
            <a:t>Einfluss der Stakeholder</a:t>
          </a:fld>
          <a:endParaRPr lang="de-CH" sz="1600" b="1"/>
        </a:p>
      </xdr:txBody>
    </xdr:sp>
    <xdr:clientData/>
  </xdr:twoCellAnchor>
  <xdr:twoCellAnchor editAs="oneCell">
    <xdr:from>
      <xdr:col>2</xdr:col>
      <xdr:colOff>323850</xdr:colOff>
      <xdr:row>48</xdr:row>
      <xdr:rowOff>25321</xdr:rowOff>
    </xdr:from>
    <xdr:to>
      <xdr:col>7</xdr:col>
      <xdr:colOff>28575</xdr:colOff>
      <xdr:row>50</xdr:row>
      <xdr:rowOff>78547</xdr:rowOff>
    </xdr:to>
    <xdr:sp macro="" textlink="' '!A66">
      <xdr:nvSpPr>
        <xdr:cNvPr id="81" name="Textfeld 80">
          <a:extLst>
            <a:ext uri="{FF2B5EF4-FFF2-40B4-BE49-F238E27FC236}">
              <a16:creationId xmlns:a16="http://schemas.microsoft.com/office/drawing/2014/main" id="{00000000-0008-0000-0200-000051000000}"/>
            </a:ext>
          </a:extLst>
        </xdr:cNvPr>
        <xdr:cNvSpPr txBox="1"/>
      </xdr:nvSpPr>
      <xdr:spPr>
        <a:xfrm>
          <a:off x="1116330" y="13779421"/>
          <a:ext cx="6174105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ctr"/>
          <a:fld id="{5D6FDB17-DD67-4DA1-9304-602EA2847F0E}" type="TxLink">
            <a:rPr lang="de-CH" sz="1600" b="1"/>
            <a:pPr algn="ctr"/>
            <a:t>Interesse der Stakeholder</a:t>
          </a:fld>
          <a:endParaRPr lang="de-CH" sz="1600" b="1"/>
        </a:p>
      </xdr:txBody>
    </xdr:sp>
    <xdr:clientData/>
  </xdr:twoCellAnchor>
  <xdr:twoCellAnchor editAs="oneCell">
    <xdr:from>
      <xdr:col>1</xdr:col>
      <xdr:colOff>130542</xdr:colOff>
      <xdr:row>26</xdr:row>
      <xdr:rowOff>56349</xdr:rowOff>
    </xdr:from>
    <xdr:to>
      <xdr:col>2</xdr:col>
      <xdr:colOff>137238</xdr:colOff>
      <xdr:row>29</xdr:row>
      <xdr:rowOff>238124</xdr:rowOff>
    </xdr:to>
    <xdr:sp macro="" textlink="' '!A61">
      <xdr:nvSpPr>
        <xdr:cNvPr id="82" name="Textfeld 81">
          <a:extLst>
            <a:ext uri="{FF2B5EF4-FFF2-40B4-BE49-F238E27FC236}">
              <a16:creationId xmlns:a16="http://schemas.microsoft.com/office/drawing/2014/main" id="{00000000-0008-0000-0200-000052000000}"/>
            </a:ext>
          </a:extLst>
        </xdr:cNvPr>
        <xdr:cNvSpPr txBox="1"/>
      </xdr:nvSpPr>
      <xdr:spPr>
        <a:xfrm rot="16200000">
          <a:off x="233502" y="8078214"/>
          <a:ext cx="1039025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ctr"/>
          <a:fld id="{EE2E00D7-F09F-4138-B44F-A32F368E850E}" type="TxLink">
            <a:rPr lang="de-CH" sz="1400" b="0"/>
            <a:pPr algn="ctr"/>
            <a:t>hoch</a:t>
          </a:fld>
          <a:endParaRPr lang="de-CH" sz="1400" b="0"/>
        </a:p>
      </xdr:txBody>
    </xdr:sp>
    <xdr:clientData/>
  </xdr:twoCellAnchor>
  <xdr:twoCellAnchor editAs="oneCell">
    <xdr:from>
      <xdr:col>1</xdr:col>
      <xdr:colOff>130542</xdr:colOff>
      <xdr:row>43</xdr:row>
      <xdr:rowOff>76200</xdr:rowOff>
    </xdr:from>
    <xdr:to>
      <xdr:col>2</xdr:col>
      <xdr:colOff>137238</xdr:colOff>
      <xdr:row>47</xdr:row>
      <xdr:rowOff>95034</xdr:rowOff>
    </xdr:to>
    <xdr:sp macro="" textlink="' '!A64">
      <xdr:nvSpPr>
        <xdr:cNvPr id="83" name="Textfeld 82">
          <a:extLst>
            <a:ext uri="{FF2B5EF4-FFF2-40B4-BE49-F238E27FC236}">
              <a16:creationId xmlns:a16="http://schemas.microsoft.com/office/drawing/2014/main" id="{00000000-0008-0000-0200-000053000000}"/>
            </a:ext>
          </a:extLst>
        </xdr:cNvPr>
        <xdr:cNvSpPr txBox="1"/>
      </xdr:nvSpPr>
      <xdr:spPr>
        <a:xfrm rot="16200000">
          <a:off x="172098" y="13017219"/>
          <a:ext cx="1161834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ctr"/>
          <a:fld id="{D7A12D7F-AA89-4F8B-B20B-E1E062DB0C70}" type="TxLink">
            <a:rPr lang="de-CH" sz="1400" b="0"/>
            <a:pPr algn="ctr"/>
            <a:t>gering</a:t>
          </a:fld>
          <a:endParaRPr lang="de-CH" sz="1400" b="0"/>
        </a:p>
      </xdr:txBody>
    </xdr:sp>
    <xdr:clientData/>
  </xdr:twoCellAnchor>
  <xdr:twoCellAnchor editAs="oneCell">
    <xdr:from>
      <xdr:col>5</xdr:col>
      <xdr:colOff>1790700</xdr:colOff>
      <xdr:row>47</xdr:row>
      <xdr:rowOff>223127</xdr:rowOff>
    </xdr:from>
    <xdr:to>
      <xdr:col>7</xdr:col>
      <xdr:colOff>47625</xdr:colOff>
      <xdr:row>48</xdr:row>
      <xdr:rowOff>252683</xdr:rowOff>
    </xdr:to>
    <xdr:sp macro="" textlink="' '!A61">
      <xdr:nvSpPr>
        <xdr:cNvPr id="84" name="Textfeld 83">
          <a:extLst>
            <a:ext uri="{FF2B5EF4-FFF2-40B4-BE49-F238E27FC236}">
              <a16:creationId xmlns:a16="http://schemas.microsoft.com/office/drawing/2014/main" id="{00000000-0008-0000-0200-000054000000}"/>
            </a:ext>
          </a:extLst>
        </xdr:cNvPr>
        <xdr:cNvSpPr txBox="1"/>
      </xdr:nvSpPr>
      <xdr:spPr>
        <a:xfrm>
          <a:off x="6118860" y="13695287"/>
          <a:ext cx="1190625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ctr"/>
          <a:fld id="{7AD08596-C546-4FCB-9E78-9A04B77D924B}" type="TxLink">
            <a:rPr lang="de-CH" sz="1400" b="0"/>
            <a:pPr algn="ctr"/>
            <a:t>hoch</a:t>
          </a:fld>
          <a:endParaRPr lang="de-CH" sz="1400" b="0"/>
        </a:p>
      </xdr:txBody>
    </xdr:sp>
    <xdr:clientData/>
  </xdr:twoCellAnchor>
  <xdr:twoCellAnchor editAs="oneCell">
    <xdr:from>
      <xdr:col>2</xdr:col>
      <xdr:colOff>334984</xdr:colOff>
      <xdr:row>47</xdr:row>
      <xdr:rowOff>223127</xdr:rowOff>
    </xdr:from>
    <xdr:to>
      <xdr:col>2</xdr:col>
      <xdr:colOff>1428749</xdr:colOff>
      <xdr:row>48</xdr:row>
      <xdr:rowOff>252683</xdr:rowOff>
    </xdr:to>
    <xdr:sp macro="" textlink="' '!A64">
      <xdr:nvSpPr>
        <xdr:cNvPr id="85" name="Textfeld 84">
          <a:extLst>
            <a:ext uri="{FF2B5EF4-FFF2-40B4-BE49-F238E27FC236}">
              <a16:creationId xmlns:a16="http://schemas.microsoft.com/office/drawing/2014/main" id="{00000000-0008-0000-0200-000055000000}"/>
            </a:ext>
          </a:extLst>
        </xdr:cNvPr>
        <xdr:cNvSpPr txBox="1"/>
      </xdr:nvSpPr>
      <xdr:spPr>
        <a:xfrm>
          <a:off x="1127464" y="13695287"/>
          <a:ext cx="1093765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ctr"/>
          <a:fld id="{53C505BE-45D5-42AC-B50C-1465224EA260}" type="TxLink">
            <a:rPr lang="de-CH" sz="1400" b="0"/>
            <a:pPr algn="ctr"/>
            <a:t>gering</a:t>
          </a:fld>
          <a:endParaRPr lang="de-CH" sz="1400" b="0"/>
        </a:p>
      </xdr:txBody>
    </xdr:sp>
    <xdr:clientData/>
  </xdr:twoCellAnchor>
  <xdr:twoCellAnchor editAs="oneCell">
    <xdr:from>
      <xdr:col>2</xdr:col>
      <xdr:colOff>228600</xdr:colOff>
      <xdr:row>52</xdr:row>
      <xdr:rowOff>247649</xdr:rowOff>
    </xdr:from>
    <xdr:to>
      <xdr:col>7</xdr:col>
      <xdr:colOff>95250</xdr:colOff>
      <xdr:row>74</xdr:row>
      <xdr:rowOff>220124</xdr:rowOff>
    </xdr:to>
    <xdr:sp macro="" textlink="">
      <xdr:nvSpPr>
        <xdr:cNvPr id="86" name="Ellipse 85">
          <a:extLst>
            <a:ext uri="{FF2B5EF4-FFF2-40B4-BE49-F238E27FC236}">
              <a16:creationId xmlns:a16="http://schemas.microsoft.com/office/drawing/2014/main" id="{00000000-0008-0000-0200-000056000000}"/>
            </a:ext>
          </a:extLst>
        </xdr:cNvPr>
        <xdr:cNvSpPr>
          <a:spLocks/>
        </xdr:cNvSpPr>
      </xdr:nvSpPr>
      <xdr:spPr>
        <a:xfrm>
          <a:off x="1000125" y="15068549"/>
          <a:ext cx="6162675" cy="6258975"/>
        </a:xfrm>
        <a:prstGeom prst="ellipse">
          <a:avLst/>
        </a:prstGeom>
        <a:ln w="3175">
          <a:noFill/>
          <a:prstDash val="sysDot"/>
        </a:ln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oneCell">
    <xdr:from>
      <xdr:col>2</xdr:col>
      <xdr:colOff>1149937</xdr:colOff>
      <xdr:row>56</xdr:row>
      <xdr:rowOff>74136</xdr:rowOff>
    </xdr:from>
    <xdr:to>
      <xdr:col>5</xdr:col>
      <xdr:colOff>2031412</xdr:colOff>
      <xdr:row>71</xdr:row>
      <xdr:rowOff>107886</xdr:rowOff>
    </xdr:to>
    <xdr:sp macro="" textlink="">
      <xdr:nvSpPr>
        <xdr:cNvPr id="87" name="Ellipse 86">
          <a:extLst>
            <a:ext uri="{FF2B5EF4-FFF2-40B4-BE49-F238E27FC236}">
              <a16:creationId xmlns:a16="http://schemas.microsoft.com/office/drawing/2014/main" id="{00000000-0008-0000-0200-000057000000}"/>
            </a:ext>
          </a:extLst>
        </xdr:cNvPr>
        <xdr:cNvSpPr>
          <a:spLocks/>
        </xdr:cNvSpPr>
      </xdr:nvSpPr>
      <xdr:spPr>
        <a:xfrm>
          <a:off x="1921462" y="21438711"/>
          <a:ext cx="4320000" cy="4320000"/>
        </a:xfrm>
        <a:prstGeom prst="ellipse">
          <a:avLst/>
        </a:prstGeom>
        <a:solidFill>
          <a:schemeClr val="bg1">
            <a:lumMod val="75000"/>
          </a:schemeClr>
        </a:solidFill>
        <a:ln>
          <a:noFill/>
        </a:ln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oneCell">
    <xdr:from>
      <xdr:col>3</xdr:col>
      <xdr:colOff>116362</xdr:colOff>
      <xdr:row>59</xdr:row>
      <xdr:rowOff>116886</xdr:rowOff>
    </xdr:from>
    <xdr:to>
      <xdr:col>5</xdr:col>
      <xdr:colOff>1131412</xdr:colOff>
      <xdr:row>68</xdr:row>
      <xdr:rowOff>65136</xdr:rowOff>
    </xdr:to>
    <xdr:sp macro="" textlink="">
      <xdr:nvSpPr>
        <xdr:cNvPr id="88" name="Ellipse 87">
          <a:extLst>
            <a:ext uri="{FF2B5EF4-FFF2-40B4-BE49-F238E27FC236}">
              <a16:creationId xmlns:a16="http://schemas.microsoft.com/office/drawing/2014/main" id="{00000000-0008-0000-0200-000058000000}"/>
            </a:ext>
          </a:extLst>
        </xdr:cNvPr>
        <xdr:cNvSpPr>
          <a:spLocks/>
        </xdr:cNvSpPr>
      </xdr:nvSpPr>
      <xdr:spPr>
        <a:xfrm>
          <a:off x="2821462" y="22338711"/>
          <a:ext cx="2520000" cy="2520000"/>
        </a:xfrm>
        <a:prstGeom prst="ellipse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oneCellAnchor>
    <xdr:from>
      <xdr:col>3</xdr:col>
      <xdr:colOff>602349</xdr:colOff>
      <xdr:row>57</xdr:row>
      <xdr:rowOff>7542</xdr:rowOff>
    </xdr:from>
    <xdr:ext cx="1548027" cy="311496"/>
    <xdr:sp macro="" textlink="' '!A55">
      <xdr:nvSpPr>
        <xdr:cNvPr id="89" name="Textfeld 88">
          <a:extLst>
            <a:ext uri="{FF2B5EF4-FFF2-40B4-BE49-F238E27FC236}">
              <a16:creationId xmlns:a16="http://schemas.microsoft.com/office/drawing/2014/main" id="{00000000-0008-0000-0200-000059000000}"/>
            </a:ext>
          </a:extLst>
        </xdr:cNvPr>
        <xdr:cNvSpPr txBox="1"/>
      </xdr:nvSpPr>
      <xdr:spPr>
        <a:xfrm>
          <a:off x="3307449" y="16247667"/>
          <a:ext cx="1548027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ctr"/>
          <a:fld id="{9638B0C3-7F75-4830-84A4-70BA3A34A8A1}" type="TxLink">
            <a:rPr lang="de-CH" sz="1400" b="1">
              <a:solidFill>
                <a:schemeClr val="tx1">
                  <a:lumMod val="65000"/>
                  <a:lumOff val="35000"/>
                </a:schemeClr>
              </a:solidFill>
            </a:rPr>
            <a:pPr algn="ctr"/>
            <a:t>nahes Umfeld</a:t>
          </a:fld>
          <a:endParaRPr lang="de-CH" sz="1400" b="1">
            <a:solidFill>
              <a:schemeClr val="tx1">
                <a:lumMod val="65000"/>
                <a:lumOff val="35000"/>
              </a:schemeClr>
            </a:solidFill>
          </a:endParaRPr>
        </a:p>
      </xdr:txBody>
    </xdr:sp>
    <xdr:clientData/>
  </xdr:oneCellAnchor>
  <xdr:twoCellAnchor editAs="oneCell">
    <xdr:from>
      <xdr:col>2</xdr:col>
      <xdr:colOff>1769149</xdr:colOff>
      <xdr:row>58</xdr:row>
      <xdr:rowOff>168896</xdr:rowOff>
    </xdr:from>
    <xdr:to>
      <xdr:col>4</xdr:col>
      <xdr:colOff>661987</xdr:colOff>
      <xdr:row>62</xdr:row>
      <xdr:rowOff>213636</xdr:rowOff>
    </xdr:to>
    <xdr:cxnSp macro="">
      <xdr:nvCxnSpPr>
        <xdr:cNvPr id="91" name="Gekrümmte Verbindung 90">
          <a:extLst>
            <a:ext uri="{FF2B5EF4-FFF2-40B4-BE49-F238E27FC236}">
              <a16:creationId xmlns:a16="http://schemas.microsoft.com/office/drawing/2014/main" id="{00000000-0008-0000-0200-00005B000000}"/>
            </a:ext>
          </a:extLst>
        </xdr:cNvPr>
        <xdr:cNvCxnSpPr>
          <a:stCxn id="90" idx="0"/>
          <a:endCxn id="103" idx="2"/>
        </xdr:cNvCxnSpPr>
      </xdr:nvCxnSpPr>
      <xdr:spPr>
        <a:xfrm rot="16200000" flipV="1">
          <a:off x="2717198" y="16527772"/>
          <a:ext cx="1187740" cy="1540788"/>
        </a:xfrm>
        <a:prstGeom prst="curvedConnector3">
          <a:avLst>
            <a:gd name="adj1" fmla="val 50000"/>
          </a:avLst>
        </a:prstGeom>
        <a:ln>
          <a:solidFill>
            <a:srgbClr val="00B050"/>
          </a:solidFill>
          <a:prstDash val="lgDashDotDot"/>
          <a:headEnd type="triangle" w="med" len="med"/>
          <a:tailEnd type="triangle" w="med" len="med"/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 fLocksWithSheet="0"/>
  </xdr:twoCellAnchor>
  <xdr:twoCellAnchor editAs="oneCell">
    <xdr:from>
      <xdr:col>4</xdr:col>
      <xdr:colOff>735658</xdr:colOff>
      <xdr:row>64</xdr:row>
      <xdr:rowOff>164511</xdr:rowOff>
    </xdr:from>
    <xdr:to>
      <xdr:col>5</xdr:col>
      <xdr:colOff>87787</xdr:colOff>
      <xdr:row>70</xdr:row>
      <xdr:rowOff>172819</xdr:rowOff>
    </xdr:to>
    <xdr:cxnSp macro="">
      <xdr:nvCxnSpPr>
        <xdr:cNvPr id="92" name="Gekrümmte Verbindung 91">
          <a:extLst>
            <a:ext uri="{FF2B5EF4-FFF2-40B4-BE49-F238E27FC236}">
              <a16:creationId xmlns:a16="http://schemas.microsoft.com/office/drawing/2014/main" id="{00000000-0008-0000-0200-00005C000000}"/>
            </a:ext>
          </a:extLst>
        </xdr:cNvPr>
        <xdr:cNvCxnSpPr>
          <a:stCxn id="90" idx="5"/>
          <a:endCxn id="106" idx="0"/>
        </xdr:cNvCxnSpPr>
      </xdr:nvCxnSpPr>
      <xdr:spPr>
        <a:xfrm rot="5400000">
          <a:off x="3365081" y="19204463"/>
          <a:ext cx="1722808" cy="142704"/>
        </a:xfrm>
        <a:prstGeom prst="curvedConnector3">
          <a:avLst>
            <a:gd name="adj1" fmla="val 50000"/>
          </a:avLst>
        </a:prstGeom>
        <a:ln>
          <a:solidFill>
            <a:srgbClr val="00B050"/>
          </a:solidFill>
          <a:prstDash val="lgDashDotDot"/>
          <a:headEnd type="triangle" w="med" len="med"/>
          <a:tailEnd type="triangle" w="med" len="med"/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 fLocksWithSheet="0"/>
  </xdr:twoCellAnchor>
  <xdr:twoCellAnchor editAs="oneCell">
    <xdr:from>
      <xdr:col>2</xdr:col>
      <xdr:colOff>1139153</xdr:colOff>
      <xdr:row>63</xdr:row>
      <xdr:rowOff>233885</xdr:rowOff>
    </xdr:from>
    <xdr:to>
      <xdr:col>4</xdr:col>
      <xdr:colOff>355988</xdr:colOff>
      <xdr:row>64</xdr:row>
      <xdr:rowOff>268396</xdr:rowOff>
    </xdr:to>
    <xdr:cxnSp macro="">
      <xdr:nvCxnSpPr>
        <xdr:cNvPr id="93" name="Gekrümmte Verbindung 92">
          <a:extLst>
            <a:ext uri="{FF2B5EF4-FFF2-40B4-BE49-F238E27FC236}">
              <a16:creationId xmlns:a16="http://schemas.microsoft.com/office/drawing/2014/main" id="{00000000-0008-0000-0200-00005D000000}"/>
            </a:ext>
          </a:extLst>
        </xdr:cNvPr>
        <xdr:cNvCxnSpPr>
          <a:stCxn id="90" idx="2"/>
          <a:endCxn id="108" idx="3"/>
        </xdr:cNvCxnSpPr>
      </xdr:nvCxnSpPr>
      <xdr:spPr>
        <a:xfrm rot="10800000" flipV="1">
          <a:off x="1910678" y="18198035"/>
          <a:ext cx="1864785" cy="320261"/>
        </a:xfrm>
        <a:prstGeom prst="curvedConnector3">
          <a:avLst>
            <a:gd name="adj1" fmla="val 50000"/>
          </a:avLst>
        </a:prstGeom>
        <a:ln>
          <a:solidFill>
            <a:srgbClr val="00B050"/>
          </a:solidFill>
          <a:prstDash val="lgDashDotDot"/>
          <a:headEnd type="triangle" w="med" len="med"/>
          <a:tailEnd type="triangle" w="med" len="med"/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 fLocksWithSheet="0"/>
  </xdr:twoCellAnchor>
  <xdr:twoCellAnchor editAs="oneCell">
    <xdr:from>
      <xdr:col>2</xdr:col>
      <xdr:colOff>1494787</xdr:colOff>
      <xdr:row>62</xdr:row>
      <xdr:rowOff>1697</xdr:rowOff>
    </xdr:from>
    <xdr:to>
      <xdr:col>4</xdr:col>
      <xdr:colOff>661987</xdr:colOff>
      <xdr:row>62</xdr:row>
      <xdr:rowOff>213636</xdr:rowOff>
    </xdr:to>
    <xdr:cxnSp macro="">
      <xdr:nvCxnSpPr>
        <xdr:cNvPr id="94" name="Gekrümmte Verbindung 93">
          <a:extLst>
            <a:ext uri="{FF2B5EF4-FFF2-40B4-BE49-F238E27FC236}">
              <a16:creationId xmlns:a16="http://schemas.microsoft.com/office/drawing/2014/main" id="{00000000-0008-0000-0200-00005E000000}"/>
            </a:ext>
          </a:extLst>
        </xdr:cNvPr>
        <xdr:cNvCxnSpPr>
          <a:stCxn id="109" idx="3"/>
          <a:endCxn id="90" idx="0"/>
        </xdr:cNvCxnSpPr>
      </xdr:nvCxnSpPr>
      <xdr:spPr>
        <a:xfrm>
          <a:off x="2266312" y="17680097"/>
          <a:ext cx="1815150" cy="211939"/>
        </a:xfrm>
        <a:prstGeom prst="curvedConnector2">
          <a:avLst/>
        </a:prstGeom>
        <a:ln w="3175">
          <a:prstDash val="sysDash"/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twoCellAnchor>
  <xdr:twoCellAnchor editAs="oneCell">
    <xdr:from>
      <xdr:col>5</xdr:col>
      <xdr:colOff>177412</xdr:colOff>
      <xdr:row>63</xdr:row>
      <xdr:rowOff>233886</xdr:rowOff>
    </xdr:from>
    <xdr:to>
      <xdr:col>5</xdr:col>
      <xdr:colOff>2027296</xdr:colOff>
      <xdr:row>63</xdr:row>
      <xdr:rowOff>263635</xdr:rowOff>
    </xdr:to>
    <xdr:cxnSp macro="">
      <xdr:nvCxnSpPr>
        <xdr:cNvPr id="95" name="Gekrümmte Verbindung 94">
          <a:extLst>
            <a:ext uri="{FF2B5EF4-FFF2-40B4-BE49-F238E27FC236}">
              <a16:creationId xmlns:a16="http://schemas.microsoft.com/office/drawing/2014/main" id="{00000000-0008-0000-0200-00005F000000}"/>
            </a:ext>
          </a:extLst>
        </xdr:cNvPr>
        <xdr:cNvCxnSpPr>
          <a:stCxn id="90" idx="6"/>
          <a:endCxn id="111" idx="1"/>
        </xdr:cNvCxnSpPr>
      </xdr:nvCxnSpPr>
      <xdr:spPr>
        <a:xfrm>
          <a:off x="4387462" y="18198036"/>
          <a:ext cx="1849884" cy="29749"/>
        </a:xfrm>
        <a:prstGeom prst="curvedConnector3">
          <a:avLst>
            <a:gd name="adj1" fmla="val 50000"/>
          </a:avLst>
        </a:prstGeom>
        <a:ln>
          <a:solidFill>
            <a:srgbClr val="00B050"/>
          </a:solidFill>
          <a:prstDash val="lgDashDotDot"/>
          <a:headEnd type="triangle" w="med" len="med"/>
          <a:tailEnd type="triangle" w="med" len="med"/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 fLocksWithSheet="0"/>
  </xdr:twoCellAnchor>
  <xdr:twoCellAnchor editAs="oneCell">
    <xdr:from>
      <xdr:col>3</xdr:col>
      <xdr:colOff>534682</xdr:colOff>
      <xdr:row>64</xdr:row>
      <xdr:rowOff>254136</xdr:rowOff>
    </xdr:from>
    <xdr:to>
      <xdr:col>4</xdr:col>
      <xdr:colOff>661988</xdr:colOff>
      <xdr:row>72</xdr:row>
      <xdr:rowOff>239747</xdr:rowOff>
    </xdr:to>
    <xdr:cxnSp macro="">
      <xdr:nvCxnSpPr>
        <xdr:cNvPr id="96" name="Gekrümmte Verbindung 95">
          <a:extLst>
            <a:ext uri="{FF2B5EF4-FFF2-40B4-BE49-F238E27FC236}">
              <a16:creationId xmlns:a16="http://schemas.microsoft.com/office/drawing/2014/main" id="{00000000-0008-0000-0200-000060000000}"/>
            </a:ext>
          </a:extLst>
        </xdr:cNvPr>
        <xdr:cNvCxnSpPr>
          <a:stCxn id="90" idx="4"/>
          <a:endCxn id="117" idx="0"/>
        </xdr:cNvCxnSpPr>
      </xdr:nvCxnSpPr>
      <xdr:spPr>
        <a:xfrm rot="5400000">
          <a:off x="2524817" y="19219001"/>
          <a:ext cx="2271611" cy="841681"/>
        </a:xfrm>
        <a:prstGeom prst="curvedConnector3">
          <a:avLst>
            <a:gd name="adj1" fmla="val 50000"/>
          </a:avLst>
        </a:prstGeom>
        <a:ln w="3175">
          <a:prstDash val="sysDash"/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twoCellAnchor>
  <xdr:twoCellAnchor editAs="oneCell">
    <xdr:from>
      <xdr:col>5</xdr:col>
      <xdr:colOff>87787</xdr:colOff>
      <xdr:row>64</xdr:row>
      <xdr:rowOff>164510</xdr:rowOff>
    </xdr:from>
    <xdr:to>
      <xdr:col>5</xdr:col>
      <xdr:colOff>1245504</xdr:colOff>
      <xdr:row>69</xdr:row>
      <xdr:rowOff>58771</xdr:rowOff>
    </xdr:to>
    <xdr:cxnSp macro="">
      <xdr:nvCxnSpPr>
        <xdr:cNvPr id="97" name="Gekrümmte Verbindung 96">
          <a:extLst>
            <a:ext uri="{FF2B5EF4-FFF2-40B4-BE49-F238E27FC236}">
              <a16:creationId xmlns:a16="http://schemas.microsoft.com/office/drawing/2014/main" id="{00000000-0008-0000-0200-000061000000}"/>
            </a:ext>
          </a:extLst>
        </xdr:cNvPr>
        <xdr:cNvCxnSpPr>
          <a:stCxn id="90" idx="5"/>
          <a:endCxn id="116" idx="0"/>
        </xdr:cNvCxnSpPr>
      </xdr:nvCxnSpPr>
      <xdr:spPr>
        <a:xfrm rot="16200000" flipH="1">
          <a:off x="4215190" y="18497057"/>
          <a:ext cx="1323011" cy="1157717"/>
        </a:xfrm>
        <a:prstGeom prst="curvedConnector3">
          <a:avLst>
            <a:gd name="adj1" fmla="val 50000"/>
          </a:avLst>
        </a:prstGeom>
        <a:ln>
          <a:solidFill>
            <a:srgbClr val="00B050"/>
          </a:solidFill>
          <a:prstDash val="lgDashDotDot"/>
          <a:headEnd type="triangle" w="med" len="med"/>
          <a:tailEnd type="triangle" w="med" len="med"/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 fLocksWithSheet="0"/>
  </xdr:twoCellAnchor>
  <xdr:twoCellAnchor editAs="oneCell">
    <xdr:from>
      <xdr:col>4</xdr:col>
      <xdr:colOff>206327</xdr:colOff>
      <xdr:row>62</xdr:row>
      <xdr:rowOff>257026</xdr:rowOff>
    </xdr:from>
    <xdr:to>
      <xdr:col>4</xdr:col>
      <xdr:colOff>355987</xdr:colOff>
      <xdr:row>63</xdr:row>
      <xdr:rowOff>233886</xdr:rowOff>
    </xdr:to>
    <xdr:cxnSp macro="">
      <xdr:nvCxnSpPr>
        <xdr:cNvPr id="98" name="Gekrümmte Verbindung 97">
          <a:extLst>
            <a:ext uri="{FF2B5EF4-FFF2-40B4-BE49-F238E27FC236}">
              <a16:creationId xmlns:a16="http://schemas.microsoft.com/office/drawing/2014/main" id="{00000000-0008-0000-0200-000062000000}"/>
            </a:ext>
          </a:extLst>
        </xdr:cNvPr>
        <xdr:cNvCxnSpPr>
          <a:stCxn id="112" idx="3"/>
          <a:endCxn id="90" idx="2"/>
        </xdr:cNvCxnSpPr>
      </xdr:nvCxnSpPr>
      <xdr:spPr>
        <a:xfrm>
          <a:off x="3625802" y="17935426"/>
          <a:ext cx="149660" cy="262610"/>
        </a:xfrm>
        <a:prstGeom prst="curvedConnector3">
          <a:avLst>
            <a:gd name="adj1" fmla="val 50000"/>
          </a:avLst>
        </a:prstGeom>
        <a:ln>
          <a:headEnd type="triangle" w="med" len="med"/>
          <a:tailEnd type="triangle" w="med" len="med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 fLocksWithSheet="0"/>
  </xdr:twoCellAnchor>
  <xdr:twoCellAnchor editAs="oneCell">
    <xdr:from>
      <xdr:col>4</xdr:col>
      <xdr:colOff>661986</xdr:colOff>
      <xdr:row>64</xdr:row>
      <xdr:rowOff>254136</xdr:rowOff>
    </xdr:from>
    <xdr:to>
      <xdr:col>6</xdr:col>
      <xdr:colOff>356690</xdr:colOff>
      <xdr:row>67</xdr:row>
      <xdr:rowOff>104978</xdr:rowOff>
    </xdr:to>
    <xdr:cxnSp macro="">
      <xdr:nvCxnSpPr>
        <xdr:cNvPr id="99" name="Gekrümmte Verbindung 98">
          <a:extLst>
            <a:ext uri="{FF2B5EF4-FFF2-40B4-BE49-F238E27FC236}">
              <a16:creationId xmlns:a16="http://schemas.microsoft.com/office/drawing/2014/main" id="{00000000-0008-0000-0200-000063000000}"/>
            </a:ext>
          </a:extLst>
        </xdr:cNvPr>
        <xdr:cNvCxnSpPr>
          <a:stCxn id="90" idx="4"/>
          <a:endCxn id="110" idx="0"/>
        </xdr:cNvCxnSpPr>
      </xdr:nvCxnSpPr>
      <xdr:spPr>
        <a:xfrm rot="16200000" flipH="1">
          <a:off x="5027330" y="17558167"/>
          <a:ext cx="708092" cy="2599829"/>
        </a:xfrm>
        <a:prstGeom prst="curvedConnector3">
          <a:avLst>
            <a:gd name="adj1" fmla="val 50000"/>
          </a:avLst>
        </a:prstGeom>
        <a:ln>
          <a:solidFill>
            <a:srgbClr val="00B050"/>
          </a:solidFill>
          <a:prstDash val="lgDashDotDot"/>
          <a:headEnd type="triangle" w="med" len="med"/>
          <a:tailEnd type="triangle" w="med" len="med"/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 fLocksWithSheet="0"/>
  </xdr:twoCellAnchor>
  <xdr:twoCellAnchor editAs="oneCell">
    <xdr:from>
      <xdr:col>3</xdr:col>
      <xdr:colOff>680569</xdr:colOff>
      <xdr:row>63</xdr:row>
      <xdr:rowOff>233886</xdr:rowOff>
    </xdr:from>
    <xdr:to>
      <xdr:col>4</xdr:col>
      <xdr:colOff>355988</xdr:colOff>
      <xdr:row>65</xdr:row>
      <xdr:rowOff>61515</xdr:rowOff>
    </xdr:to>
    <xdr:cxnSp macro="">
      <xdr:nvCxnSpPr>
        <xdr:cNvPr id="100" name="Gekrümmte Verbindung 99">
          <a:extLst>
            <a:ext uri="{FF2B5EF4-FFF2-40B4-BE49-F238E27FC236}">
              <a16:creationId xmlns:a16="http://schemas.microsoft.com/office/drawing/2014/main" id="{00000000-0008-0000-0200-000064000000}"/>
            </a:ext>
          </a:extLst>
        </xdr:cNvPr>
        <xdr:cNvCxnSpPr>
          <a:stCxn id="104" idx="0"/>
          <a:endCxn id="90" idx="2"/>
        </xdr:cNvCxnSpPr>
      </xdr:nvCxnSpPr>
      <xdr:spPr>
        <a:xfrm rot="5400000" flipH="1" flipV="1">
          <a:off x="3381001" y="18202704"/>
          <a:ext cx="399129" cy="389794"/>
        </a:xfrm>
        <a:prstGeom prst="curvedConnector2">
          <a:avLst/>
        </a:prstGeom>
        <a:ln>
          <a:headEnd type="triangle" w="med" len="med"/>
          <a:tailEnd type="triangle" w="med" len="med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 fLocksWithSheet="0"/>
  </xdr:twoCellAnchor>
  <xdr:twoCellAnchor editAs="oneCell">
    <xdr:from>
      <xdr:col>3</xdr:col>
      <xdr:colOff>39477</xdr:colOff>
      <xdr:row>64</xdr:row>
      <xdr:rowOff>254137</xdr:rowOff>
    </xdr:from>
    <xdr:to>
      <xdr:col>4</xdr:col>
      <xdr:colOff>661987</xdr:colOff>
      <xdr:row>70</xdr:row>
      <xdr:rowOff>165469</xdr:rowOff>
    </xdr:to>
    <xdr:cxnSp macro="">
      <xdr:nvCxnSpPr>
        <xdr:cNvPr id="101" name="Gekrümmte Verbindung 100">
          <a:extLst>
            <a:ext uri="{FF2B5EF4-FFF2-40B4-BE49-F238E27FC236}">
              <a16:creationId xmlns:a16="http://schemas.microsoft.com/office/drawing/2014/main" id="{00000000-0008-0000-0200-000065000000}"/>
            </a:ext>
          </a:extLst>
        </xdr:cNvPr>
        <xdr:cNvCxnSpPr>
          <a:stCxn id="90" idx="4"/>
          <a:endCxn id="115" idx="3"/>
        </xdr:cNvCxnSpPr>
      </xdr:nvCxnSpPr>
      <xdr:spPr>
        <a:xfrm rot="5400000">
          <a:off x="2600104" y="18648510"/>
          <a:ext cx="1625832" cy="1336885"/>
        </a:xfrm>
        <a:prstGeom prst="curvedConnector2">
          <a:avLst/>
        </a:prstGeom>
        <a:ln>
          <a:solidFill>
            <a:srgbClr val="00B050"/>
          </a:solidFill>
          <a:prstDash val="lgDashDotDot"/>
          <a:headEnd type="triangle" w="med" len="med"/>
          <a:tailEnd type="triangle" w="med" len="med"/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 fLocksWithSheet="0"/>
  </xdr:twoCellAnchor>
  <xdr:twoCellAnchor editAs="oneCell">
    <xdr:from>
      <xdr:col>2</xdr:col>
      <xdr:colOff>567734</xdr:colOff>
      <xdr:row>67</xdr:row>
      <xdr:rowOff>85419</xdr:rowOff>
    </xdr:from>
    <xdr:to>
      <xdr:col>2</xdr:col>
      <xdr:colOff>1611734</xdr:colOff>
      <xdr:row>68</xdr:row>
      <xdr:rowOff>123669</xdr:rowOff>
    </xdr:to>
    <xdr:sp macro="" textlink="Stakeholder!C10">
      <xdr:nvSpPr>
        <xdr:cNvPr id="102" name="Textfeld 101" title="Key Partnership">
          <a:extLst>
            <a:ext uri="{FF2B5EF4-FFF2-40B4-BE49-F238E27FC236}">
              <a16:creationId xmlns:a16="http://schemas.microsoft.com/office/drawing/2014/main" id="{00000000-0008-0000-0200-000066000000}"/>
            </a:ext>
          </a:extLst>
        </xdr:cNvPr>
        <xdr:cNvSpPr txBox="1"/>
      </xdr:nvSpPr>
      <xdr:spPr>
        <a:xfrm>
          <a:off x="1339259" y="24593244"/>
          <a:ext cx="1044000" cy="324000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lIns="36000" tIns="0" rIns="36000" bIns="0" rtlCol="0" anchor="ctr">
          <a:noAutofit/>
        </a:bodyPr>
        <a:lstStyle/>
        <a:p>
          <a:pPr algn="ctr"/>
          <a:fld id="{833C5CBB-692C-4F7F-B386-94B1DB6D1375}" type="TxLink">
            <a:rPr lang="de-CH" sz="1000" b="0"/>
            <a:pPr algn="ctr"/>
            <a:t> </a:t>
          </a:fld>
          <a:endParaRPr lang="de-CH" sz="1000" b="0"/>
        </a:p>
      </xdr:txBody>
    </xdr:sp>
    <xdr:clientData fLocksWithSheet="0"/>
  </xdr:twoCellAnchor>
  <xdr:twoCellAnchor editAs="oneCell">
    <xdr:from>
      <xdr:col>2</xdr:col>
      <xdr:colOff>1247149</xdr:colOff>
      <xdr:row>57</xdr:row>
      <xdr:rowOff>130646</xdr:rowOff>
    </xdr:from>
    <xdr:to>
      <xdr:col>3</xdr:col>
      <xdr:colOff>357574</xdr:colOff>
      <xdr:row>58</xdr:row>
      <xdr:rowOff>168896</xdr:rowOff>
    </xdr:to>
    <xdr:sp macro="" textlink="Stakeholder!C12">
      <xdr:nvSpPr>
        <xdr:cNvPr id="103" name="Textfeld 102" title="Key Partnership">
          <a:extLst>
            <a:ext uri="{FF2B5EF4-FFF2-40B4-BE49-F238E27FC236}">
              <a16:creationId xmlns:a16="http://schemas.microsoft.com/office/drawing/2014/main" id="{00000000-0008-0000-0200-000067000000}"/>
            </a:ext>
          </a:extLst>
        </xdr:cNvPr>
        <xdr:cNvSpPr txBox="1"/>
      </xdr:nvSpPr>
      <xdr:spPr>
        <a:xfrm>
          <a:off x="2018674" y="21780971"/>
          <a:ext cx="1044000" cy="324000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lIns="36000" tIns="0" rIns="36000" bIns="0" rtlCol="0" anchor="ctr">
          <a:noAutofit/>
        </a:bodyPr>
        <a:lstStyle/>
        <a:p>
          <a:pPr marL="0" indent="0" algn="ctr"/>
          <a:fld id="{5BD28CF4-5D5E-4F07-95A5-6E1B379B6BA7}" type="TxLink">
            <a:rPr lang="de-CH" sz="1000" b="0">
              <a:solidFill>
                <a:schemeClr val="dk1"/>
              </a:solidFill>
              <a:latin typeface="+mn-lt"/>
              <a:ea typeface="+mn-ea"/>
              <a:cs typeface="+mn-cs"/>
            </a:rPr>
            <a:pPr marL="0" indent="0" algn="ctr"/>
            <a:t> </a:t>
          </a:fld>
          <a:endParaRPr lang="de-CH" sz="1000" b="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 fLocksWithSheet="0"/>
  </xdr:twoCellAnchor>
  <xdr:twoCellAnchor editAs="oneCell">
    <xdr:from>
      <xdr:col>3</xdr:col>
      <xdr:colOff>158568</xdr:colOff>
      <xdr:row>65</xdr:row>
      <xdr:rowOff>61515</xdr:rowOff>
    </xdr:from>
    <xdr:to>
      <xdr:col>4</xdr:col>
      <xdr:colOff>488193</xdr:colOff>
      <xdr:row>66</xdr:row>
      <xdr:rowOff>99765</xdr:rowOff>
    </xdr:to>
    <xdr:sp macro="" textlink="Stakeholder!C8">
      <xdr:nvSpPr>
        <xdr:cNvPr id="104" name="Textfeld 103" title="Key Partnership">
          <a:extLst>
            <a:ext uri="{FF2B5EF4-FFF2-40B4-BE49-F238E27FC236}">
              <a16:creationId xmlns:a16="http://schemas.microsoft.com/office/drawing/2014/main" id="{00000000-0008-0000-0200-000068000000}"/>
            </a:ext>
          </a:extLst>
        </xdr:cNvPr>
        <xdr:cNvSpPr txBox="1"/>
      </xdr:nvSpPr>
      <xdr:spPr>
        <a:xfrm>
          <a:off x="2863668" y="23997840"/>
          <a:ext cx="1044000" cy="324000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lIns="36000" tIns="0" rIns="36000" bIns="0" rtlCol="0" anchor="ctr">
          <a:noAutofit/>
        </a:bodyPr>
        <a:lstStyle/>
        <a:p>
          <a:pPr marL="0" indent="0" algn="ctr"/>
          <a:fld id="{6683D3F3-A34B-4644-A6BB-4565BAFD59E2}" type="TxLink">
            <a:rPr lang="de-CH" sz="1000" b="0">
              <a:solidFill>
                <a:schemeClr val="dk1"/>
              </a:solidFill>
              <a:latin typeface="+mn-lt"/>
              <a:ea typeface="+mn-ea"/>
              <a:cs typeface="+mn-cs"/>
            </a:rPr>
            <a:pPr marL="0" indent="0" algn="ctr"/>
            <a:t> </a:t>
          </a:fld>
          <a:endParaRPr lang="de-CH" sz="1000" b="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 fLocksWithSheet="0"/>
  </xdr:twoCellAnchor>
  <xdr:twoCellAnchor editAs="oneCell">
    <xdr:from>
      <xdr:col>5</xdr:col>
      <xdr:colOff>427121</xdr:colOff>
      <xdr:row>64</xdr:row>
      <xdr:rowOff>137726</xdr:rowOff>
    </xdr:from>
    <xdr:to>
      <xdr:col>5</xdr:col>
      <xdr:colOff>1471121</xdr:colOff>
      <xdr:row>65</xdr:row>
      <xdr:rowOff>175976</xdr:rowOff>
    </xdr:to>
    <xdr:sp macro="" textlink="Stakeholder!C6">
      <xdr:nvSpPr>
        <xdr:cNvPr id="105" name="Textfeld 104" title="Key Partnership">
          <a:extLst>
            <a:ext uri="{FF2B5EF4-FFF2-40B4-BE49-F238E27FC236}">
              <a16:creationId xmlns:a16="http://schemas.microsoft.com/office/drawing/2014/main" id="{00000000-0008-0000-0200-000069000000}"/>
            </a:ext>
          </a:extLst>
        </xdr:cNvPr>
        <xdr:cNvSpPr txBox="1"/>
      </xdr:nvSpPr>
      <xdr:spPr>
        <a:xfrm>
          <a:off x="4637171" y="23788301"/>
          <a:ext cx="1044000" cy="324000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lIns="36000" tIns="0" rIns="36000" bIns="0" rtlCol="0" anchor="ctr">
          <a:noAutofit/>
        </a:bodyPr>
        <a:lstStyle/>
        <a:p>
          <a:pPr marL="0" indent="0" algn="ctr"/>
          <a:fld id="{F2BFDDC6-A3BF-4C7A-91C6-289BDD7515F9}" type="TxLink">
            <a:rPr lang="de-CH" sz="1000" b="0">
              <a:solidFill>
                <a:schemeClr val="dk1"/>
              </a:solidFill>
              <a:latin typeface="+mn-lt"/>
              <a:ea typeface="+mn-ea"/>
              <a:cs typeface="+mn-cs"/>
            </a:rPr>
            <a:pPr marL="0" indent="0" algn="ctr"/>
            <a:t>Gruppe 2</a:t>
          </a:fld>
          <a:endParaRPr lang="de-CH" sz="1000" b="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 fLocksWithSheet="0"/>
  </xdr:twoCellAnchor>
  <xdr:twoCellAnchor editAs="oneCell">
    <xdr:from>
      <xdr:col>4</xdr:col>
      <xdr:colOff>213658</xdr:colOff>
      <xdr:row>70</xdr:row>
      <xdr:rowOff>172819</xdr:rowOff>
    </xdr:from>
    <xdr:to>
      <xdr:col>5</xdr:col>
      <xdr:colOff>467083</xdr:colOff>
      <xdr:row>71</xdr:row>
      <xdr:rowOff>211069</xdr:rowOff>
    </xdr:to>
    <xdr:sp macro="" textlink="Stakeholder!C11">
      <xdr:nvSpPr>
        <xdr:cNvPr id="106" name="Textfeld 105" title="Key Partnership">
          <a:extLst>
            <a:ext uri="{FF2B5EF4-FFF2-40B4-BE49-F238E27FC236}">
              <a16:creationId xmlns:a16="http://schemas.microsoft.com/office/drawing/2014/main" id="{00000000-0008-0000-0200-00006A000000}"/>
            </a:ext>
          </a:extLst>
        </xdr:cNvPr>
        <xdr:cNvSpPr txBox="1"/>
      </xdr:nvSpPr>
      <xdr:spPr>
        <a:xfrm>
          <a:off x="3633133" y="25537894"/>
          <a:ext cx="1044000" cy="324000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lIns="36000" tIns="0" rIns="36000" bIns="0" rtlCol="0" anchor="ctr">
          <a:noAutofit/>
        </a:bodyPr>
        <a:lstStyle/>
        <a:p>
          <a:pPr algn="ctr"/>
          <a:fld id="{33BAA30D-A76E-4640-8093-B08DE47DDF8E}" type="TxLink">
            <a:rPr lang="de-CH" sz="1000" b="0"/>
            <a:pPr algn="ctr"/>
            <a:t> </a:t>
          </a:fld>
          <a:endParaRPr lang="de-CH" sz="1000" b="0"/>
        </a:p>
      </xdr:txBody>
    </xdr:sp>
    <xdr:clientData fLocksWithSheet="0"/>
  </xdr:twoCellAnchor>
  <xdr:twoCellAnchor editAs="oneCell">
    <xdr:from>
      <xdr:col>5</xdr:col>
      <xdr:colOff>960653</xdr:colOff>
      <xdr:row>57</xdr:row>
      <xdr:rowOff>249272</xdr:rowOff>
    </xdr:from>
    <xdr:to>
      <xdr:col>5</xdr:col>
      <xdr:colOff>2004653</xdr:colOff>
      <xdr:row>59</xdr:row>
      <xdr:rowOff>1772</xdr:rowOff>
    </xdr:to>
    <xdr:sp macro="" textlink="Stakeholder!C13">
      <xdr:nvSpPr>
        <xdr:cNvPr id="107" name="Textfeld 12" title="Key Partnership">
          <a:extLst>
            <a:ext uri="{FF2B5EF4-FFF2-40B4-BE49-F238E27FC236}">
              <a16:creationId xmlns:a16="http://schemas.microsoft.com/office/drawing/2014/main" id="{00000000-0008-0000-0200-00006B000000}"/>
            </a:ext>
          </a:extLst>
        </xdr:cNvPr>
        <xdr:cNvSpPr txBox="1"/>
      </xdr:nvSpPr>
      <xdr:spPr>
        <a:xfrm>
          <a:off x="5170703" y="21899597"/>
          <a:ext cx="1044000" cy="324000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lIns="36000" tIns="0" rIns="36000" bIns="0" rtlCol="0" anchor="ctr">
          <a:noAutofit/>
        </a:bodyPr>
        <a:lstStyle/>
        <a:p>
          <a:pPr marL="0" indent="0" algn="ctr"/>
          <a:fld id="{9D82F6AA-BCDA-4B9A-B5EB-25874236D5B2}" type="TxLink">
            <a:rPr lang="de-CH" sz="1000" b="0">
              <a:solidFill>
                <a:schemeClr val="dk1"/>
              </a:solidFill>
              <a:latin typeface="+mn-lt"/>
              <a:ea typeface="+mn-ea"/>
              <a:cs typeface="+mn-cs"/>
            </a:rPr>
            <a:pPr marL="0" indent="0" algn="ctr"/>
            <a:t> </a:t>
          </a:fld>
          <a:endParaRPr lang="de-CH" sz="1000" b="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 fLocksWithSheet="0"/>
  </xdr:twoCellAnchor>
  <xdr:twoCellAnchor editAs="oneCell">
    <xdr:from>
      <xdr:col>2</xdr:col>
      <xdr:colOff>95152</xdr:colOff>
      <xdr:row>64</xdr:row>
      <xdr:rowOff>106397</xdr:rowOff>
    </xdr:from>
    <xdr:to>
      <xdr:col>2</xdr:col>
      <xdr:colOff>1139152</xdr:colOff>
      <xdr:row>65</xdr:row>
      <xdr:rowOff>144647</xdr:rowOff>
    </xdr:to>
    <xdr:sp macro="" textlink="Stakeholder!C14">
      <xdr:nvSpPr>
        <xdr:cNvPr id="108" name="Textfeld 12" title="Key Partnership">
          <a:extLst>
            <a:ext uri="{FF2B5EF4-FFF2-40B4-BE49-F238E27FC236}">
              <a16:creationId xmlns:a16="http://schemas.microsoft.com/office/drawing/2014/main" id="{00000000-0008-0000-0200-00006C000000}"/>
            </a:ext>
          </a:extLst>
        </xdr:cNvPr>
        <xdr:cNvSpPr txBox="1"/>
      </xdr:nvSpPr>
      <xdr:spPr>
        <a:xfrm>
          <a:off x="866677" y="23756972"/>
          <a:ext cx="1044000" cy="324000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lIns="36000" tIns="0" rIns="36000" bIns="0" rtlCol="0" anchor="ctr">
          <a:noAutofit/>
        </a:bodyPr>
        <a:lstStyle/>
        <a:p>
          <a:pPr algn="ctr"/>
          <a:fld id="{72F0E155-02B0-4D0E-B780-B78F4BD1F70F}" type="TxLink">
            <a:rPr lang="de-CH" sz="1000" b="0"/>
            <a:pPr algn="ctr"/>
            <a:t> </a:t>
          </a:fld>
          <a:endParaRPr lang="de-CH" sz="1000" b="0"/>
        </a:p>
      </xdr:txBody>
    </xdr:sp>
    <xdr:clientData fLocksWithSheet="0"/>
  </xdr:twoCellAnchor>
  <xdr:twoCellAnchor editAs="oneCell">
    <xdr:from>
      <xdr:col>2</xdr:col>
      <xdr:colOff>450787</xdr:colOff>
      <xdr:row>61</xdr:row>
      <xdr:rowOff>125447</xdr:rowOff>
    </xdr:from>
    <xdr:to>
      <xdr:col>2</xdr:col>
      <xdr:colOff>1494787</xdr:colOff>
      <xdr:row>62</xdr:row>
      <xdr:rowOff>163696</xdr:rowOff>
    </xdr:to>
    <xdr:sp macro="" textlink="Stakeholder!C15">
      <xdr:nvSpPr>
        <xdr:cNvPr id="109" name="Textfeld 12" title="Key Partnership">
          <a:extLst>
            <a:ext uri="{FF2B5EF4-FFF2-40B4-BE49-F238E27FC236}">
              <a16:creationId xmlns:a16="http://schemas.microsoft.com/office/drawing/2014/main" id="{00000000-0008-0000-0200-00006D000000}"/>
            </a:ext>
          </a:extLst>
        </xdr:cNvPr>
        <xdr:cNvSpPr txBox="1"/>
      </xdr:nvSpPr>
      <xdr:spPr>
        <a:xfrm>
          <a:off x="1222312" y="22918772"/>
          <a:ext cx="1044000" cy="324000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lIns="36000" tIns="0" rIns="36000" bIns="0" rtlCol="0" anchor="ctr">
          <a:noAutofit/>
        </a:bodyPr>
        <a:lstStyle/>
        <a:p>
          <a:pPr algn="ctr"/>
          <a:fld id="{40D8EA8E-6A96-469D-BEFE-83C6B20855F4}" type="TxLink">
            <a:rPr lang="de-CH" sz="1000" b="0"/>
            <a:pPr algn="ctr"/>
            <a:t> </a:t>
          </a:fld>
          <a:endParaRPr lang="de-CH" sz="1000" b="0"/>
        </a:p>
      </xdr:txBody>
    </xdr:sp>
    <xdr:clientData fLocksWithSheet="0"/>
  </xdr:twoCellAnchor>
  <xdr:twoCellAnchor editAs="oneCell">
    <xdr:from>
      <xdr:col>5</xdr:col>
      <xdr:colOff>1949241</xdr:colOff>
      <xdr:row>67</xdr:row>
      <xdr:rowOff>104978</xdr:rowOff>
    </xdr:from>
    <xdr:to>
      <xdr:col>7</xdr:col>
      <xdr:colOff>135741</xdr:colOff>
      <xdr:row>68</xdr:row>
      <xdr:rowOff>143228</xdr:rowOff>
    </xdr:to>
    <xdr:sp macro="" textlink="Stakeholder!C23">
      <xdr:nvSpPr>
        <xdr:cNvPr id="110" name="Textfeld 12" title="Key Partnership">
          <a:extLst>
            <a:ext uri="{FF2B5EF4-FFF2-40B4-BE49-F238E27FC236}">
              <a16:creationId xmlns:a16="http://schemas.microsoft.com/office/drawing/2014/main" id="{00000000-0008-0000-0200-00006E000000}"/>
            </a:ext>
          </a:extLst>
        </xdr:cNvPr>
        <xdr:cNvSpPr txBox="1"/>
      </xdr:nvSpPr>
      <xdr:spPr>
        <a:xfrm>
          <a:off x="6159291" y="24612803"/>
          <a:ext cx="1044000" cy="324000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lIns="36000" tIns="0" rIns="36000" bIns="0" rtlCol="0" anchor="ctr">
          <a:noAutofit/>
        </a:bodyPr>
        <a:lstStyle/>
        <a:p>
          <a:pPr algn="ctr"/>
          <a:fld id="{B3D49803-3A87-4E1F-9F4E-677BE8081FA3}" type="TxLink">
            <a:rPr lang="de-CH" sz="1000" b="0"/>
            <a:pPr algn="ctr"/>
            <a:t> </a:t>
          </a:fld>
          <a:endParaRPr lang="de-CH" sz="1000" b="0"/>
        </a:p>
      </xdr:txBody>
    </xdr:sp>
    <xdr:clientData fLocksWithSheet="0"/>
  </xdr:twoCellAnchor>
  <xdr:twoCellAnchor editAs="oneCell">
    <xdr:from>
      <xdr:col>5</xdr:col>
      <xdr:colOff>2027296</xdr:colOff>
      <xdr:row>63</xdr:row>
      <xdr:rowOff>101635</xdr:rowOff>
    </xdr:from>
    <xdr:to>
      <xdr:col>7</xdr:col>
      <xdr:colOff>213796</xdr:colOff>
      <xdr:row>64</xdr:row>
      <xdr:rowOff>139885</xdr:rowOff>
    </xdr:to>
    <xdr:sp macro="" textlink="Stakeholder!C17">
      <xdr:nvSpPr>
        <xdr:cNvPr id="111" name="Textfeld 12" title="Key Partnership">
          <a:extLst>
            <a:ext uri="{FF2B5EF4-FFF2-40B4-BE49-F238E27FC236}">
              <a16:creationId xmlns:a16="http://schemas.microsoft.com/office/drawing/2014/main" id="{00000000-0008-0000-0200-00006F000000}"/>
            </a:ext>
          </a:extLst>
        </xdr:cNvPr>
        <xdr:cNvSpPr txBox="1"/>
      </xdr:nvSpPr>
      <xdr:spPr>
        <a:xfrm>
          <a:off x="6237346" y="23466460"/>
          <a:ext cx="1044000" cy="324000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lIns="36000" tIns="0" rIns="36000" bIns="0" rtlCol="0" anchor="ctr">
          <a:noAutofit/>
        </a:bodyPr>
        <a:lstStyle/>
        <a:p>
          <a:pPr algn="ctr"/>
          <a:fld id="{0BFDFA1A-DB89-4CEC-B379-F5CB265670D2}" type="TxLink">
            <a:rPr lang="de-CH" sz="1000" b="0"/>
            <a:pPr algn="ctr"/>
            <a:t> </a:t>
          </a:fld>
          <a:endParaRPr lang="de-CH" sz="1000" b="0"/>
        </a:p>
      </xdr:txBody>
    </xdr:sp>
    <xdr:clientData fLocksWithSheet="0"/>
  </xdr:twoCellAnchor>
  <xdr:twoCellAnchor editAs="oneCell">
    <xdr:from>
      <xdr:col>2</xdr:col>
      <xdr:colOff>1810277</xdr:colOff>
      <xdr:row>62</xdr:row>
      <xdr:rowOff>95026</xdr:rowOff>
    </xdr:from>
    <xdr:to>
      <xdr:col>4</xdr:col>
      <xdr:colOff>206327</xdr:colOff>
      <xdr:row>63</xdr:row>
      <xdr:rowOff>133276</xdr:rowOff>
    </xdr:to>
    <xdr:sp macro="" textlink="Stakeholder!C18">
      <xdr:nvSpPr>
        <xdr:cNvPr id="112" name="Textfeld 12" title="Key Partnership">
          <a:extLst>
            <a:ext uri="{FF2B5EF4-FFF2-40B4-BE49-F238E27FC236}">
              <a16:creationId xmlns:a16="http://schemas.microsoft.com/office/drawing/2014/main" id="{00000000-0008-0000-0200-000070000000}"/>
            </a:ext>
          </a:extLst>
        </xdr:cNvPr>
        <xdr:cNvSpPr txBox="1"/>
      </xdr:nvSpPr>
      <xdr:spPr>
        <a:xfrm>
          <a:off x="2581802" y="23174101"/>
          <a:ext cx="1044000" cy="324000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lIns="36000" tIns="0" rIns="36000" bIns="0" rtlCol="0" anchor="ctr">
          <a:noAutofit/>
        </a:bodyPr>
        <a:lstStyle/>
        <a:p>
          <a:pPr algn="ctr"/>
          <a:fld id="{B9066B0E-44F8-41AE-B354-02AA01C2BC63}" type="TxLink">
            <a:rPr lang="de-CH" sz="1000" b="0"/>
            <a:pPr algn="ctr"/>
            <a:t> </a:t>
          </a:fld>
          <a:endParaRPr lang="de-CH" sz="1000" b="0"/>
        </a:p>
      </xdr:txBody>
    </xdr:sp>
    <xdr:clientData fLocksWithSheet="0"/>
  </xdr:twoCellAnchor>
  <xdr:twoCellAnchor editAs="oneCell">
    <xdr:from>
      <xdr:col>3</xdr:col>
      <xdr:colOff>639706</xdr:colOff>
      <xdr:row>54</xdr:row>
      <xdr:rowOff>114077</xdr:rowOff>
    </xdr:from>
    <xdr:to>
      <xdr:col>5</xdr:col>
      <xdr:colOff>178756</xdr:colOff>
      <xdr:row>55</xdr:row>
      <xdr:rowOff>152327</xdr:rowOff>
    </xdr:to>
    <xdr:sp macro="" textlink="Stakeholder!C16">
      <xdr:nvSpPr>
        <xdr:cNvPr id="113" name="Textfeld 12" title="Key Partnership">
          <a:extLst>
            <a:ext uri="{FF2B5EF4-FFF2-40B4-BE49-F238E27FC236}">
              <a16:creationId xmlns:a16="http://schemas.microsoft.com/office/drawing/2014/main" id="{00000000-0008-0000-0200-000071000000}"/>
            </a:ext>
          </a:extLst>
        </xdr:cNvPr>
        <xdr:cNvSpPr txBox="1"/>
      </xdr:nvSpPr>
      <xdr:spPr>
        <a:xfrm>
          <a:off x="3344806" y="15506477"/>
          <a:ext cx="1044000" cy="324000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lIns="36000" tIns="0" rIns="36000" bIns="0" rtlCol="0" anchor="ctr">
          <a:noAutofit/>
        </a:bodyPr>
        <a:lstStyle/>
        <a:p>
          <a:pPr algn="ctr"/>
          <a:fld id="{EE6FC7C8-803B-4017-92EF-882DB8D1A1FD}" type="TxLink">
            <a:rPr lang="de-CH" sz="1000" b="0"/>
            <a:pPr algn="ctr"/>
            <a:t> </a:t>
          </a:fld>
          <a:endParaRPr lang="de-CH" sz="1000" b="0"/>
        </a:p>
      </xdr:txBody>
    </xdr:sp>
    <xdr:clientData fLocksWithSheet="0"/>
  </xdr:twoCellAnchor>
  <xdr:twoCellAnchor editAs="oneCell">
    <xdr:from>
      <xdr:col>5</xdr:col>
      <xdr:colOff>1498506</xdr:colOff>
      <xdr:row>60</xdr:row>
      <xdr:rowOff>134972</xdr:rowOff>
    </xdr:from>
    <xdr:to>
      <xdr:col>6</xdr:col>
      <xdr:colOff>427956</xdr:colOff>
      <xdr:row>61</xdr:row>
      <xdr:rowOff>173223</xdr:rowOff>
    </xdr:to>
    <xdr:sp macro="" textlink="Stakeholder!C20">
      <xdr:nvSpPr>
        <xdr:cNvPr id="114" name="Textfeld 12" title="Key Partnership">
          <a:extLst>
            <a:ext uri="{FF2B5EF4-FFF2-40B4-BE49-F238E27FC236}">
              <a16:creationId xmlns:a16="http://schemas.microsoft.com/office/drawing/2014/main" id="{00000000-0008-0000-0200-000072000000}"/>
            </a:ext>
          </a:extLst>
        </xdr:cNvPr>
        <xdr:cNvSpPr txBox="1"/>
      </xdr:nvSpPr>
      <xdr:spPr>
        <a:xfrm>
          <a:off x="5708556" y="22642547"/>
          <a:ext cx="1044000" cy="324000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lIns="36000" tIns="0" rIns="36000" bIns="0" rtlCol="0" anchor="ctr">
          <a:noAutofit/>
        </a:bodyPr>
        <a:lstStyle/>
        <a:p>
          <a:pPr algn="ctr"/>
          <a:fld id="{3495F17B-6384-42A5-A2CA-0D5BABFB106A}" type="TxLink">
            <a:rPr lang="de-CH" sz="1000" b="0"/>
            <a:pPr algn="ctr"/>
            <a:t> </a:t>
          </a:fld>
          <a:endParaRPr lang="de-CH" sz="1000" b="0"/>
        </a:p>
      </xdr:txBody>
    </xdr:sp>
    <xdr:clientData fLocksWithSheet="0"/>
  </xdr:twoCellAnchor>
  <xdr:twoCellAnchor editAs="oneCell">
    <xdr:from>
      <xdr:col>2</xdr:col>
      <xdr:colOff>929052</xdr:colOff>
      <xdr:row>70</xdr:row>
      <xdr:rowOff>3468</xdr:rowOff>
    </xdr:from>
    <xdr:to>
      <xdr:col>3</xdr:col>
      <xdr:colOff>39477</xdr:colOff>
      <xdr:row>71</xdr:row>
      <xdr:rowOff>41718</xdr:rowOff>
    </xdr:to>
    <xdr:sp macro="" textlink="Stakeholder!C21">
      <xdr:nvSpPr>
        <xdr:cNvPr id="115" name="Textfeld 12" title="Key Partnership">
          <a:extLst>
            <a:ext uri="{FF2B5EF4-FFF2-40B4-BE49-F238E27FC236}">
              <a16:creationId xmlns:a16="http://schemas.microsoft.com/office/drawing/2014/main" id="{00000000-0008-0000-0200-000073000000}"/>
            </a:ext>
          </a:extLst>
        </xdr:cNvPr>
        <xdr:cNvSpPr txBox="1"/>
      </xdr:nvSpPr>
      <xdr:spPr>
        <a:xfrm>
          <a:off x="1700577" y="25368543"/>
          <a:ext cx="1044000" cy="324000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lIns="36000" tIns="0" rIns="36000" bIns="0" rtlCol="0" anchor="ctr">
          <a:noAutofit/>
        </a:bodyPr>
        <a:lstStyle/>
        <a:p>
          <a:pPr algn="ctr"/>
          <a:fld id="{E9C930E8-E53D-414C-B2D6-76A8F8199BA0}" type="TxLink">
            <a:rPr lang="de-CH" sz="1000" b="0"/>
            <a:pPr algn="ctr"/>
            <a:t> </a:t>
          </a:fld>
          <a:endParaRPr lang="de-CH" sz="1000" b="0"/>
        </a:p>
      </xdr:txBody>
    </xdr:sp>
    <xdr:clientData fLocksWithSheet="0"/>
  </xdr:twoCellAnchor>
  <xdr:twoCellAnchor editAs="oneCell">
    <xdr:from>
      <xdr:col>5</xdr:col>
      <xdr:colOff>723504</xdr:colOff>
      <xdr:row>69</xdr:row>
      <xdr:rowOff>58772</xdr:rowOff>
    </xdr:from>
    <xdr:to>
      <xdr:col>5</xdr:col>
      <xdr:colOff>1767504</xdr:colOff>
      <xdr:row>70</xdr:row>
      <xdr:rowOff>97022</xdr:rowOff>
    </xdr:to>
    <xdr:sp macro="" textlink="Stakeholder!C22">
      <xdr:nvSpPr>
        <xdr:cNvPr id="116" name="Textfeld 12" title="Key Partnership">
          <a:extLst>
            <a:ext uri="{FF2B5EF4-FFF2-40B4-BE49-F238E27FC236}">
              <a16:creationId xmlns:a16="http://schemas.microsoft.com/office/drawing/2014/main" id="{00000000-0008-0000-0200-000074000000}"/>
            </a:ext>
          </a:extLst>
        </xdr:cNvPr>
        <xdr:cNvSpPr txBox="1"/>
      </xdr:nvSpPr>
      <xdr:spPr>
        <a:xfrm>
          <a:off x="4933554" y="25138097"/>
          <a:ext cx="1044000" cy="324000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lIns="36000" tIns="0" rIns="36000" bIns="0" rtlCol="0" anchor="ctr">
          <a:noAutofit/>
        </a:bodyPr>
        <a:lstStyle/>
        <a:p>
          <a:pPr algn="ctr"/>
          <a:fld id="{48B79D0F-8099-4437-BCBD-2532AF56DF02}" type="TxLink">
            <a:rPr lang="de-CH" sz="1000" b="0"/>
            <a:pPr algn="ctr"/>
            <a:t> </a:t>
          </a:fld>
          <a:endParaRPr lang="de-CH" sz="1000" b="0"/>
        </a:p>
      </xdr:txBody>
    </xdr:sp>
    <xdr:clientData fLocksWithSheet="0"/>
  </xdr:twoCellAnchor>
  <xdr:twoCellAnchor editAs="oneCell">
    <xdr:from>
      <xdr:col>3</xdr:col>
      <xdr:colOff>12681</xdr:colOff>
      <xdr:row>72</xdr:row>
      <xdr:rowOff>239747</xdr:rowOff>
    </xdr:from>
    <xdr:to>
      <xdr:col>4</xdr:col>
      <xdr:colOff>342306</xdr:colOff>
      <xdr:row>73</xdr:row>
      <xdr:rowOff>277997</xdr:rowOff>
    </xdr:to>
    <xdr:sp macro="" textlink="Stakeholder!C19">
      <xdr:nvSpPr>
        <xdr:cNvPr id="117" name="Textfeld 12" title="Key Partnership">
          <a:extLst>
            <a:ext uri="{FF2B5EF4-FFF2-40B4-BE49-F238E27FC236}">
              <a16:creationId xmlns:a16="http://schemas.microsoft.com/office/drawing/2014/main" id="{00000000-0008-0000-0200-000075000000}"/>
            </a:ext>
          </a:extLst>
        </xdr:cNvPr>
        <xdr:cNvSpPr txBox="1"/>
      </xdr:nvSpPr>
      <xdr:spPr>
        <a:xfrm>
          <a:off x="2717781" y="26176322"/>
          <a:ext cx="1044000" cy="324000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lIns="36000" tIns="0" rIns="36000" bIns="0" rtlCol="0" anchor="ctr">
          <a:noAutofit/>
        </a:bodyPr>
        <a:lstStyle/>
        <a:p>
          <a:pPr algn="ctr"/>
          <a:fld id="{711D9D28-4DD8-41E2-82AA-2435CF0D6AF0}" type="TxLink">
            <a:rPr lang="de-CH" sz="1000" b="0"/>
            <a:pPr algn="ctr"/>
            <a:t> </a:t>
          </a:fld>
          <a:endParaRPr lang="de-CH" sz="1000" b="0"/>
        </a:p>
      </xdr:txBody>
    </xdr:sp>
    <xdr:clientData fLocksWithSheet="0"/>
  </xdr:twoCellAnchor>
  <xdr:twoCellAnchor editAs="oneCell">
    <xdr:from>
      <xdr:col>5</xdr:col>
      <xdr:colOff>646326</xdr:colOff>
      <xdr:row>61</xdr:row>
      <xdr:rowOff>263268</xdr:rowOff>
    </xdr:from>
    <xdr:to>
      <xdr:col>5</xdr:col>
      <xdr:colOff>1690326</xdr:colOff>
      <xdr:row>63</xdr:row>
      <xdr:rowOff>15768</xdr:rowOff>
    </xdr:to>
    <xdr:sp macro="" textlink="Stakeholder!C7">
      <xdr:nvSpPr>
        <xdr:cNvPr id="118" name="Textfeld 117" title="Key Partnership">
          <a:extLst>
            <a:ext uri="{FF2B5EF4-FFF2-40B4-BE49-F238E27FC236}">
              <a16:creationId xmlns:a16="http://schemas.microsoft.com/office/drawing/2014/main" id="{00000000-0008-0000-0200-000076000000}"/>
            </a:ext>
          </a:extLst>
        </xdr:cNvPr>
        <xdr:cNvSpPr txBox="1"/>
      </xdr:nvSpPr>
      <xdr:spPr>
        <a:xfrm>
          <a:off x="4856376" y="17655918"/>
          <a:ext cx="1044000" cy="324000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lIns="36000" tIns="0" rIns="36000" bIns="0" rtlCol="0" anchor="ctr">
          <a:noAutofit/>
        </a:bodyPr>
        <a:lstStyle/>
        <a:p>
          <a:pPr algn="ctr"/>
          <a:fld id="{046B5466-6870-423F-880B-146DFD8120AD}" type="TxLink">
            <a:rPr lang="de-CH" sz="1000" b="0"/>
            <a:pPr algn="ctr"/>
            <a:t> </a:t>
          </a:fld>
          <a:endParaRPr lang="de-CH" sz="1000" b="0"/>
        </a:p>
      </xdr:txBody>
    </xdr:sp>
    <xdr:clientData fLocksWithSheet="0"/>
  </xdr:twoCellAnchor>
  <xdr:twoCellAnchor editAs="oneCell">
    <xdr:from>
      <xdr:col>5</xdr:col>
      <xdr:colOff>523062</xdr:colOff>
      <xdr:row>66</xdr:row>
      <xdr:rowOff>215094</xdr:rowOff>
    </xdr:from>
    <xdr:to>
      <xdr:col>5</xdr:col>
      <xdr:colOff>1567062</xdr:colOff>
      <xdr:row>67</xdr:row>
      <xdr:rowOff>253344</xdr:rowOff>
    </xdr:to>
    <xdr:sp macro="" textlink="Stakeholder!C24">
      <xdr:nvSpPr>
        <xdr:cNvPr id="119" name="Textfeld 12" title="Key Partnership">
          <a:extLst>
            <a:ext uri="{FF2B5EF4-FFF2-40B4-BE49-F238E27FC236}">
              <a16:creationId xmlns:a16="http://schemas.microsoft.com/office/drawing/2014/main" id="{00000000-0008-0000-0200-000077000000}"/>
            </a:ext>
          </a:extLst>
        </xdr:cNvPr>
        <xdr:cNvSpPr txBox="1"/>
      </xdr:nvSpPr>
      <xdr:spPr>
        <a:xfrm>
          <a:off x="4733112" y="24437169"/>
          <a:ext cx="1044000" cy="324000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lIns="36000" tIns="0" rIns="36000" bIns="0" rtlCol="0" anchor="ctr">
          <a:noAutofit/>
        </a:bodyPr>
        <a:lstStyle/>
        <a:p>
          <a:pPr algn="ctr"/>
          <a:fld id="{A223AC68-263A-46AC-BC87-3E21DA48F964}" type="TxLink">
            <a:rPr lang="de-CH" sz="1000" b="0"/>
            <a:pPr algn="ctr"/>
            <a:t> </a:t>
          </a:fld>
          <a:endParaRPr lang="de-CH" sz="1000" b="0"/>
        </a:p>
      </xdr:txBody>
    </xdr:sp>
    <xdr:clientData fLocksWithSheet="0"/>
  </xdr:twoCellAnchor>
  <xdr:twoCellAnchor editAs="oneCell">
    <xdr:from>
      <xdr:col>4</xdr:col>
      <xdr:colOff>53815</xdr:colOff>
      <xdr:row>67</xdr:row>
      <xdr:rowOff>201559</xdr:rowOff>
    </xdr:from>
    <xdr:to>
      <xdr:col>5</xdr:col>
      <xdr:colOff>307240</xdr:colOff>
      <xdr:row>68</xdr:row>
      <xdr:rowOff>239809</xdr:rowOff>
    </xdr:to>
    <xdr:sp macro="" textlink="Stakeholder!C9">
      <xdr:nvSpPr>
        <xdr:cNvPr id="120" name="Textfeld 119" title="Key Partnership">
          <a:extLst>
            <a:ext uri="{FF2B5EF4-FFF2-40B4-BE49-F238E27FC236}">
              <a16:creationId xmlns:a16="http://schemas.microsoft.com/office/drawing/2014/main" id="{00000000-0008-0000-0200-000078000000}"/>
            </a:ext>
          </a:extLst>
        </xdr:cNvPr>
        <xdr:cNvSpPr txBox="1"/>
      </xdr:nvSpPr>
      <xdr:spPr>
        <a:xfrm>
          <a:off x="3473290" y="24709384"/>
          <a:ext cx="1044000" cy="324000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lIns="36000" tIns="0" rIns="36000" bIns="0" rtlCol="0" anchor="t">
          <a:noAutofit/>
        </a:bodyPr>
        <a:lstStyle/>
        <a:p>
          <a:pPr algn="ctr"/>
          <a:fld id="{7145FD8A-FFDD-4A9D-BCB1-BC2F629AA30D}" type="TxLink">
            <a:rPr lang="de-CH" sz="1000" b="0"/>
            <a:pPr algn="ctr"/>
            <a:t> </a:t>
          </a:fld>
          <a:endParaRPr lang="de-CH" sz="1000" b="0"/>
        </a:p>
      </xdr:txBody>
    </xdr:sp>
    <xdr:clientData fLocksWithSheet="0"/>
  </xdr:twoCellAnchor>
  <xdr:twoCellAnchor editAs="oneCell">
    <xdr:from>
      <xdr:col>4</xdr:col>
      <xdr:colOff>447331</xdr:colOff>
      <xdr:row>55</xdr:row>
      <xdr:rowOff>152327</xdr:rowOff>
    </xdr:from>
    <xdr:to>
      <xdr:col>5</xdr:col>
      <xdr:colOff>87787</xdr:colOff>
      <xdr:row>63</xdr:row>
      <xdr:rowOff>17511</xdr:rowOff>
    </xdr:to>
    <xdr:cxnSp macro="">
      <xdr:nvCxnSpPr>
        <xdr:cNvPr id="121" name="Gekrümmte Verbindung 120">
          <a:extLst>
            <a:ext uri="{FF2B5EF4-FFF2-40B4-BE49-F238E27FC236}">
              <a16:creationId xmlns:a16="http://schemas.microsoft.com/office/drawing/2014/main" id="{00000000-0008-0000-0200-000079000000}"/>
            </a:ext>
          </a:extLst>
        </xdr:cNvPr>
        <xdr:cNvCxnSpPr>
          <a:stCxn id="90" idx="7"/>
          <a:endCxn id="113" idx="2"/>
        </xdr:cNvCxnSpPr>
      </xdr:nvCxnSpPr>
      <xdr:spPr>
        <a:xfrm rot="16200000" flipV="1">
          <a:off x="3006730" y="16690553"/>
          <a:ext cx="2151184" cy="431031"/>
        </a:xfrm>
        <a:prstGeom prst="curvedConnector3">
          <a:avLst>
            <a:gd name="adj1" fmla="val 50000"/>
          </a:avLst>
        </a:prstGeom>
        <a:ln>
          <a:solidFill>
            <a:srgbClr val="00B050"/>
          </a:solidFill>
          <a:prstDash val="lgDashDotDot"/>
          <a:headEnd type="triangle" w="med" len="med"/>
          <a:tailEnd type="triangle" w="med" len="med"/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 fLocksWithSheet="0"/>
  </xdr:twoCellAnchor>
  <xdr:twoCellAnchor editAs="oneCell">
    <xdr:from>
      <xdr:col>4</xdr:col>
      <xdr:colOff>173286</xdr:colOff>
      <xdr:row>59</xdr:row>
      <xdr:rowOff>236457</xdr:rowOff>
    </xdr:from>
    <xdr:to>
      <xdr:col>5</xdr:col>
      <xdr:colOff>426711</xdr:colOff>
      <xdr:row>60</xdr:row>
      <xdr:rowOff>274707</xdr:rowOff>
    </xdr:to>
    <xdr:sp macro="" textlink="Stakeholder!C5">
      <xdr:nvSpPr>
        <xdr:cNvPr id="122" name="Textfeld 121" title="Key Partnership">
          <a:extLst>
            <a:ext uri="{FF2B5EF4-FFF2-40B4-BE49-F238E27FC236}">
              <a16:creationId xmlns:a16="http://schemas.microsoft.com/office/drawing/2014/main" id="{00000000-0008-0000-0200-00007A000000}"/>
            </a:ext>
          </a:extLst>
        </xdr:cNvPr>
        <xdr:cNvSpPr txBox="1"/>
      </xdr:nvSpPr>
      <xdr:spPr>
        <a:xfrm>
          <a:off x="3592761" y="22458282"/>
          <a:ext cx="1044000" cy="324000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lIns="36000" tIns="0" rIns="36000" bIns="0" rtlCol="0" anchor="ctr">
          <a:noAutofit/>
        </a:bodyPr>
        <a:lstStyle/>
        <a:p>
          <a:pPr marL="0" indent="0" algn="ctr"/>
          <a:fld id="{AD2C7169-238A-48DA-A35C-701FEC7490D7}" type="TxLink">
            <a:rPr lang="de-CH" sz="1000" b="0">
              <a:solidFill>
                <a:schemeClr val="dk1"/>
              </a:solidFill>
              <a:latin typeface="+mn-lt"/>
              <a:ea typeface="+mn-ea"/>
              <a:cs typeface="+mn-cs"/>
            </a:rPr>
            <a:pPr marL="0" indent="0" algn="ctr"/>
            <a:t>Gruppe 1 </a:t>
          </a:fld>
          <a:endParaRPr lang="de-CH" sz="1000" b="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 fLocksWithSheet="0"/>
  </xdr:twoCellAnchor>
  <xdr:oneCellAnchor>
    <xdr:from>
      <xdr:col>3</xdr:col>
      <xdr:colOff>609104</xdr:colOff>
      <xdr:row>53</xdr:row>
      <xdr:rowOff>66675</xdr:rowOff>
    </xdr:from>
    <xdr:ext cx="1534517" cy="311496"/>
    <xdr:sp macro="" textlink="' '!A54">
      <xdr:nvSpPr>
        <xdr:cNvPr id="138" name="Textfeld 137">
          <a:extLst>
            <a:ext uri="{FF2B5EF4-FFF2-40B4-BE49-F238E27FC236}">
              <a16:creationId xmlns:a16="http://schemas.microsoft.com/office/drawing/2014/main" id="{00000000-0008-0000-0200-00008A000000}"/>
            </a:ext>
          </a:extLst>
        </xdr:cNvPr>
        <xdr:cNvSpPr txBox="1"/>
      </xdr:nvSpPr>
      <xdr:spPr>
        <a:xfrm>
          <a:off x="3314204" y="15163800"/>
          <a:ext cx="1534517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ctr"/>
          <a:fld id="{1FE6B026-E8D7-42F9-A0F2-B2E6B7F953EF}" type="TxLink">
            <a:rPr lang="de-CH" sz="1400" b="1">
              <a:solidFill>
                <a:schemeClr val="tx1">
                  <a:lumMod val="65000"/>
                  <a:lumOff val="35000"/>
                </a:schemeClr>
              </a:solidFill>
            </a:rPr>
            <a:pPr algn="ctr"/>
            <a:t>weites Umfeld</a:t>
          </a:fld>
          <a:endParaRPr lang="de-CH" sz="1400" b="1">
            <a:solidFill>
              <a:schemeClr val="tx1">
                <a:lumMod val="65000"/>
                <a:lumOff val="35000"/>
              </a:schemeClr>
            </a:solidFill>
          </a:endParaRPr>
        </a:p>
      </xdr:txBody>
    </xdr:sp>
    <xdr:clientData/>
  </xdr:oneCellAnchor>
  <xdr:oneCellAnchor>
    <xdr:from>
      <xdr:col>4</xdr:col>
      <xdr:colOff>219120</xdr:colOff>
      <xdr:row>61</xdr:row>
      <xdr:rowOff>9776</xdr:rowOff>
    </xdr:from>
    <xdr:ext cx="885734" cy="311496"/>
    <xdr:sp macro="" textlink="' '!A56">
      <xdr:nvSpPr>
        <xdr:cNvPr id="139" name="Textfeld 138">
          <a:extLst>
            <a:ext uri="{FF2B5EF4-FFF2-40B4-BE49-F238E27FC236}">
              <a16:creationId xmlns:a16="http://schemas.microsoft.com/office/drawing/2014/main" id="{00000000-0008-0000-0200-00008B000000}"/>
            </a:ext>
          </a:extLst>
        </xdr:cNvPr>
        <xdr:cNvSpPr txBox="1"/>
      </xdr:nvSpPr>
      <xdr:spPr>
        <a:xfrm>
          <a:off x="3638595" y="17402426"/>
          <a:ext cx="885734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ctr"/>
          <a:fld id="{B7AA6A3B-F256-4F0C-BF2D-FC6DD9145824}" type="TxLink">
            <a:rPr lang="de-CH" sz="1400" b="1">
              <a:solidFill>
                <a:schemeClr val="tx1">
                  <a:lumMod val="75000"/>
                  <a:lumOff val="25000"/>
                </a:schemeClr>
              </a:solidFill>
            </a:rPr>
            <a:pPr algn="ctr"/>
            <a:t>intern</a:t>
          </a:fld>
          <a:endParaRPr lang="de-CH" sz="1400" b="1">
            <a:solidFill>
              <a:schemeClr val="tx1">
                <a:lumMod val="75000"/>
                <a:lumOff val="25000"/>
              </a:schemeClr>
            </a:solidFill>
          </a:endParaRPr>
        </a:p>
      </xdr:txBody>
    </xdr:sp>
    <xdr:clientData/>
  </xdr:oneCellAnchor>
  <xdr:twoCellAnchor editAs="oneCell">
    <xdr:from>
      <xdr:col>3</xdr:col>
      <xdr:colOff>678558</xdr:colOff>
      <xdr:row>65</xdr:row>
      <xdr:rowOff>17367</xdr:rowOff>
    </xdr:from>
    <xdr:to>
      <xdr:col>4</xdr:col>
      <xdr:colOff>770040</xdr:colOff>
      <xdr:row>66</xdr:row>
      <xdr:rowOff>105883</xdr:rowOff>
    </xdr:to>
    <xdr:cxnSp macro="">
      <xdr:nvCxnSpPr>
        <xdr:cNvPr id="140" name="Gekrümmte Verbindung 139">
          <a:extLst>
            <a:ext uri="{FF2B5EF4-FFF2-40B4-BE49-F238E27FC236}">
              <a16:creationId xmlns:a16="http://schemas.microsoft.com/office/drawing/2014/main" id="{00000000-0008-0000-0200-00008C000000}"/>
            </a:ext>
          </a:extLst>
        </xdr:cNvPr>
        <xdr:cNvCxnSpPr/>
      </xdr:nvCxnSpPr>
      <xdr:spPr>
        <a:xfrm rot="5400000">
          <a:off x="3599454" y="23737896"/>
          <a:ext cx="374266" cy="805857"/>
        </a:xfrm>
        <a:prstGeom prst="curvedConnector3">
          <a:avLst>
            <a:gd name="adj1" fmla="val 161080"/>
          </a:avLst>
        </a:prstGeom>
        <a:ln w="3175">
          <a:prstDash val="sysDash"/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twoCellAnchor>
  <xdr:twoCellAnchor>
    <xdr:from>
      <xdr:col>4</xdr:col>
      <xdr:colOff>573805</xdr:colOff>
      <xdr:row>65</xdr:row>
      <xdr:rowOff>17367</xdr:rowOff>
    </xdr:from>
    <xdr:to>
      <xdr:col>4</xdr:col>
      <xdr:colOff>770040</xdr:colOff>
      <xdr:row>67</xdr:row>
      <xdr:rowOff>207677</xdr:rowOff>
    </xdr:to>
    <xdr:cxnSp macro="">
      <xdr:nvCxnSpPr>
        <xdr:cNvPr id="141" name="Gekrümmte Verbindung 140">
          <a:extLst>
            <a:ext uri="{FF2B5EF4-FFF2-40B4-BE49-F238E27FC236}">
              <a16:creationId xmlns:a16="http://schemas.microsoft.com/office/drawing/2014/main" id="{00000000-0008-0000-0200-00008D000000}"/>
            </a:ext>
          </a:extLst>
        </xdr:cNvPr>
        <xdr:cNvCxnSpPr/>
      </xdr:nvCxnSpPr>
      <xdr:spPr>
        <a:xfrm rot="5400000">
          <a:off x="3710493" y="24236479"/>
          <a:ext cx="761810" cy="196235"/>
        </a:xfrm>
        <a:prstGeom prst="curvedConnector3">
          <a:avLst>
            <a:gd name="adj1" fmla="val 50000"/>
          </a:avLst>
        </a:prstGeom>
        <a:ln>
          <a:solidFill>
            <a:srgbClr val="00B050"/>
          </a:solidFill>
          <a:prstDash val="lgDashDotDot"/>
          <a:headEnd type="triangle" w="med" len="med"/>
          <a:tailEnd type="triangle" w="med" len="med"/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 fLocksWithSheet="0"/>
  </xdr:twoCellAnchor>
  <xdr:twoCellAnchor editAs="oneCell">
    <xdr:from>
      <xdr:col>2</xdr:col>
      <xdr:colOff>1609725</xdr:colOff>
      <xdr:row>64</xdr:row>
      <xdr:rowOff>213491</xdr:rowOff>
    </xdr:from>
    <xdr:to>
      <xdr:col>4</xdr:col>
      <xdr:colOff>553666</xdr:colOff>
      <xdr:row>67</xdr:row>
      <xdr:rowOff>253536</xdr:rowOff>
    </xdr:to>
    <xdr:cxnSp macro="">
      <xdr:nvCxnSpPr>
        <xdr:cNvPr id="142" name="Gekrümmte Verbindung 141">
          <a:extLst>
            <a:ext uri="{FF2B5EF4-FFF2-40B4-BE49-F238E27FC236}">
              <a16:creationId xmlns:a16="http://schemas.microsoft.com/office/drawing/2014/main" id="{00000000-0008-0000-0200-00008E000000}"/>
            </a:ext>
          </a:extLst>
        </xdr:cNvPr>
        <xdr:cNvCxnSpPr/>
      </xdr:nvCxnSpPr>
      <xdr:spPr>
        <a:xfrm rot="5400000">
          <a:off x="2728548" y="23516768"/>
          <a:ext cx="897295" cy="1591891"/>
        </a:xfrm>
        <a:prstGeom prst="curvedConnector2">
          <a:avLst/>
        </a:prstGeom>
        <a:ln>
          <a:solidFill>
            <a:srgbClr val="00B050"/>
          </a:solidFill>
          <a:prstDash val="lgDashDotDot"/>
          <a:headEnd type="triangle" w="med" len="med"/>
          <a:tailEnd type="triangle" w="med" len="med"/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 fLocksWithSheet="0"/>
  </xdr:twoCellAnchor>
  <xdr:twoCellAnchor editAs="oneCell">
    <xdr:from>
      <xdr:col>4</xdr:col>
      <xdr:colOff>661986</xdr:colOff>
      <xdr:row>59</xdr:row>
      <xdr:rowOff>1773</xdr:rowOff>
    </xdr:from>
    <xdr:to>
      <xdr:col>5</xdr:col>
      <xdr:colOff>1482652</xdr:colOff>
      <xdr:row>62</xdr:row>
      <xdr:rowOff>213637</xdr:rowOff>
    </xdr:to>
    <xdr:cxnSp macro="">
      <xdr:nvCxnSpPr>
        <xdr:cNvPr id="143" name="Gekrümmte Verbindung 142">
          <a:extLst>
            <a:ext uri="{FF2B5EF4-FFF2-40B4-BE49-F238E27FC236}">
              <a16:creationId xmlns:a16="http://schemas.microsoft.com/office/drawing/2014/main" id="{00000000-0008-0000-0200-00008F000000}"/>
            </a:ext>
          </a:extLst>
        </xdr:cNvPr>
        <xdr:cNvCxnSpPr>
          <a:stCxn id="90" idx="0"/>
          <a:endCxn id="107" idx="2"/>
        </xdr:cNvCxnSpPr>
      </xdr:nvCxnSpPr>
      <xdr:spPr>
        <a:xfrm rot="5400000" flipH="1" flipV="1">
          <a:off x="4352525" y="16551859"/>
          <a:ext cx="1069114" cy="1611241"/>
        </a:xfrm>
        <a:prstGeom prst="curvedConnector3">
          <a:avLst>
            <a:gd name="adj1" fmla="val 50000"/>
          </a:avLst>
        </a:prstGeom>
        <a:ln>
          <a:solidFill>
            <a:srgbClr val="00B050"/>
          </a:solidFill>
          <a:prstDash val="lgDashDotDot"/>
          <a:headEnd type="triangle" w="med" len="med"/>
          <a:tailEnd type="triangle" w="med" len="med"/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 fLocksWithSheet="0"/>
  </xdr:twoCellAnchor>
  <xdr:twoCellAnchor editAs="oneCell">
    <xdr:from>
      <xdr:col>3</xdr:col>
      <xdr:colOff>356847</xdr:colOff>
      <xdr:row>63</xdr:row>
      <xdr:rowOff>49373</xdr:rowOff>
    </xdr:from>
    <xdr:to>
      <xdr:col>5</xdr:col>
      <xdr:colOff>890928</xdr:colOff>
      <xdr:row>64</xdr:row>
      <xdr:rowOff>132650</xdr:rowOff>
    </xdr:to>
    <xdr:cxnSp macro="">
      <xdr:nvCxnSpPr>
        <xdr:cNvPr id="144" name="Gekrümmte Verbindung 143">
          <a:extLst>
            <a:ext uri="{FF2B5EF4-FFF2-40B4-BE49-F238E27FC236}">
              <a16:creationId xmlns:a16="http://schemas.microsoft.com/office/drawing/2014/main" id="{00000000-0008-0000-0200-000090000000}"/>
            </a:ext>
          </a:extLst>
        </xdr:cNvPr>
        <xdr:cNvCxnSpPr/>
      </xdr:nvCxnSpPr>
      <xdr:spPr>
        <a:xfrm rot="5400000" flipH="1" flipV="1">
          <a:off x="3896949" y="22579196"/>
          <a:ext cx="369027" cy="2039031"/>
        </a:xfrm>
        <a:prstGeom prst="curvedConnector3">
          <a:avLst>
            <a:gd name="adj1" fmla="val 50000"/>
          </a:avLst>
        </a:prstGeom>
        <a:ln>
          <a:solidFill>
            <a:srgbClr val="00B050"/>
          </a:solidFill>
          <a:prstDash val="lgDashDotDot"/>
          <a:headEnd type="triangle" w="med" len="med"/>
          <a:tailEnd type="triangle" w="med" len="med"/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 fLocksWithSheet="0"/>
  </xdr:twoCellAnchor>
  <xdr:twoCellAnchor editAs="oneCell">
    <xdr:from>
      <xdr:col>4</xdr:col>
      <xdr:colOff>770040</xdr:colOff>
      <xdr:row>65</xdr:row>
      <xdr:rowOff>17365</xdr:rowOff>
    </xdr:from>
    <xdr:to>
      <xdr:col>5</xdr:col>
      <xdr:colOff>1043052</xdr:colOff>
      <xdr:row>66</xdr:row>
      <xdr:rowOff>221210</xdr:rowOff>
    </xdr:to>
    <xdr:cxnSp macro="">
      <xdr:nvCxnSpPr>
        <xdr:cNvPr id="145" name="Gekrümmte Verbindung 144">
          <a:extLst>
            <a:ext uri="{FF2B5EF4-FFF2-40B4-BE49-F238E27FC236}">
              <a16:creationId xmlns:a16="http://schemas.microsoft.com/office/drawing/2014/main" id="{00000000-0008-0000-0200-000091000000}"/>
            </a:ext>
          </a:extLst>
        </xdr:cNvPr>
        <xdr:cNvCxnSpPr/>
      </xdr:nvCxnSpPr>
      <xdr:spPr>
        <a:xfrm rot="16200000" flipH="1">
          <a:off x="4476511" y="23666694"/>
          <a:ext cx="489595" cy="1063587"/>
        </a:xfrm>
        <a:prstGeom prst="curvedConnector3">
          <a:avLst>
            <a:gd name="adj1" fmla="val 50000"/>
          </a:avLst>
        </a:prstGeom>
        <a:ln>
          <a:headEnd type="triangle" w="med" len="med"/>
          <a:tailEnd type="triangle" w="med" len="med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 fLocksWithSheet="0"/>
  </xdr:twoCellAnchor>
  <xdr:twoCellAnchor editAs="oneCell">
    <xdr:from>
      <xdr:col>5</xdr:col>
      <xdr:colOff>426711</xdr:colOff>
      <xdr:row>60</xdr:row>
      <xdr:rowOff>112707</xdr:rowOff>
    </xdr:from>
    <xdr:to>
      <xdr:col>5</xdr:col>
      <xdr:colOff>646326</xdr:colOff>
      <xdr:row>62</xdr:row>
      <xdr:rowOff>139518</xdr:rowOff>
    </xdr:to>
    <xdr:cxnSp macro="">
      <xdr:nvCxnSpPr>
        <xdr:cNvPr id="146" name="Gekrümmte Verbindung 145">
          <a:extLst>
            <a:ext uri="{FF2B5EF4-FFF2-40B4-BE49-F238E27FC236}">
              <a16:creationId xmlns:a16="http://schemas.microsoft.com/office/drawing/2014/main" id="{00000000-0008-0000-0200-000092000000}"/>
            </a:ext>
          </a:extLst>
        </xdr:cNvPr>
        <xdr:cNvCxnSpPr>
          <a:stCxn id="122" idx="3"/>
          <a:endCxn id="118" idx="1"/>
        </xdr:cNvCxnSpPr>
      </xdr:nvCxnSpPr>
      <xdr:spPr>
        <a:xfrm>
          <a:off x="4636761" y="17219607"/>
          <a:ext cx="219615" cy="598311"/>
        </a:xfrm>
        <a:prstGeom prst="curvedConnector3">
          <a:avLst>
            <a:gd name="adj1" fmla="val 50000"/>
          </a:avLst>
        </a:prstGeom>
        <a:ln>
          <a:headEnd type="triangle" w="med" len="med"/>
          <a:tailEnd type="triangle" w="med" len="med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 fLocksWithSheet="0"/>
  </xdr:twoCellAnchor>
  <xdr:twoCellAnchor editAs="oneCell">
    <xdr:from>
      <xdr:col>5</xdr:col>
      <xdr:colOff>195839</xdr:colOff>
      <xdr:row>64</xdr:row>
      <xdr:rowOff>213491</xdr:rowOff>
    </xdr:from>
    <xdr:to>
      <xdr:col>5</xdr:col>
      <xdr:colOff>425110</xdr:colOff>
      <xdr:row>65</xdr:row>
      <xdr:rowOff>20093</xdr:rowOff>
    </xdr:to>
    <xdr:cxnSp macro="">
      <xdr:nvCxnSpPr>
        <xdr:cNvPr id="147" name="Gekrümmte Verbindung 146">
          <a:extLst>
            <a:ext uri="{FF2B5EF4-FFF2-40B4-BE49-F238E27FC236}">
              <a16:creationId xmlns:a16="http://schemas.microsoft.com/office/drawing/2014/main" id="{00000000-0008-0000-0200-000093000000}"/>
            </a:ext>
          </a:extLst>
        </xdr:cNvPr>
        <xdr:cNvCxnSpPr/>
      </xdr:nvCxnSpPr>
      <xdr:spPr>
        <a:xfrm rot="16200000" flipH="1">
          <a:off x="4474349" y="23795606"/>
          <a:ext cx="92352" cy="229271"/>
        </a:xfrm>
        <a:prstGeom prst="curvedConnector2">
          <a:avLst/>
        </a:prstGeom>
        <a:ln>
          <a:headEnd type="triangle" w="med" len="med"/>
          <a:tailEnd type="triangle" w="med" len="med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 fLocksWithSheet="0"/>
  </xdr:twoCellAnchor>
  <xdr:twoCellAnchor editAs="oneCell">
    <xdr:from>
      <xdr:col>4</xdr:col>
      <xdr:colOff>553666</xdr:colOff>
      <xdr:row>64</xdr:row>
      <xdr:rowOff>213490</xdr:rowOff>
    </xdr:from>
    <xdr:to>
      <xdr:col>4</xdr:col>
      <xdr:colOff>573806</xdr:colOff>
      <xdr:row>67</xdr:row>
      <xdr:rowOff>207675</xdr:rowOff>
    </xdr:to>
    <xdr:cxnSp macro="">
      <xdr:nvCxnSpPr>
        <xdr:cNvPr id="148" name="Gekrümmte Verbindung 147">
          <a:extLst>
            <a:ext uri="{FF2B5EF4-FFF2-40B4-BE49-F238E27FC236}">
              <a16:creationId xmlns:a16="http://schemas.microsoft.com/office/drawing/2014/main" id="{00000000-0008-0000-0200-000094000000}"/>
            </a:ext>
          </a:extLst>
        </xdr:cNvPr>
        <xdr:cNvCxnSpPr/>
      </xdr:nvCxnSpPr>
      <xdr:spPr>
        <a:xfrm rot="16200000" flipH="1">
          <a:off x="3557493" y="24279713"/>
          <a:ext cx="851435" cy="20140"/>
        </a:xfrm>
        <a:prstGeom prst="curvedConnector3">
          <a:avLst>
            <a:gd name="adj1" fmla="val 50000"/>
          </a:avLst>
        </a:prstGeom>
        <a:ln w="3175">
          <a:prstDash val="sysDash"/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twoCellAnchor>
  <xdr:twoCellAnchor editAs="oneCell">
    <xdr:from>
      <xdr:col>4</xdr:col>
      <xdr:colOff>355987</xdr:colOff>
      <xdr:row>62</xdr:row>
      <xdr:rowOff>213636</xdr:rowOff>
    </xdr:from>
    <xdr:to>
      <xdr:col>5</xdr:col>
      <xdr:colOff>177412</xdr:colOff>
      <xdr:row>64</xdr:row>
      <xdr:rowOff>254136</xdr:rowOff>
    </xdr:to>
    <xdr:sp macro="" textlink="' '!A57">
      <xdr:nvSpPr>
        <xdr:cNvPr id="90" name="Ellipse 89">
          <a:extLst>
            <a:ext uri="{FF2B5EF4-FFF2-40B4-BE49-F238E27FC236}">
              <a16:creationId xmlns:a16="http://schemas.microsoft.com/office/drawing/2014/main" id="{00000000-0008-0000-0200-00005A000000}"/>
            </a:ext>
          </a:extLst>
        </xdr:cNvPr>
        <xdr:cNvSpPr>
          <a:spLocks/>
        </xdr:cNvSpPr>
      </xdr:nvSpPr>
      <xdr:spPr>
        <a:xfrm>
          <a:off x="3775462" y="17892036"/>
          <a:ext cx="612000" cy="612000"/>
        </a:xfrm>
        <a:prstGeom prst="ellipse">
          <a:avLst/>
        </a:prstGeom>
        <a:ln>
          <a:noFill/>
        </a:ln>
        <a:effectLst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lIns="0" tIns="0" rIns="0" bIns="0" rtlCol="0" anchor="ctr" anchorCtr="0">
          <a:noAutofit/>
        </a:bodyPr>
        <a:lstStyle/>
        <a:p>
          <a:pPr algn="ctr"/>
          <a:fld id="{E6231127-6C08-4D6F-8967-184EA1D91DF2}" type="TxLink">
            <a:rPr lang="de-CH" sz="1400" b="1">
              <a:solidFill>
                <a:srgbClr val="C00000"/>
              </a:solidFill>
            </a:rPr>
            <a:pPr algn="ctr"/>
            <a:t>Wir</a:t>
          </a:fld>
          <a:endParaRPr lang="de-CH" sz="1400" b="1">
            <a:solidFill>
              <a:srgbClr val="C00000"/>
            </a:solidFill>
          </a:endParaRPr>
        </a:p>
      </xdr:txBody>
    </xdr:sp>
    <xdr:clientData/>
  </xdr:twoCellAnchor>
  <xdr:twoCellAnchor editAs="oneCell">
    <xdr:from>
      <xdr:col>0</xdr:col>
      <xdr:colOff>66675</xdr:colOff>
      <xdr:row>23</xdr:row>
      <xdr:rowOff>0</xdr:rowOff>
    </xdr:from>
    <xdr:to>
      <xdr:col>0</xdr:col>
      <xdr:colOff>390675</xdr:colOff>
      <xdr:row>24</xdr:row>
      <xdr:rowOff>30190</xdr:rowOff>
    </xdr:to>
    <xdr:grpSp>
      <xdr:nvGrpSpPr>
        <xdr:cNvPr id="152" name="Gruppieren 151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200-000098000000}"/>
            </a:ext>
          </a:extLst>
        </xdr:cNvPr>
        <xdr:cNvGrpSpPr/>
      </xdr:nvGrpSpPr>
      <xdr:grpSpPr>
        <a:xfrm>
          <a:off x="66675" y="6957060"/>
          <a:ext cx="324000" cy="327370"/>
          <a:chOff x="66675" y="4972050"/>
          <a:chExt cx="324000" cy="325465"/>
        </a:xfrm>
      </xdr:grpSpPr>
      <xdr:sp macro="" textlink="">
        <xdr:nvSpPr>
          <xdr:cNvPr id="153" name="Rechteck 152">
            <a:extLst>
              <a:ext uri="{FF2B5EF4-FFF2-40B4-BE49-F238E27FC236}">
                <a16:creationId xmlns:a16="http://schemas.microsoft.com/office/drawing/2014/main" id="{00000000-0008-0000-0200-000099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54" name="Pfeil nach oben 153">
            <a:extLst>
              <a:ext uri="{FF2B5EF4-FFF2-40B4-BE49-F238E27FC236}">
                <a16:creationId xmlns:a16="http://schemas.microsoft.com/office/drawing/2014/main" id="{00000000-0008-0000-0200-00009A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xdr:twoCellAnchor editAs="oneCell">
    <xdr:from>
      <xdr:col>0</xdr:col>
      <xdr:colOff>66675</xdr:colOff>
      <xdr:row>46</xdr:row>
      <xdr:rowOff>219075</xdr:rowOff>
    </xdr:from>
    <xdr:to>
      <xdr:col>0</xdr:col>
      <xdr:colOff>390675</xdr:colOff>
      <xdr:row>47</xdr:row>
      <xdr:rowOff>258790</xdr:rowOff>
    </xdr:to>
    <xdr:grpSp>
      <xdr:nvGrpSpPr>
        <xdr:cNvPr id="155" name="Gruppieren 154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200-00009B000000}"/>
            </a:ext>
          </a:extLst>
        </xdr:cNvPr>
        <xdr:cNvGrpSpPr/>
      </xdr:nvGrpSpPr>
      <xdr:grpSpPr>
        <a:xfrm>
          <a:off x="66675" y="13576935"/>
          <a:ext cx="324000" cy="321655"/>
          <a:chOff x="66675" y="4972050"/>
          <a:chExt cx="324000" cy="325465"/>
        </a:xfrm>
      </xdr:grpSpPr>
      <xdr:sp macro="" textlink="">
        <xdr:nvSpPr>
          <xdr:cNvPr id="156" name="Rechteck 155">
            <a:extLst>
              <a:ext uri="{FF2B5EF4-FFF2-40B4-BE49-F238E27FC236}">
                <a16:creationId xmlns:a16="http://schemas.microsoft.com/office/drawing/2014/main" id="{00000000-0008-0000-0200-00009C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57" name="Pfeil nach oben 156">
            <a:extLst>
              <a:ext uri="{FF2B5EF4-FFF2-40B4-BE49-F238E27FC236}">
                <a16:creationId xmlns:a16="http://schemas.microsoft.com/office/drawing/2014/main" id="{00000000-0008-0000-0200-00009D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xdr:twoCellAnchor editAs="oneCell">
    <xdr:from>
      <xdr:col>0</xdr:col>
      <xdr:colOff>66675</xdr:colOff>
      <xdr:row>73</xdr:row>
      <xdr:rowOff>247650</xdr:rowOff>
    </xdr:from>
    <xdr:to>
      <xdr:col>0</xdr:col>
      <xdr:colOff>390675</xdr:colOff>
      <xdr:row>75</xdr:row>
      <xdr:rowOff>1615</xdr:rowOff>
    </xdr:to>
    <xdr:grpSp>
      <xdr:nvGrpSpPr>
        <xdr:cNvPr id="158" name="Gruppieren 157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200-00009E000000}"/>
            </a:ext>
          </a:extLst>
        </xdr:cNvPr>
        <xdr:cNvGrpSpPr/>
      </xdr:nvGrpSpPr>
      <xdr:grpSpPr>
        <a:xfrm>
          <a:off x="66675" y="20943570"/>
          <a:ext cx="324000" cy="317845"/>
          <a:chOff x="66675" y="4972050"/>
          <a:chExt cx="324000" cy="325465"/>
        </a:xfrm>
      </xdr:grpSpPr>
      <xdr:sp macro="" textlink="">
        <xdr:nvSpPr>
          <xdr:cNvPr id="159" name="Rechteck 158">
            <a:extLst>
              <a:ext uri="{FF2B5EF4-FFF2-40B4-BE49-F238E27FC236}">
                <a16:creationId xmlns:a16="http://schemas.microsoft.com/office/drawing/2014/main" id="{00000000-0008-0000-0200-00009F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60" name="Pfeil nach oben 159">
            <a:extLst>
              <a:ext uri="{FF2B5EF4-FFF2-40B4-BE49-F238E27FC236}">
                <a16:creationId xmlns:a16="http://schemas.microsoft.com/office/drawing/2014/main" id="{00000000-0008-0000-0200-0000A0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xdr:twoCellAnchor editAs="oneCell">
    <xdr:from>
      <xdr:col>0</xdr:col>
      <xdr:colOff>66675</xdr:colOff>
      <xdr:row>48</xdr:row>
      <xdr:rowOff>0</xdr:rowOff>
    </xdr:from>
    <xdr:to>
      <xdr:col>0</xdr:col>
      <xdr:colOff>390675</xdr:colOff>
      <xdr:row>50</xdr:row>
      <xdr:rowOff>30190</xdr:rowOff>
    </xdr:to>
    <xdr:grpSp>
      <xdr:nvGrpSpPr>
        <xdr:cNvPr id="161" name="Gruppieren 160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200-0000A1000000}"/>
            </a:ext>
          </a:extLst>
        </xdr:cNvPr>
        <xdr:cNvGrpSpPr/>
      </xdr:nvGrpSpPr>
      <xdr:grpSpPr>
        <a:xfrm>
          <a:off x="66675" y="13921740"/>
          <a:ext cx="324000" cy="319750"/>
          <a:chOff x="9505950" y="828675"/>
          <a:chExt cx="324000" cy="325465"/>
        </a:xfrm>
      </xdr:grpSpPr>
      <xdr:sp macro="" textlink="">
        <xdr:nvSpPr>
          <xdr:cNvPr id="162" name="Rechteck 161">
            <a:extLst>
              <a:ext uri="{FF2B5EF4-FFF2-40B4-BE49-F238E27FC236}">
                <a16:creationId xmlns:a16="http://schemas.microsoft.com/office/drawing/2014/main" id="{00000000-0008-0000-0200-0000A2000000}"/>
              </a:ext>
            </a:extLst>
          </xdr:cNvPr>
          <xdr:cNvSpPr>
            <a:spLocks noChangeAspect="1"/>
          </xdr:cNvSpPr>
        </xdr:nvSpPr>
        <xdr:spPr>
          <a:xfrm>
            <a:off x="9505950" y="828675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63" name="Pfeil nach oben 162">
            <a:extLst>
              <a:ext uri="{FF2B5EF4-FFF2-40B4-BE49-F238E27FC236}">
                <a16:creationId xmlns:a16="http://schemas.microsoft.com/office/drawing/2014/main" id="{00000000-0008-0000-0200-0000A3000000}"/>
              </a:ext>
            </a:extLst>
          </xdr:cNvPr>
          <xdr:cNvSpPr>
            <a:spLocks noChangeAspect="1"/>
          </xdr:cNvSpPr>
        </xdr:nvSpPr>
        <xdr:spPr>
          <a:xfrm flipV="1">
            <a:off x="9578435" y="901407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/>
  </xdr:twoCellAnchor>
  <xdr:twoCellAnchor editAs="oneCell">
    <xdr:from>
      <xdr:col>5</xdr:col>
      <xdr:colOff>9525</xdr:colOff>
      <xdr:row>26</xdr:row>
      <xdr:rowOff>57150</xdr:rowOff>
    </xdr:from>
    <xdr:to>
      <xdr:col>6</xdr:col>
      <xdr:colOff>714376</xdr:colOff>
      <xdr:row>27</xdr:row>
      <xdr:rowOff>176832</xdr:rowOff>
    </xdr:to>
    <xdr:sp macro="" textlink="' '!A80">
      <xdr:nvSpPr>
        <xdr:cNvPr id="123" name="TextBox 124">
          <a:extLst>
            <a:ext uri="{FF2B5EF4-FFF2-40B4-BE49-F238E27FC236}">
              <a16:creationId xmlns:a16="http://schemas.microsoft.com/office/drawing/2014/main" id="{00000000-0008-0000-0200-00007B000000}"/>
            </a:ext>
          </a:extLst>
        </xdr:cNvPr>
        <xdr:cNvSpPr txBox="1"/>
      </xdr:nvSpPr>
      <xdr:spPr>
        <a:xfrm>
          <a:off x="4219575" y="7724775"/>
          <a:ext cx="2819401" cy="405432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marL="0" indent="0" algn="ctr"/>
          <a:fld id="{7C6D8547-1022-4335-B8E5-B2814BDF11C2}" type="TxLink">
            <a:rPr lang="en-US" sz="2000">
              <a:solidFill>
                <a:schemeClr val="bg1">
                  <a:lumMod val="65000"/>
                </a:schemeClr>
              </a:solidFill>
              <a:latin typeface="+mn-lt"/>
              <a:ea typeface="+mn-ea"/>
              <a:cs typeface="+mn-cs"/>
            </a:rPr>
            <a:pPr marL="0" indent="0" algn="ctr"/>
            <a:t>Intensive Betreuung </a:t>
          </a:fld>
          <a:endParaRPr lang="fr-CH" sz="2000">
            <a:solidFill>
              <a:schemeClr val="bg1">
                <a:lumMod val="65000"/>
              </a:schemeClr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2</xdr:col>
      <xdr:colOff>438150</xdr:colOff>
      <xdr:row>26</xdr:row>
      <xdr:rowOff>57150</xdr:rowOff>
    </xdr:from>
    <xdr:to>
      <xdr:col>4</xdr:col>
      <xdr:colOff>609601</xdr:colOff>
      <xdr:row>27</xdr:row>
      <xdr:rowOff>176832</xdr:rowOff>
    </xdr:to>
    <xdr:sp macro="" textlink="' '!A77">
      <xdr:nvSpPr>
        <xdr:cNvPr id="124" name="TextBox 2">
          <a:extLst>
            <a:ext uri="{FF2B5EF4-FFF2-40B4-BE49-F238E27FC236}">
              <a16:creationId xmlns:a16="http://schemas.microsoft.com/office/drawing/2014/main" id="{00000000-0008-0000-0200-00007C000000}"/>
            </a:ext>
          </a:extLst>
        </xdr:cNvPr>
        <xdr:cNvSpPr txBox="1"/>
      </xdr:nvSpPr>
      <xdr:spPr>
        <a:xfrm>
          <a:off x="1209675" y="7724775"/>
          <a:ext cx="2819401" cy="405432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marL="0" indent="0" algn="ctr"/>
          <a:fld id="{D73484E8-C0FA-4E83-8C0D-84168C7724D8}" type="TxLink">
            <a:rPr lang="en-US" sz="2000">
              <a:solidFill>
                <a:schemeClr val="bg1">
                  <a:lumMod val="65000"/>
                </a:schemeClr>
              </a:solidFill>
              <a:latin typeface="+mn-lt"/>
              <a:ea typeface="+mn-ea"/>
              <a:cs typeface="+mn-cs"/>
            </a:rPr>
            <a:pPr marL="0" indent="0" algn="ctr"/>
            <a:t>Zufrieden halten</a:t>
          </a:fld>
          <a:endParaRPr lang="fr-CH" sz="2000">
            <a:solidFill>
              <a:schemeClr val="bg1">
                <a:lumMod val="65000"/>
              </a:schemeClr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2</xdr:col>
      <xdr:colOff>447675</xdr:colOff>
      <xdr:row>45</xdr:row>
      <xdr:rowOff>76200</xdr:rowOff>
    </xdr:from>
    <xdr:to>
      <xdr:col>4</xdr:col>
      <xdr:colOff>619126</xdr:colOff>
      <xdr:row>46</xdr:row>
      <xdr:rowOff>195882</xdr:rowOff>
    </xdr:to>
    <xdr:sp macro="" textlink="' '!A78">
      <xdr:nvSpPr>
        <xdr:cNvPr id="125" name="TextBox 122">
          <a:extLst>
            <a:ext uri="{FF2B5EF4-FFF2-40B4-BE49-F238E27FC236}">
              <a16:creationId xmlns:a16="http://schemas.microsoft.com/office/drawing/2014/main" id="{00000000-0008-0000-0200-00007D000000}"/>
            </a:ext>
          </a:extLst>
        </xdr:cNvPr>
        <xdr:cNvSpPr txBox="1"/>
      </xdr:nvSpPr>
      <xdr:spPr>
        <a:xfrm>
          <a:off x="1219200" y="13173075"/>
          <a:ext cx="2819401" cy="405432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marL="0" indent="0" algn="ctr"/>
          <a:fld id="{C4A0D499-6268-4CE6-A130-64CBD3FF0029}" type="TxLink">
            <a:rPr lang="en-US" sz="2000">
              <a:solidFill>
                <a:schemeClr val="bg1">
                  <a:lumMod val="65000"/>
                </a:schemeClr>
              </a:solidFill>
              <a:latin typeface="+mn-lt"/>
              <a:ea typeface="+mn-ea"/>
              <a:cs typeface="+mn-cs"/>
            </a:rPr>
            <a:pPr marL="0" indent="0" algn="ctr"/>
            <a:t>Beobachten</a:t>
          </a:fld>
          <a:endParaRPr lang="fr-CH" sz="2000">
            <a:solidFill>
              <a:schemeClr val="bg1">
                <a:lumMod val="65000"/>
              </a:schemeClr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4</xdr:col>
      <xdr:colOff>771525</xdr:colOff>
      <xdr:row>45</xdr:row>
      <xdr:rowOff>76200</xdr:rowOff>
    </xdr:from>
    <xdr:to>
      <xdr:col>6</xdr:col>
      <xdr:colOff>685801</xdr:colOff>
      <xdr:row>46</xdr:row>
      <xdr:rowOff>195882</xdr:rowOff>
    </xdr:to>
    <xdr:sp macro="" textlink="' '!A79">
      <xdr:nvSpPr>
        <xdr:cNvPr id="126" name="TextBox 123">
          <a:extLst>
            <a:ext uri="{FF2B5EF4-FFF2-40B4-BE49-F238E27FC236}">
              <a16:creationId xmlns:a16="http://schemas.microsoft.com/office/drawing/2014/main" id="{00000000-0008-0000-0200-00007E000000}"/>
            </a:ext>
          </a:extLst>
        </xdr:cNvPr>
        <xdr:cNvSpPr txBox="1"/>
      </xdr:nvSpPr>
      <xdr:spPr>
        <a:xfrm>
          <a:off x="4191000" y="13173075"/>
          <a:ext cx="2819401" cy="405432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marL="0" indent="0" algn="ctr"/>
          <a:fld id="{60D9F2E0-A64A-4717-B028-CDB76DED8981}" type="TxLink">
            <a:rPr lang="en-US" sz="2000">
              <a:solidFill>
                <a:schemeClr val="bg1">
                  <a:lumMod val="65000"/>
                </a:schemeClr>
              </a:solidFill>
              <a:latin typeface="+mn-lt"/>
              <a:ea typeface="+mn-ea"/>
              <a:cs typeface="+mn-cs"/>
            </a:rPr>
            <a:pPr marL="0" indent="0" algn="ctr"/>
            <a:t>Informiert halten</a:t>
          </a:fld>
          <a:endParaRPr lang="fr-CH" sz="2000">
            <a:solidFill>
              <a:schemeClr val="bg1">
                <a:lumMod val="65000"/>
              </a:schemeClr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1447800</xdr:colOff>
      <xdr:row>71</xdr:row>
      <xdr:rowOff>190500</xdr:rowOff>
    </xdr:from>
    <xdr:to>
      <xdr:col>8</xdr:col>
      <xdr:colOff>533400</xdr:colOff>
      <xdr:row>71</xdr:row>
      <xdr:rowOff>190500</xdr:rowOff>
    </xdr:to>
    <xdr:cxnSp macro="">
      <xdr:nvCxnSpPr>
        <xdr:cNvPr id="9" name="Gerade Verbindung mit Pfeil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CxnSpPr/>
      </xdr:nvCxnSpPr>
      <xdr:spPr>
        <a:xfrm>
          <a:off x="8515350" y="20726400"/>
          <a:ext cx="685800" cy="0"/>
        </a:xfrm>
        <a:prstGeom prst="straightConnector1">
          <a:avLst/>
        </a:prstGeom>
        <a:ln>
          <a:headEnd type="triangle" w="med" len="med"/>
          <a:tailEnd type="triangle" w="med" len="med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 fLocksWithSheet="0"/>
  </xdr:twoCellAnchor>
  <xdr:twoCellAnchor>
    <xdr:from>
      <xdr:col>7</xdr:col>
      <xdr:colOff>1447800</xdr:colOff>
      <xdr:row>72</xdr:row>
      <xdr:rowOff>209550</xdr:rowOff>
    </xdr:from>
    <xdr:to>
      <xdr:col>8</xdr:col>
      <xdr:colOff>533400</xdr:colOff>
      <xdr:row>72</xdr:row>
      <xdr:rowOff>209550</xdr:rowOff>
    </xdr:to>
    <xdr:cxnSp macro="">
      <xdr:nvCxnSpPr>
        <xdr:cNvPr id="127" name="Gerade Verbindung mit Pfeil 126">
          <a:extLst>
            <a:ext uri="{FF2B5EF4-FFF2-40B4-BE49-F238E27FC236}">
              <a16:creationId xmlns:a16="http://schemas.microsoft.com/office/drawing/2014/main" id="{00000000-0008-0000-0200-00007F000000}"/>
            </a:ext>
          </a:extLst>
        </xdr:cNvPr>
        <xdr:cNvCxnSpPr/>
      </xdr:nvCxnSpPr>
      <xdr:spPr>
        <a:xfrm>
          <a:off x="8515350" y="21031200"/>
          <a:ext cx="685800" cy="0"/>
        </a:xfrm>
        <a:prstGeom prst="straightConnector1">
          <a:avLst/>
        </a:prstGeom>
        <a:ln w="3175">
          <a:prstDash val="sysDash"/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twoCellAnchor>
  <xdr:twoCellAnchor>
    <xdr:from>
      <xdr:col>7</xdr:col>
      <xdr:colOff>1447800</xdr:colOff>
      <xdr:row>73</xdr:row>
      <xdr:rowOff>200025</xdr:rowOff>
    </xdr:from>
    <xdr:to>
      <xdr:col>8</xdr:col>
      <xdr:colOff>533400</xdr:colOff>
      <xdr:row>73</xdr:row>
      <xdr:rowOff>200025</xdr:rowOff>
    </xdr:to>
    <xdr:cxnSp macro="">
      <xdr:nvCxnSpPr>
        <xdr:cNvPr id="128" name="Gerade Verbindung mit Pfeil 127">
          <a:extLst>
            <a:ext uri="{FF2B5EF4-FFF2-40B4-BE49-F238E27FC236}">
              <a16:creationId xmlns:a16="http://schemas.microsoft.com/office/drawing/2014/main" id="{00000000-0008-0000-0200-000080000000}"/>
            </a:ext>
          </a:extLst>
        </xdr:cNvPr>
        <xdr:cNvCxnSpPr/>
      </xdr:nvCxnSpPr>
      <xdr:spPr>
        <a:xfrm>
          <a:off x="8515350" y="21307425"/>
          <a:ext cx="685800" cy="0"/>
        </a:xfrm>
        <a:prstGeom prst="straightConnector1">
          <a:avLst/>
        </a:prstGeom>
        <a:ln>
          <a:solidFill>
            <a:srgbClr val="00B050"/>
          </a:solidFill>
          <a:prstDash val="lgDashDotDot"/>
          <a:headEnd type="triangle" w="med" len="med"/>
          <a:tailEnd type="triangle" w="med" len="med"/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 fLocksWithSheet="0"/>
  </xdr:twoCellAnchor>
  <xdr:twoCellAnchor editAs="oneCell">
    <xdr:from>
      <xdr:col>1</xdr:col>
      <xdr:colOff>136337</xdr:colOff>
      <xdr:row>25</xdr:row>
      <xdr:rowOff>190500</xdr:rowOff>
    </xdr:from>
    <xdr:to>
      <xdr:col>7</xdr:col>
      <xdr:colOff>250453</xdr:colOff>
      <xdr:row>48</xdr:row>
      <xdr:rowOff>38100</xdr:rowOff>
    </xdr:to>
    <xdr:graphicFrame macro="">
      <xdr:nvGraphicFramePr>
        <xdr:cNvPr id="75" name="Diagramm 74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0</xdr:row>
          <xdr:rowOff>15240</xdr:rowOff>
        </xdr:from>
        <xdr:to>
          <xdr:col>10</xdr:col>
          <xdr:colOff>5715</xdr:colOff>
          <xdr:row>0</xdr:row>
          <xdr:rowOff>548640</xdr:rowOff>
        </xdr:to>
        <xdr:pic>
          <xdr:nvPicPr>
            <xdr:cNvPr id="130" name="Grafik 59">
              <a:extLst>
                <a:ext uri="{FF2B5EF4-FFF2-40B4-BE49-F238E27FC236}">
                  <a16:creationId xmlns:a16="http://schemas.microsoft.com/office/drawing/2014/main" id="{00000000-0008-0000-0200-000082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!$D$6" spid="_x0000_s195625"/>
                </a:ext>
              </a:extLst>
            </xdr:cNvPicPr>
          </xdr:nvPicPr>
          <xdr:blipFill>
            <a:blip xmlns:r="http://schemas.openxmlformats.org/officeDocument/2006/relationships" r:embed="rId9"/>
            <a:srcRect/>
            <a:stretch>
              <a:fillRect/>
            </a:stretch>
          </xdr:blipFill>
          <xdr:spPr bwMode="auto">
            <a:xfrm>
              <a:off x="8907780" y="15240"/>
              <a:ext cx="2268855" cy="533400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428625</xdr:colOff>
      <xdr:row>6</xdr:row>
      <xdr:rowOff>1905</xdr:rowOff>
    </xdr:from>
    <xdr:to>
      <xdr:col>6</xdr:col>
      <xdr:colOff>714375</xdr:colOff>
      <xdr:row>13</xdr:row>
      <xdr:rowOff>2641172</xdr:rowOff>
    </xdr:to>
    <xdr:graphicFrame macro="">
      <xdr:nvGraphicFramePr>
        <xdr:cNvPr id="72" name="Chart 1">
          <a:extLst>
            <a:ext uri="{FF2B5EF4-FFF2-40B4-BE49-F238E27FC236}">
              <a16:creationId xmlns:a16="http://schemas.microsoft.com/office/drawing/2014/main" id="{00000000-0008-0000-0300-00004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4</xdr:col>
      <xdr:colOff>614695</xdr:colOff>
      <xdr:row>10</xdr:row>
      <xdr:rowOff>171450</xdr:rowOff>
    </xdr:from>
    <xdr:to>
      <xdr:col>6</xdr:col>
      <xdr:colOff>643870</xdr:colOff>
      <xdr:row>13</xdr:row>
      <xdr:rowOff>3570</xdr:rowOff>
    </xdr:to>
    <xdr:sp macro="" textlink="">
      <xdr:nvSpPr>
        <xdr:cNvPr id="4" name="Abgerundetes Rechteck 3">
          <a:hlinkClick xmlns:r="http://schemas.openxmlformats.org/officeDocument/2006/relationships" r:id="rId2" tooltip="Pestle - Ökonomisch"/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/>
      </xdr:nvSpPr>
      <xdr:spPr>
        <a:xfrm>
          <a:off x="6053470" y="2219325"/>
          <a:ext cx="1296000" cy="396000"/>
        </a:xfrm>
        <a:prstGeom prst="round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de-CH" sz="1600" b="0"/>
            <a:t>Economic</a:t>
          </a:r>
        </a:p>
      </xdr:txBody>
    </xdr:sp>
    <xdr:clientData/>
  </xdr:twoCellAnchor>
  <xdr:twoCellAnchor editAs="oneCell">
    <xdr:from>
      <xdr:col>4</xdr:col>
      <xdr:colOff>619300</xdr:colOff>
      <xdr:row>13</xdr:row>
      <xdr:rowOff>1647825</xdr:rowOff>
    </xdr:from>
    <xdr:to>
      <xdr:col>6</xdr:col>
      <xdr:colOff>648475</xdr:colOff>
      <xdr:row>13</xdr:row>
      <xdr:rowOff>2043825</xdr:rowOff>
    </xdr:to>
    <xdr:sp macro="" textlink="">
      <xdr:nvSpPr>
        <xdr:cNvPr id="5" name="Abgerundetes Rechteck 4">
          <a:hlinkClick xmlns:r="http://schemas.openxmlformats.org/officeDocument/2006/relationships" r:id="rId3" tooltip="Pestle - Soziologisch"/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/>
      </xdr:nvSpPr>
      <xdr:spPr>
        <a:xfrm>
          <a:off x="6058075" y="4267200"/>
          <a:ext cx="1296000" cy="396000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de-CH" sz="1600" b="0"/>
            <a:t>Social</a:t>
          </a:r>
        </a:p>
      </xdr:txBody>
    </xdr:sp>
    <xdr:clientData/>
  </xdr:twoCellAnchor>
  <xdr:twoCellAnchor editAs="oneCell">
    <xdr:from>
      <xdr:col>3</xdr:col>
      <xdr:colOff>924004</xdr:colOff>
      <xdr:row>13</xdr:row>
      <xdr:rowOff>2838450</xdr:rowOff>
    </xdr:from>
    <xdr:to>
      <xdr:col>3</xdr:col>
      <xdr:colOff>2220004</xdr:colOff>
      <xdr:row>13</xdr:row>
      <xdr:rowOff>3234450</xdr:rowOff>
    </xdr:to>
    <xdr:sp macro="" textlink="">
      <xdr:nvSpPr>
        <xdr:cNvPr id="6" name="Abgerundetes Rechteck 5">
          <a:hlinkClick xmlns:r="http://schemas.openxmlformats.org/officeDocument/2006/relationships" r:id="rId4" tooltip="Pestle - Technologisch"/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/>
      </xdr:nvSpPr>
      <xdr:spPr>
        <a:xfrm>
          <a:off x="3743404" y="5457825"/>
          <a:ext cx="1296000" cy="396000"/>
        </a:xfrm>
        <a:prstGeom prst="round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de-CH" sz="1300" b="0"/>
            <a:t>Technological</a:t>
          </a:r>
        </a:p>
      </xdr:txBody>
    </xdr:sp>
    <xdr:clientData/>
  </xdr:twoCellAnchor>
  <xdr:twoCellAnchor editAs="oneCell">
    <xdr:from>
      <xdr:col>2</xdr:col>
      <xdr:colOff>709470</xdr:colOff>
      <xdr:row>13</xdr:row>
      <xdr:rowOff>1647825</xdr:rowOff>
    </xdr:from>
    <xdr:to>
      <xdr:col>2</xdr:col>
      <xdr:colOff>2005470</xdr:colOff>
      <xdr:row>13</xdr:row>
      <xdr:rowOff>2043825</xdr:rowOff>
    </xdr:to>
    <xdr:sp macro="" textlink="">
      <xdr:nvSpPr>
        <xdr:cNvPr id="7" name="Abgerundetes Rechteck 6">
          <a:hlinkClick xmlns:r="http://schemas.openxmlformats.org/officeDocument/2006/relationships" r:id="rId5" tooltip="Pestle - Rechtlich"/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/>
      </xdr:nvSpPr>
      <xdr:spPr>
        <a:xfrm>
          <a:off x="1433370" y="4267200"/>
          <a:ext cx="1296000" cy="396000"/>
        </a:xfrm>
        <a:prstGeom prst="roundRect">
          <a:avLst/>
        </a:prstGeom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de-CH" sz="1400" b="0"/>
            <a:t>Environmental</a:t>
          </a:r>
        </a:p>
      </xdr:txBody>
    </xdr:sp>
    <xdr:clientData/>
  </xdr:twoCellAnchor>
  <xdr:twoCellAnchor editAs="oneCell">
    <xdr:from>
      <xdr:col>2</xdr:col>
      <xdr:colOff>699787</xdr:colOff>
      <xdr:row>10</xdr:row>
      <xdr:rowOff>171450</xdr:rowOff>
    </xdr:from>
    <xdr:to>
      <xdr:col>2</xdr:col>
      <xdr:colOff>1995787</xdr:colOff>
      <xdr:row>13</xdr:row>
      <xdr:rowOff>3570</xdr:rowOff>
    </xdr:to>
    <xdr:sp macro="" textlink="">
      <xdr:nvSpPr>
        <xdr:cNvPr id="8" name="Abgerundetes Rechteck 7">
          <a:hlinkClick xmlns:r="http://schemas.openxmlformats.org/officeDocument/2006/relationships" r:id="rId6" tooltip="Pestle - Ökologisch"/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/>
      </xdr:nvSpPr>
      <xdr:spPr>
        <a:xfrm>
          <a:off x="1423687" y="2219325"/>
          <a:ext cx="1296000" cy="396000"/>
        </a:xfrm>
        <a:prstGeom prst="roundRect">
          <a:avLst/>
        </a:prstGeom>
        <a:gradFill flip="none" rotWithShape="1">
          <a:gsLst>
            <a:gs pos="0">
              <a:schemeClr val="bg2">
                <a:lumMod val="75000"/>
              </a:schemeClr>
            </a:gs>
            <a:gs pos="0">
              <a:schemeClr val="bg2">
                <a:lumMod val="75000"/>
              </a:schemeClr>
            </a:gs>
            <a:gs pos="100000">
              <a:schemeClr val="bg2">
                <a:lumMod val="75000"/>
                <a:tint val="44500"/>
                <a:satMod val="160000"/>
              </a:schemeClr>
            </a:gs>
          </a:gsLst>
          <a:lin ang="16200000" scaled="1"/>
          <a:tileRect/>
        </a:gradFill>
        <a:ln>
          <a:solidFill>
            <a:schemeClr val="bg2">
              <a:lumMod val="50000"/>
            </a:schemeClr>
          </a:solidFill>
        </a:ln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de-CH" sz="1600" b="0"/>
            <a:t>Legal</a:t>
          </a:r>
        </a:p>
      </xdr:txBody>
    </xdr:sp>
    <xdr:clientData/>
  </xdr:twoCellAnchor>
  <xdr:twoCellAnchor editAs="oneCell">
    <xdr:from>
      <xdr:col>3</xdr:col>
      <xdr:colOff>895904</xdr:colOff>
      <xdr:row>3</xdr:row>
      <xdr:rowOff>133350</xdr:rowOff>
    </xdr:from>
    <xdr:to>
      <xdr:col>3</xdr:col>
      <xdr:colOff>2191904</xdr:colOff>
      <xdr:row>5</xdr:row>
      <xdr:rowOff>148350</xdr:rowOff>
    </xdr:to>
    <xdr:sp macro="" textlink="">
      <xdr:nvSpPr>
        <xdr:cNvPr id="9" name="Abgerundetes Rechteck 8">
          <a:hlinkClick xmlns:r="http://schemas.openxmlformats.org/officeDocument/2006/relationships" r:id="rId7" tooltip="Pestle - Politisch"/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/>
      </xdr:nvSpPr>
      <xdr:spPr>
        <a:xfrm>
          <a:off x="3715304" y="847725"/>
          <a:ext cx="1296000" cy="396000"/>
        </a:xfrm>
        <a:prstGeom prst="roundRect">
          <a:avLst/>
        </a:prstGeom>
        <a:ln>
          <a:solidFill>
            <a:schemeClr val="accent2"/>
          </a:solidFill>
        </a:ln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de-CH" sz="1600" b="0"/>
            <a:t>Political</a:t>
          </a:r>
        </a:p>
      </xdr:txBody>
    </xdr:sp>
    <xdr:clientData/>
  </xdr:twoCellAnchor>
  <xdr:twoCellAnchor>
    <xdr:from>
      <xdr:col>3</xdr:col>
      <xdr:colOff>931904</xdr:colOff>
      <xdr:row>6</xdr:row>
      <xdr:rowOff>36740</xdr:rowOff>
    </xdr:from>
    <xdr:to>
      <xdr:col>3</xdr:col>
      <xdr:colOff>2155904</xdr:colOff>
      <xdr:row>6</xdr:row>
      <xdr:rowOff>180740</xdr:rowOff>
    </xdr:to>
    <xdr:grpSp>
      <xdr:nvGrpSpPr>
        <xdr:cNvPr id="35" name="Gruppieren 34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GrpSpPr/>
      </xdr:nvGrpSpPr>
      <xdr:grpSpPr>
        <a:xfrm>
          <a:off x="3827504" y="1347380"/>
          <a:ext cx="1224000" cy="144000"/>
          <a:chOff x="10779915" y="1913165"/>
          <a:chExt cx="1224000" cy="144000"/>
        </a:xfrm>
      </xdr:grpSpPr>
      <xdr:sp macro="" textlink="$I$16">
        <xdr:nvSpPr>
          <xdr:cNvPr id="11" name="Abgerundetes Rechteck 10">
            <a:extLst>
              <a:ext uri="{FF2B5EF4-FFF2-40B4-BE49-F238E27FC236}">
                <a16:creationId xmlns:a16="http://schemas.microsoft.com/office/drawing/2014/main" id="{00000000-0008-0000-0300-00000B000000}"/>
              </a:ext>
            </a:extLst>
          </xdr:cNvPr>
          <xdr:cNvSpPr/>
        </xdr:nvSpPr>
        <xdr:spPr>
          <a:xfrm>
            <a:off x="10779915" y="1914017"/>
            <a:ext cx="325047" cy="143148"/>
          </a:xfrm>
          <a:prstGeom prst="roundRect">
            <a:avLst/>
          </a:prstGeom>
          <a:solidFill>
            <a:srgbClr val="CCFFCC"/>
          </a:solidFill>
          <a:ln>
            <a:solidFill>
              <a:srgbClr val="00B050"/>
            </a:solidFill>
          </a:ln>
        </xdr:spPr>
        <xdr:style>
          <a:lnRef idx="1">
            <a:schemeClr val="accent1"/>
          </a:lnRef>
          <a:fillRef idx="1003">
            <a:schemeClr val="lt2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lIns="36000" tIns="36000" rIns="36000" bIns="36000" rtlCol="0" anchor="ctr" anchorCtr="0"/>
          <a:lstStyle/>
          <a:p>
            <a:pPr algn="ctr"/>
            <a:fld id="{988F29EF-9E60-4D4D-91DE-0097530F6B33}" type="TxLink">
              <a:rPr lang="de-CH" sz="800" b="0" i="0" u="none" strike="noStrike">
                <a:solidFill>
                  <a:srgbClr val="000000"/>
                </a:solidFill>
                <a:latin typeface="Calibri"/>
              </a:rPr>
              <a:pPr algn="ctr"/>
              <a:t>1</a:t>
            </a:fld>
            <a:endParaRPr lang="de-CH" sz="800"/>
          </a:p>
        </xdr:txBody>
      </xdr:sp>
      <xdr:sp macro="" textlink="$I$17">
        <xdr:nvSpPr>
          <xdr:cNvPr id="12" name="Abgerundetes Rechteck 11">
            <a:extLst>
              <a:ext uri="{FF2B5EF4-FFF2-40B4-BE49-F238E27FC236}">
                <a16:creationId xmlns:a16="http://schemas.microsoft.com/office/drawing/2014/main" id="{00000000-0008-0000-0300-00000C000000}"/>
              </a:ext>
            </a:extLst>
          </xdr:cNvPr>
          <xdr:cNvSpPr/>
        </xdr:nvSpPr>
        <xdr:spPr>
          <a:xfrm>
            <a:off x="11234591" y="1914017"/>
            <a:ext cx="325047" cy="143148"/>
          </a:xfrm>
          <a:prstGeom prst="roundRect">
            <a:avLst/>
          </a:prstGeom>
          <a:solidFill>
            <a:srgbClr val="FFFF99"/>
          </a:solidFill>
          <a:ln>
            <a:solidFill>
              <a:srgbClr val="FFC000"/>
            </a:solidFill>
          </a:ln>
        </xdr:spPr>
        <xdr:style>
          <a:lnRef idx="1">
            <a:schemeClr val="accent1"/>
          </a:lnRef>
          <a:fillRef idx="1003">
            <a:schemeClr val="lt2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lIns="36000" tIns="36000" rIns="36000" bIns="36000" rtlCol="0" anchor="ctr" anchorCtr="0"/>
          <a:lstStyle/>
          <a:p>
            <a:pPr algn="ctr"/>
            <a:fld id="{DF93A93C-C7C3-45A2-9555-81986BC03151}" type="TxLink">
              <a:rPr lang="de-CH" sz="800" b="0" i="0" u="none" strike="noStrike">
                <a:solidFill>
                  <a:srgbClr val="000000"/>
                </a:solidFill>
                <a:latin typeface="Calibri"/>
              </a:rPr>
              <a:pPr algn="ctr"/>
              <a:t>0</a:t>
            </a:fld>
            <a:endParaRPr lang="de-CH" sz="800"/>
          </a:p>
        </xdr:txBody>
      </xdr:sp>
      <xdr:sp macro="" textlink="$I$18">
        <xdr:nvSpPr>
          <xdr:cNvPr id="13" name="Abgerundetes Rechteck 12">
            <a:extLst>
              <a:ext uri="{FF2B5EF4-FFF2-40B4-BE49-F238E27FC236}">
                <a16:creationId xmlns:a16="http://schemas.microsoft.com/office/drawing/2014/main" id="{00000000-0008-0000-0300-00000D000000}"/>
              </a:ext>
            </a:extLst>
          </xdr:cNvPr>
          <xdr:cNvSpPr/>
        </xdr:nvSpPr>
        <xdr:spPr>
          <a:xfrm>
            <a:off x="11678868" y="1913165"/>
            <a:ext cx="325047" cy="143148"/>
          </a:xfrm>
          <a:prstGeom prst="roundRect">
            <a:avLst/>
          </a:prstGeom>
          <a:solidFill>
            <a:srgbClr val="FF9999"/>
          </a:solidFill>
          <a:ln>
            <a:solidFill>
              <a:srgbClr val="FF0000"/>
            </a:solidFill>
          </a:ln>
        </xdr:spPr>
        <xdr:style>
          <a:lnRef idx="1">
            <a:schemeClr val="accent1"/>
          </a:lnRef>
          <a:fillRef idx="1003">
            <a:schemeClr val="lt2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lIns="36000" tIns="36000" rIns="36000" bIns="36000" rtlCol="0" anchor="ctr" anchorCtr="0"/>
          <a:lstStyle/>
          <a:p>
            <a:pPr algn="ctr"/>
            <a:fld id="{BFBF65BD-38F7-46BA-8412-CD81F661A2BF}" type="TxLink">
              <a:rPr lang="de-CH" sz="800" b="0" i="0" u="none" strike="noStrike">
                <a:solidFill>
                  <a:srgbClr val="000000"/>
                </a:solidFill>
                <a:latin typeface="Calibri"/>
              </a:rPr>
              <a:pPr algn="ctr"/>
              <a:t>0</a:t>
            </a:fld>
            <a:endParaRPr lang="de-CH" sz="800"/>
          </a:p>
        </xdr:txBody>
      </xdr:sp>
    </xdr:grpSp>
    <xdr:clientData/>
  </xdr:twoCellAnchor>
  <xdr:twoCellAnchor editAs="oneCell">
    <xdr:from>
      <xdr:col>4</xdr:col>
      <xdr:colOff>650695</xdr:colOff>
      <xdr:row>13</xdr:row>
      <xdr:rowOff>65314</xdr:rowOff>
    </xdr:from>
    <xdr:to>
      <xdr:col>6</xdr:col>
      <xdr:colOff>607870</xdr:colOff>
      <xdr:row>13</xdr:row>
      <xdr:rowOff>209314</xdr:rowOff>
    </xdr:to>
    <xdr:grpSp>
      <xdr:nvGrpSpPr>
        <xdr:cNvPr id="14" name="Gruppieren 13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GrpSpPr/>
      </xdr:nvGrpSpPr>
      <xdr:grpSpPr>
        <a:xfrm>
          <a:off x="6236155" y="2656114"/>
          <a:ext cx="1260195" cy="144000"/>
          <a:chOff x="492917" y="1313089"/>
          <a:chExt cx="860818" cy="229961"/>
        </a:xfrm>
      </xdr:grpSpPr>
      <xdr:sp macro="" textlink="$I$30">
        <xdr:nvSpPr>
          <xdr:cNvPr id="15" name="Abgerundetes Rechteck 14">
            <a:extLst>
              <a:ext uri="{FF2B5EF4-FFF2-40B4-BE49-F238E27FC236}">
                <a16:creationId xmlns:a16="http://schemas.microsoft.com/office/drawing/2014/main" id="{00000000-0008-0000-0300-00000F000000}"/>
              </a:ext>
            </a:extLst>
          </xdr:cNvPr>
          <xdr:cNvSpPr/>
        </xdr:nvSpPr>
        <xdr:spPr>
          <a:xfrm>
            <a:off x="492917" y="1314450"/>
            <a:ext cx="228600" cy="228600"/>
          </a:xfrm>
          <a:prstGeom prst="roundRect">
            <a:avLst/>
          </a:prstGeom>
          <a:solidFill>
            <a:srgbClr val="CCFFCC"/>
          </a:solidFill>
          <a:ln>
            <a:solidFill>
              <a:srgbClr val="00B050"/>
            </a:solidFill>
          </a:ln>
        </xdr:spPr>
        <xdr:style>
          <a:lnRef idx="1">
            <a:schemeClr val="accent1"/>
          </a:lnRef>
          <a:fillRef idx="1003">
            <a:schemeClr val="lt2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lIns="36000" tIns="36000" rIns="36000" bIns="36000" rtlCol="0" anchor="ctr" anchorCtr="0"/>
          <a:lstStyle/>
          <a:p>
            <a:pPr algn="ctr"/>
            <a:fld id="{3610C9D3-9A18-428F-A9E7-0C46188E9069}" type="TxLink">
              <a:rPr lang="de-CH" sz="800" b="0" i="0" u="none" strike="noStrike">
                <a:solidFill>
                  <a:srgbClr val="000000"/>
                </a:solidFill>
                <a:latin typeface="Calibri"/>
              </a:rPr>
              <a:pPr algn="ctr"/>
              <a:t>0</a:t>
            </a:fld>
            <a:endParaRPr lang="de-CH" sz="800"/>
          </a:p>
        </xdr:txBody>
      </xdr:sp>
      <xdr:sp macro="" textlink="$I$31">
        <xdr:nvSpPr>
          <xdr:cNvPr id="16" name="Abgerundetes Rechteck 15">
            <a:extLst>
              <a:ext uri="{FF2B5EF4-FFF2-40B4-BE49-F238E27FC236}">
                <a16:creationId xmlns:a16="http://schemas.microsoft.com/office/drawing/2014/main" id="{00000000-0008-0000-0300-000010000000}"/>
              </a:ext>
            </a:extLst>
          </xdr:cNvPr>
          <xdr:cNvSpPr/>
        </xdr:nvSpPr>
        <xdr:spPr>
          <a:xfrm>
            <a:off x="812683" y="1314450"/>
            <a:ext cx="228600" cy="228600"/>
          </a:xfrm>
          <a:prstGeom prst="roundRect">
            <a:avLst/>
          </a:prstGeom>
          <a:solidFill>
            <a:srgbClr val="FFFF99"/>
          </a:solidFill>
          <a:ln>
            <a:solidFill>
              <a:srgbClr val="FFC000"/>
            </a:solidFill>
          </a:ln>
        </xdr:spPr>
        <xdr:style>
          <a:lnRef idx="1">
            <a:schemeClr val="accent1"/>
          </a:lnRef>
          <a:fillRef idx="1003">
            <a:schemeClr val="lt2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lIns="36000" tIns="36000" rIns="36000" bIns="36000" rtlCol="0" anchor="ctr" anchorCtr="0"/>
          <a:lstStyle/>
          <a:p>
            <a:pPr algn="ctr"/>
            <a:fld id="{EEA97A55-8E00-4DAB-8C41-1ED2B78FE1D7}" type="TxLink">
              <a:rPr lang="de-CH" sz="800" b="0" i="0" u="none" strike="noStrike">
                <a:solidFill>
                  <a:srgbClr val="000000"/>
                </a:solidFill>
                <a:latin typeface="Calibri"/>
              </a:rPr>
              <a:pPr algn="ctr"/>
              <a:t>1</a:t>
            </a:fld>
            <a:endParaRPr lang="de-CH" sz="800"/>
          </a:p>
        </xdr:txBody>
      </xdr:sp>
      <xdr:sp macro="" textlink="$I$32">
        <xdr:nvSpPr>
          <xdr:cNvPr id="17" name="Abgerundetes Rechteck 16">
            <a:extLst>
              <a:ext uri="{FF2B5EF4-FFF2-40B4-BE49-F238E27FC236}">
                <a16:creationId xmlns:a16="http://schemas.microsoft.com/office/drawing/2014/main" id="{00000000-0008-0000-0300-000011000000}"/>
              </a:ext>
            </a:extLst>
          </xdr:cNvPr>
          <xdr:cNvSpPr/>
        </xdr:nvSpPr>
        <xdr:spPr>
          <a:xfrm>
            <a:off x="1125135" y="1313089"/>
            <a:ext cx="228600" cy="228600"/>
          </a:xfrm>
          <a:prstGeom prst="roundRect">
            <a:avLst/>
          </a:prstGeom>
          <a:solidFill>
            <a:srgbClr val="FF9999"/>
          </a:solidFill>
          <a:ln>
            <a:solidFill>
              <a:srgbClr val="FF0000"/>
            </a:solidFill>
          </a:ln>
        </xdr:spPr>
        <xdr:style>
          <a:lnRef idx="1">
            <a:schemeClr val="accent1"/>
          </a:lnRef>
          <a:fillRef idx="1003">
            <a:schemeClr val="lt2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lIns="36000" tIns="36000" rIns="36000" bIns="36000" rtlCol="0" anchor="ctr" anchorCtr="0"/>
          <a:lstStyle/>
          <a:p>
            <a:pPr algn="ctr"/>
            <a:fld id="{13869140-84FF-4691-AA10-52986F5ABE9F}" type="TxLink">
              <a:rPr lang="de-CH" sz="800" b="0" i="0" u="none" strike="noStrike">
                <a:solidFill>
                  <a:srgbClr val="000000"/>
                </a:solidFill>
                <a:latin typeface="Calibri"/>
              </a:rPr>
              <a:pPr algn="ctr"/>
              <a:t>1</a:t>
            </a:fld>
            <a:endParaRPr lang="de-CH" sz="800"/>
          </a:p>
        </xdr:txBody>
      </xdr:sp>
    </xdr:grpSp>
    <xdr:clientData/>
  </xdr:twoCellAnchor>
  <xdr:twoCellAnchor editAs="oneCell">
    <xdr:from>
      <xdr:col>4</xdr:col>
      <xdr:colOff>655300</xdr:colOff>
      <xdr:row>13</xdr:row>
      <xdr:rowOff>2113189</xdr:rowOff>
    </xdr:from>
    <xdr:to>
      <xdr:col>6</xdr:col>
      <xdr:colOff>612475</xdr:colOff>
      <xdr:row>13</xdr:row>
      <xdr:rowOff>2257189</xdr:rowOff>
    </xdr:to>
    <xdr:grpSp>
      <xdr:nvGrpSpPr>
        <xdr:cNvPr id="18" name="Gruppieren 17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GrpSpPr/>
      </xdr:nvGrpSpPr>
      <xdr:grpSpPr>
        <a:xfrm>
          <a:off x="6240760" y="4703989"/>
          <a:ext cx="1260195" cy="144000"/>
          <a:chOff x="492917" y="1313089"/>
          <a:chExt cx="860818" cy="229961"/>
        </a:xfrm>
      </xdr:grpSpPr>
      <xdr:sp macro="" textlink="$I$44">
        <xdr:nvSpPr>
          <xdr:cNvPr id="19" name="Abgerundetes Rechteck 18">
            <a:extLst>
              <a:ext uri="{FF2B5EF4-FFF2-40B4-BE49-F238E27FC236}">
                <a16:creationId xmlns:a16="http://schemas.microsoft.com/office/drawing/2014/main" id="{00000000-0008-0000-0300-000013000000}"/>
              </a:ext>
            </a:extLst>
          </xdr:cNvPr>
          <xdr:cNvSpPr/>
        </xdr:nvSpPr>
        <xdr:spPr>
          <a:xfrm>
            <a:off x="492917" y="1314450"/>
            <a:ext cx="228600" cy="228600"/>
          </a:xfrm>
          <a:prstGeom prst="roundRect">
            <a:avLst/>
          </a:prstGeom>
          <a:solidFill>
            <a:srgbClr val="CCFFCC"/>
          </a:solidFill>
          <a:ln>
            <a:solidFill>
              <a:srgbClr val="00B050"/>
            </a:solidFill>
          </a:ln>
        </xdr:spPr>
        <xdr:style>
          <a:lnRef idx="1">
            <a:schemeClr val="accent1"/>
          </a:lnRef>
          <a:fillRef idx="1003">
            <a:schemeClr val="lt2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lIns="36000" tIns="36000" rIns="36000" bIns="36000" rtlCol="0" anchor="ctr" anchorCtr="0"/>
          <a:lstStyle/>
          <a:p>
            <a:pPr algn="ctr"/>
            <a:fld id="{6C544E59-7E92-40F3-8CED-83B3D2A235E0}" type="TxLink">
              <a:rPr lang="de-CH" sz="800" b="0" i="0" u="none" strike="noStrike">
                <a:solidFill>
                  <a:srgbClr val="000000"/>
                </a:solidFill>
                <a:latin typeface="Calibri"/>
              </a:rPr>
              <a:pPr algn="ctr"/>
              <a:t>1</a:t>
            </a:fld>
            <a:endParaRPr lang="de-CH" sz="800"/>
          </a:p>
        </xdr:txBody>
      </xdr:sp>
      <xdr:sp macro="" textlink="$I$45">
        <xdr:nvSpPr>
          <xdr:cNvPr id="20" name="Abgerundetes Rechteck 19">
            <a:extLst>
              <a:ext uri="{FF2B5EF4-FFF2-40B4-BE49-F238E27FC236}">
                <a16:creationId xmlns:a16="http://schemas.microsoft.com/office/drawing/2014/main" id="{00000000-0008-0000-0300-000014000000}"/>
              </a:ext>
            </a:extLst>
          </xdr:cNvPr>
          <xdr:cNvSpPr/>
        </xdr:nvSpPr>
        <xdr:spPr>
          <a:xfrm>
            <a:off x="812683" y="1314450"/>
            <a:ext cx="228600" cy="228600"/>
          </a:xfrm>
          <a:prstGeom prst="roundRect">
            <a:avLst/>
          </a:prstGeom>
          <a:solidFill>
            <a:srgbClr val="FFFF99"/>
          </a:solidFill>
          <a:ln>
            <a:solidFill>
              <a:srgbClr val="FFC000"/>
            </a:solidFill>
          </a:ln>
        </xdr:spPr>
        <xdr:style>
          <a:lnRef idx="1">
            <a:schemeClr val="accent1"/>
          </a:lnRef>
          <a:fillRef idx="1003">
            <a:schemeClr val="lt2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lIns="36000" tIns="36000" rIns="36000" bIns="36000" rtlCol="0" anchor="ctr" anchorCtr="0"/>
          <a:lstStyle/>
          <a:p>
            <a:pPr algn="ctr"/>
            <a:fld id="{2CC4D263-956E-4C0A-9D77-08DA53E74FCE}" type="TxLink">
              <a:rPr lang="de-CH" sz="800" b="0" i="0" u="none" strike="noStrike">
                <a:solidFill>
                  <a:srgbClr val="000000"/>
                </a:solidFill>
                <a:latin typeface="Calibri"/>
              </a:rPr>
              <a:pPr algn="ctr"/>
              <a:t>0</a:t>
            </a:fld>
            <a:endParaRPr lang="de-CH" sz="800"/>
          </a:p>
        </xdr:txBody>
      </xdr:sp>
      <xdr:sp macro="" textlink="$I$46">
        <xdr:nvSpPr>
          <xdr:cNvPr id="21" name="Abgerundetes Rechteck 20">
            <a:extLst>
              <a:ext uri="{FF2B5EF4-FFF2-40B4-BE49-F238E27FC236}">
                <a16:creationId xmlns:a16="http://schemas.microsoft.com/office/drawing/2014/main" id="{00000000-0008-0000-0300-000015000000}"/>
              </a:ext>
            </a:extLst>
          </xdr:cNvPr>
          <xdr:cNvSpPr/>
        </xdr:nvSpPr>
        <xdr:spPr>
          <a:xfrm>
            <a:off x="1125135" y="1313089"/>
            <a:ext cx="228600" cy="228600"/>
          </a:xfrm>
          <a:prstGeom prst="roundRect">
            <a:avLst/>
          </a:prstGeom>
          <a:solidFill>
            <a:srgbClr val="FF9999"/>
          </a:solidFill>
          <a:ln>
            <a:solidFill>
              <a:srgbClr val="FF0000"/>
            </a:solidFill>
          </a:ln>
        </xdr:spPr>
        <xdr:style>
          <a:lnRef idx="1">
            <a:schemeClr val="accent1"/>
          </a:lnRef>
          <a:fillRef idx="1003">
            <a:schemeClr val="lt2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lIns="36000" tIns="36000" rIns="36000" bIns="36000" rtlCol="0" anchor="ctr" anchorCtr="0"/>
          <a:lstStyle/>
          <a:p>
            <a:pPr algn="ctr"/>
            <a:fld id="{96EB6DFE-31B6-463C-A26D-810E7C88169E}" type="TxLink">
              <a:rPr lang="de-CH" sz="800" b="0" i="0" u="none" strike="noStrike">
                <a:solidFill>
                  <a:srgbClr val="000000"/>
                </a:solidFill>
                <a:latin typeface="Calibri"/>
              </a:rPr>
              <a:pPr algn="ctr"/>
              <a:t>0</a:t>
            </a:fld>
            <a:endParaRPr lang="de-CH" sz="800"/>
          </a:p>
        </xdr:txBody>
      </xdr:sp>
    </xdr:grpSp>
    <xdr:clientData/>
  </xdr:twoCellAnchor>
  <xdr:twoCellAnchor editAs="oneCell">
    <xdr:from>
      <xdr:col>3</xdr:col>
      <xdr:colOff>960004</xdr:colOff>
      <xdr:row>13</xdr:row>
      <xdr:rowOff>3303814</xdr:rowOff>
    </xdr:from>
    <xdr:to>
      <xdr:col>3</xdr:col>
      <xdr:colOff>2184004</xdr:colOff>
      <xdr:row>13</xdr:row>
      <xdr:rowOff>3447814</xdr:rowOff>
    </xdr:to>
    <xdr:grpSp>
      <xdr:nvGrpSpPr>
        <xdr:cNvPr id="22" name="Gruppieren 21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GrpSpPr/>
      </xdr:nvGrpSpPr>
      <xdr:grpSpPr>
        <a:xfrm>
          <a:off x="3855604" y="5894614"/>
          <a:ext cx="1224000" cy="144000"/>
          <a:chOff x="492917" y="1313089"/>
          <a:chExt cx="860818" cy="229961"/>
        </a:xfrm>
      </xdr:grpSpPr>
      <xdr:sp macro="" textlink="$I$58">
        <xdr:nvSpPr>
          <xdr:cNvPr id="23" name="Abgerundetes Rechteck 22">
            <a:extLst>
              <a:ext uri="{FF2B5EF4-FFF2-40B4-BE49-F238E27FC236}">
                <a16:creationId xmlns:a16="http://schemas.microsoft.com/office/drawing/2014/main" id="{00000000-0008-0000-0300-000017000000}"/>
              </a:ext>
            </a:extLst>
          </xdr:cNvPr>
          <xdr:cNvSpPr/>
        </xdr:nvSpPr>
        <xdr:spPr>
          <a:xfrm>
            <a:off x="492917" y="1314450"/>
            <a:ext cx="228600" cy="228600"/>
          </a:xfrm>
          <a:prstGeom prst="roundRect">
            <a:avLst/>
          </a:prstGeom>
          <a:solidFill>
            <a:srgbClr val="CCFFCC"/>
          </a:solidFill>
          <a:ln>
            <a:solidFill>
              <a:srgbClr val="00B050"/>
            </a:solidFill>
          </a:ln>
        </xdr:spPr>
        <xdr:style>
          <a:lnRef idx="1">
            <a:schemeClr val="accent1"/>
          </a:lnRef>
          <a:fillRef idx="1003">
            <a:schemeClr val="lt2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lIns="36000" tIns="36000" rIns="36000" bIns="36000" rtlCol="0" anchor="ctr" anchorCtr="0"/>
          <a:lstStyle/>
          <a:p>
            <a:pPr algn="ctr"/>
            <a:fld id="{BED7C980-14DB-4B90-AC8E-FF17E8E79CEA}" type="TxLink">
              <a:rPr lang="de-CH" sz="800" b="0" i="0" u="none" strike="noStrike">
                <a:solidFill>
                  <a:srgbClr val="000000"/>
                </a:solidFill>
                <a:latin typeface="Calibri"/>
              </a:rPr>
              <a:pPr algn="ctr"/>
              <a:t>1</a:t>
            </a:fld>
            <a:endParaRPr lang="de-CH" sz="800"/>
          </a:p>
        </xdr:txBody>
      </xdr:sp>
      <xdr:sp macro="" textlink="$I$59">
        <xdr:nvSpPr>
          <xdr:cNvPr id="24" name="Abgerundetes Rechteck 23">
            <a:extLst>
              <a:ext uri="{FF2B5EF4-FFF2-40B4-BE49-F238E27FC236}">
                <a16:creationId xmlns:a16="http://schemas.microsoft.com/office/drawing/2014/main" id="{00000000-0008-0000-0300-000018000000}"/>
              </a:ext>
            </a:extLst>
          </xdr:cNvPr>
          <xdr:cNvSpPr/>
        </xdr:nvSpPr>
        <xdr:spPr>
          <a:xfrm>
            <a:off x="812683" y="1314450"/>
            <a:ext cx="228600" cy="228600"/>
          </a:xfrm>
          <a:prstGeom prst="roundRect">
            <a:avLst/>
          </a:prstGeom>
          <a:solidFill>
            <a:srgbClr val="FFFF99"/>
          </a:solidFill>
          <a:ln>
            <a:solidFill>
              <a:srgbClr val="FFC000"/>
            </a:solidFill>
          </a:ln>
        </xdr:spPr>
        <xdr:style>
          <a:lnRef idx="1">
            <a:schemeClr val="accent1"/>
          </a:lnRef>
          <a:fillRef idx="1003">
            <a:schemeClr val="lt2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lIns="36000" tIns="36000" rIns="36000" bIns="36000" rtlCol="0" anchor="ctr" anchorCtr="0"/>
          <a:lstStyle/>
          <a:p>
            <a:pPr algn="ctr"/>
            <a:fld id="{9CD38212-3649-4BFD-9ACA-EC55D8EFD12B}" type="TxLink">
              <a:rPr lang="de-CH" sz="800"/>
              <a:pPr algn="ctr"/>
              <a:t>0</a:t>
            </a:fld>
            <a:endParaRPr lang="de-CH" sz="800"/>
          </a:p>
        </xdr:txBody>
      </xdr:sp>
      <xdr:sp macro="" textlink="$I$60">
        <xdr:nvSpPr>
          <xdr:cNvPr id="25" name="Abgerundetes Rechteck 24">
            <a:extLst>
              <a:ext uri="{FF2B5EF4-FFF2-40B4-BE49-F238E27FC236}">
                <a16:creationId xmlns:a16="http://schemas.microsoft.com/office/drawing/2014/main" id="{00000000-0008-0000-0300-000019000000}"/>
              </a:ext>
            </a:extLst>
          </xdr:cNvPr>
          <xdr:cNvSpPr/>
        </xdr:nvSpPr>
        <xdr:spPr>
          <a:xfrm>
            <a:off x="1125135" y="1313089"/>
            <a:ext cx="228600" cy="228600"/>
          </a:xfrm>
          <a:prstGeom prst="roundRect">
            <a:avLst/>
          </a:prstGeom>
          <a:solidFill>
            <a:srgbClr val="FF9999"/>
          </a:solidFill>
          <a:ln>
            <a:solidFill>
              <a:srgbClr val="FF0000"/>
            </a:solidFill>
          </a:ln>
        </xdr:spPr>
        <xdr:style>
          <a:lnRef idx="1">
            <a:schemeClr val="accent1"/>
          </a:lnRef>
          <a:fillRef idx="1003">
            <a:schemeClr val="lt2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lIns="36000" tIns="36000" rIns="36000" bIns="36000" rtlCol="0" anchor="ctr" anchorCtr="0"/>
          <a:lstStyle/>
          <a:p>
            <a:pPr algn="ctr"/>
            <a:fld id="{B9ACE488-2BE1-4F10-AA51-D3C55ED71A24}" type="TxLink">
              <a:rPr lang="de-CH" sz="800" b="0" i="0" u="none" strike="noStrike">
                <a:solidFill>
                  <a:srgbClr val="000000"/>
                </a:solidFill>
                <a:latin typeface="Calibri"/>
              </a:rPr>
              <a:pPr algn="ctr"/>
              <a:t>0</a:t>
            </a:fld>
            <a:endParaRPr lang="de-CH" sz="800"/>
          </a:p>
        </xdr:txBody>
      </xdr:sp>
    </xdr:grpSp>
    <xdr:clientData/>
  </xdr:twoCellAnchor>
  <xdr:twoCellAnchor editAs="oneCell">
    <xdr:from>
      <xdr:col>2</xdr:col>
      <xdr:colOff>745470</xdr:colOff>
      <xdr:row>13</xdr:row>
      <xdr:rowOff>2113189</xdr:rowOff>
    </xdr:from>
    <xdr:to>
      <xdr:col>2</xdr:col>
      <xdr:colOff>1969470</xdr:colOff>
      <xdr:row>13</xdr:row>
      <xdr:rowOff>2257189</xdr:rowOff>
    </xdr:to>
    <xdr:grpSp>
      <xdr:nvGrpSpPr>
        <xdr:cNvPr id="26" name="Gruppieren 25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GrpSpPr/>
      </xdr:nvGrpSpPr>
      <xdr:grpSpPr>
        <a:xfrm>
          <a:off x="1484610" y="4703989"/>
          <a:ext cx="1224000" cy="144000"/>
          <a:chOff x="492917" y="1313089"/>
          <a:chExt cx="860818" cy="229961"/>
        </a:xfrm>
      </xdr:grpSpPr>
      <xdr:sp macro="" textlink="$I$72">
        <xdr:nvSpPr>
          <xdr:cNvPr id="27" name="Abgerundetes Rechteck 26">
            <a:extLst>
              <a:ext uri="{FF2B5EF4-FFF2-40B4-BE49-F238E27FC236}">
                <a16:creationId xmlns:a16="http://schemas.microsoft.com/office/drawing/2014/main" id="{00000000-0008-0000-0300-00001B000000}"/>
              </a:ext>
            </a:extLst>
          </xdr:cNvPr>
          <xdr:cNvSpPr/>
        </xdr:nvSpPr>
        <xdr:spPr>
          <a:xfrm>
            <a:off x="492917" y="1314450"/>
            <a:ext cx="228600" cy="228600"/>
          </a:xfrm>
          <a:prstGeom prst="roundRect">
            <a:avLst/>
          </a:prstGeom>
          <a:solidFill>
            <a:srgbClr val="CCFFCC"/>
          </a:solidFill>
          <a:ln>
            <a:solidFill>
              <a:srgbClr val="00B050"/>
            </a:solidFill>
          </a:ln>
        </xdr:spPr>
        <xdr:style>
          <a:lnRef idx="1">
            <a:schemeClr val="accent1"/>
          </a:lnRef>
          <a:fillRef idx="1003">
            <a:schemeClr val="lt2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lIns="36000" tIns="36000" rIns="36000" bIns="36000" rtlCol="0" anchor="ctr" anchorCtr="0"/>
          <a:lstStyle/>
          <a:p>
            <a:pPr algn="ctr"/>
            <a:fld id="{530C97E4-F747-43AA-8F93-442151DD7576}" type="TxLink">
              <a:rPr lang="de-CH" sz="800" b="0" i="0" u="none" strike="noStrike">
                <a:solidFill>
                  <a:srgbClr val="000000"/>
                </a:solidFill>
                <a:latin typeface="Calibri"/>
              </a:rPr>
              <a:pPr algn="ctr"/>
              <a:t>2</a:t>
            </a:fld>
            <a:endParaRPr lang="de-CH" sz="800"/>
          </a:p>
        </xdr:txBody>
      </xdr:sp>
      <xdr:sp macro="" textlink="$I$73">
        <xdr:nvSpPr>
          <xdr:cNvPr id="28" name="Abgerundetes Rechteck 27">
            <a:extLst>
              <a:ext uri="{FF2B5EF4-FFF2-40B4-BE49-F238E27FC236}">
                <a16:creationId xmlns:a16="http://schemas.microsoft.com/office/drawing/2014/main" id="{00000000-0008-0000-0300-00001C000000}"/>
              </a:ext>
            </a:extLst>
          </xdr:cNvPr>
          <xdr:cNvSpPr/>
        </xdr:nvSpPr>
        <xdr:spPr>
          <a:xfrm>
            <a:off x="812683" y="1314450"/>
            <a:ext cx="228600" cy="228600"/>
          </a:xfrm>
          <a:prstGeom prst="roundRect">
            <a:avLst/>
          </a:prstGeom>
          <a:solidFill>
            <a:srgbClr val="FFFF99"/>
          </a:solidFill>
          <a:ln>
            <a:solidFill>
              <a:srgbClr val="FFC000"/>
            </a:solidFill>
          </a:ln>
        </xdr:spPr>
        <xdr:style>
          <a:lnRef idx="1">
            <a:schemeClr val="accent1"/>
          </a:lnRef>
          <a:fillRef idx="1003">
            <a:schemeClr val="lt2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lIns="36000" tIns="36000" rIns="36000" bIns="36000" rtlCol="0" anchor="ctr" anchorCtr="0"/>
          <a:lstStyle/>
          <a:p>
            <a:pPr algn="ctr"/>
            <a:fld id="{386224A5-B5DC-4A33-B1F5-4103F5C1F590}" type="TxLink">
              <a:rPr lang="de-CH" sz="800" b="0" i="0" u="none" strike="noStrike">
                <a:solidFill>
                  <a:srgbClr val="000000"/>
                </a:solidFill>
                <a:latin typeface="Calibri"/>
              </a:rPr>
              <a:pPr algn="ctr"/>
              <a:t>0</a:t>
            </a:fld>
            <a:endParaRPr lang="de-CH" sz="800"/>
          </a:p>
        </xdr:txBody>
      </xdr:sp>
      <xdr:sp macro="" textlink="$I$74">
        <xdr:nvSpPr>
          <xdr:cNvPr id="29" name="Abgerundetes Rechteck 28">
            <a:extLst>
              <a:ext uri="{FF2B5EF4-FFF2-40B4-BE49-F238E27FC236}">
                <a16:creationId xmlns:a16="http://schemas.microsoft.com/office/drawing/2014/main" id="{00000000-0008-0000-0300-00001D000000}"/>
              </a:ext>
            </a:extLst>
          </xdr:cNvPr>
          <xdr:cNvSpPr/>
        </xdr:nvSpPr>
        <xdr:spPr>
          <a:xfrm>
            <a:off x="1125135" y="1313089"/>
            <a:ext cx="228600" cy="228600"/>
          </a:xfrm>
          <a:prstGeom prst="roundRect">
            <a:avLst/>
          </a:prstGeom>
          <a:solidFill>
            <a:srgbClr val="FF9999"/>
          </a:solidFill>
          <a:ln>
            <a:solidFill>
              <a:srgbClr val="FF0000"/>
            </a:solidFill>
          </a:ln>
        </xdr:spPr>
        <xdr:style>
          <a:lnRef idx="1">
            <a:schemeClr val="accent1"/>
          </a:lnRef>
          <a:fillRef idx="1003">
            <a:schemeClr val="lt2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lIns="36000" tIns="36000" rIns="36000" bIns="36000" rtlCol="0" anchor="ctr" anchorCtr="0"/>
          <a:lstStyle/>
          <a:p>
            <a:pPr algn="ctr"/>
            <a:fld id="{BCFBB495-BC5F-4A2A-A21C-0537562CDE51}" type="TxLink">
              <a:rPr lang="de-CH" sz="800" b="0" i="0" u="none" strike="noStrike">
                <a:solidFill>
                  <a:srgbClr val="000000"/>
                </a:solidFill>
                <a:latin typeface="Calibri"/>
              </a:rPr>
              <a:pPr algn="ctr"/>
              <a:t>0</a:t>
            </a:fld>
            <a:endParaRPr lang="de-CH" sz="800"/>
          </a:p>
        </xdr:txBody>
      </xdr:sp>
    </xdr:grpSp>
    <xdr:clientData/>
  </xdr:twoCellAnchor>
  <xdr:twoCellAnchor editAs="oneCell">
    <xdr:from>
      <xdr:col>2</xdr:col>
      <xdr:colOff>735787</xdr:colOff>
      <xdr:row>13</xdr:row>
      <xdr:rowOff>65314</xdr:rowOff>
    </xdr:from>
    <xdr:to>
      <xdr:col>2</xdr:col>
      <xdr:colOff>1959787</xdr:colOff>
      <xdr:row>13</xdr:row>
      <xdr:rowOff>209314</xdr:rowOff>
    </xdr:to>
    <xdr:grpSp>
      <xdr:nvGrpSpPr>
        <xdr:cNvPr id="30" name="Gruppieren 29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GrpSpPr/>
      </xdr:nvGrpSpPr>
      <xdr:grpSpPr>
        <a:xfrm>
          <a:off x="1474927" y="2656114"/>
          <a:ext cx="1224000" cy="144000"/>
          <a:chOff x="492917" y="1313089"/>
          <a:chExt cx="860818" cy="229961"/>
        </a:xfrm>
      </xdr:grpSpPr>
      <xdr:sp macro="" textlink="$I$86">
        <xdr:nvSpPr>
          <xdr:cNvPr id="31" name="Abgerundetes Rechteck 30">
            <a:extLst>
              <a:ext uri="{FF2B5EF4-FFF2-40B4-BE49-F238E27FC236}">
                <a16:creationId xmlns:a16="http://schemas.microsoft.com/office/drawing/2014/main" id="{00000000-0008-0000-0300-00001F000000}"/>
              </a:ext>
            </a:extLst>
          </xdr:cNvPr>
          <xdr:cNvSpPr/>
        </xdr:nvSpPr>
        <xdr:spPr>
          <a:xfrm>
            <a:off x="492917" y="1314450"/>
            <a:ext cx="228600" cy="228600"/>
          </a:xfrm>
          <a:prstGeom prst="roundRect">
            <a:avLst/>
          </a:prstGeom>
          <a:solidFill>
            <a:srgbClr val="CCFFCC"/>
          </a:solidFill>
          <a:ln>
            <a:solidFill>
              <a:srgbClr val="00B050"/>
            </a:solidFill>
          </a:ln>
        </xdr:spPr>
        <xdr:style>
          <a:lnRef idx="1">
            <a:schemeClr val="accent1"/>
          </a:lnRef>
          <a:fillRef idx="1003">
            <a:schemeClr val="lt2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lIns="36000" tIns="36000" rIns="36000" bIns="36000" rtlCol="0" anchor="ctr" anchorCtr="0"/>
          <a:lstStyle/>
          <a:p>
            <a:pPr algn="ctr"/>
            <a:fld id="{2CE79A6A-F34D-46C0-929D-E64521BCEFF4}" type="TxLink">
              <a:rPr lang="de-CH" sz="800" b="0" i="0" u="none" strike="noStrike">
                <a:solidFill>
                  <a:srgbClr val="000000"/>
                </a:solidFill>
                <a:latin typeface="Calibri"/>
              </a:rPr>
              <a:pPr algn="ctr"/>
              <a:t>0</a:t>
            </a:fld>
            <a:endParaRPr lang="de-CH" sz="800"/>
          </a:p>
        </xdr:txBody>
      </xdr:sp>
      <xdr:sp macro="" textlink="$I$87">
        <xdr:nvSpPr>
          <xdr:cNvPr id="32" name="Abgerundetes Rechteck 31">
            <a:extLst>
              <a:ext uri="{FF2B5EF4-FFF2-40B4-BE49-F238E27FC236}">
                <a16:creationId xmlns:a16="http://schemas.microsoft.com/office/drawing/2014/main" id="{00000000-0008-0000-0300-000020000000}"/>
              </a:ext>
            </a:extLst>
          </xdr:cNvPr>
          <xdr:cNvSpPr/>
        </xdr:nvSpPr>
        <xdr:spPr>
          <a:xfrm>
            <a:off x="812683" y="1314450"/>
            <a:ext cx="228600" cy="228600"/>
          </a:xfrm>
          <a:prstGeom prst="roundRect">
            <a:avLst/>
          </a:prstGeom>
          <a:solidFill>
            <a:srgbClr val="FFFF99"/>
          </a:solidFill>
          <a:ln>
            <a:solidFill>
              <a:srgbClr val="FFC000"/>
            </a:solidFill>
          </a:ln>
        </xdr:spPr>
        <xdr:style>
          <a:lnRef idx="1">
            <a:schemeClr val="accent1"/>
          </a:lnRef>
          <a:fillRef idx="1003">
            <a:schemeClr val="lt2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lIns="36000" tIns="36000" rIns="36000" bIns="36000" rtlCol="0" anchor="ctr" anchorCtr="0"/>
          <a:lstStyle/>
          <a:p>
            <a:pPr algn="ctr"/>
            <a:fld id="{EDED8762-6206-4124-AB7A-FC1D99EE7E1A}" type="TxLink">
              <a:rPr lang="de-CH" sz="800" b="0" i="0" u="none" strike="noStrike">
                <a:solidFill>
                  <a:srgbClr val="000000"/>
                </a:solidFill>
                <a:latin typeface="Calibri"/>
              </a:rPr>
              <a:pPr algn="ctr"/>
              <a:t>0</a:t>
            </a:fld>
            <a:endParaRPr lang="de-CH" sz="800"/>
          </a:p>
        </xdr:txBody>
      </xdr:sp>
      <xdr:sp macro="" textlink="$I$88">
        <xdr:nvSpPr>
          <xdr:cNvPr id="33" name="Abgerundetes Rechteck 32">
            <a:extLst>
              <a:ext uri="{FF2B5EF4-FFF2-40B4-BE49-F238E27FC236}">
                <a16:creationId xmlns:a16="http://schemas.microsoft.com/office/drawing/2014/main" id="{00000000-0008-0000-0300-000021000000}"/>
              </a:ext>
            </a:extLst>
          </xdr:cNvPr>
          <xdr:cNvSpPr/>
        </xdr:nvSpPr>
        <xdr:spPr>
          <a:xfrm>
            <a:off x="1125135" y="1313089"/>
            <a:ext cx="228600" cy="228600"/>
          </a:xfrm>
          <a:prstGeom prst="roundRect">
            <a:avLst/>
          </a:prstGeom>
          <a:solidFill>
            <a:srgbClr val="FF9999"/>
          </a:solidFill>
          <a:ln>
            <a:solidFill>
              <a:srgbClr val="FF0000"/>
            </a:solidFill>
          </a:ln>
        </xdr:spPr>
        <xdr:style>
          <a:lnRef idx="1">
            <a:schemeClr val="accent1"/>
          </a:lnRef>
          <a:fillRef idx="1003">
            <a:schemeClr val="lt2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lIns="36000" tIns="36000" rIns="36000" bIns="36000" rtlCol="0" anchor="ctr" anchorCtr="0"/>
          <a:lstStyle/>
          <a:p>
            <a:pPr algn="ctr"/>
            <a:fld id="{A1757B14-B799-463A-BC8C-6C756A235999}" type="TxLink">
              <a:rPr lang="de-CH" sz="800" b="0" i="0" u="none" strike="noStrike">
                <a:solidFill>
                  <a:srgbClr val="000000"/>
                </a:solidFill>
                <a:latin typeface="Calibri"/>
              </a:rPr>
              <a:pPr algn="ctr"/>
              <a:t>0</a:t>
            </a:fld>
            <a:endParaRPr lang="de-CH" sz="800"/>
          </a:p>
        </xdr:txBody>
      </xdr:sp>
    </xdr:grpSp>
    <xdr:clientData/>
  </xdr:twoCellAnchor>
  <xdr:twoCellAnchor editAs="oneCell">
    <xdr:from>
      <xdr:col>3</xdr:col>
      <xdr:colOff>900112</xdr:colOff>
      <xdr:row>2</xdr:row>
      <xdr:rowOff>28575</xdr:rowOff>
    </xdr:from>
    <xdr:to>
      <xdr:col>3</xdr:col>
      <xdr:colOff>2187696</xdr:colOff>
      <xdr:row>4</xdr:row>
      <xdr:rowOff>9525</xdr:rowOff>
    </xdr:to>
    <xdr:sp macro="" textlink="">
      <xdr:nvSpPr>
        <xdr:cNvPr id="2" name="Textfeld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/>
      </xdr:nvSpPr>
      <xdr:spPr>
        <a:xfrm>
          <a:off x="3719512" y="561975"/>
          <a:ext cx="1287584" cy="352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tIns="0" bIns="0" rtlCol="0" anchor="ctr">
          <a:noAutofit/>
        </a:bodyPr>
        <a:lstStyle/>
        <a:p>
          <a:pPr algn="ctr"/>
          <a:r>
            <a:rPr lang="de-CH" sz="4000">
              <a:solidFill>
                <a:schemeClr val="accent1">
                  <a:lumMod val="60000"/>
                  <a:lumOff val="40000"/>
                </a:schemeClr>
              </a:solidFill>
            </a:rPr>
            <a:t>P</a:t>
          </a:r>
        </a:p>
      </xdr:txBody>
    </xdr:sp>
    <xdr:clientData/>
  </xdr:twoCellAnchor>
  <xdr:twoCellAnchor editAs="oneCell">
    <xdr:from>
      <xdr:col>4</xdr:col>
      <xdr:colOff>618903</xdr:colOff>
      <xdr:row>9</xdr:row>
      <xdr:rowOff>66675</xdr:rowOff>
    </xdr:from>
    <xdr:to>
      <xdr:col>6</xdr:col>
      <xdr:colOff>639662</xdr:colOff>
      <xdr:row>11</xdr:row>
      <xdr:rowOff>38100</xdr:rowOff>
    </xdr:to>
    <xdr:sp macro="" textlink="">
      <xdr:nvSpPr>
        <xdr:cNvPr id="57" name="Textfeld 56">
          <a:extLst>
            <a:ext uri="{FF2B5EF4-FFF2-40B4-BE49-F238E27FC236}">
              <a16:creationId xmlns:a16="http://schemas.microsoft.com/office/drawing/2014/main" id="{00000000-0008-0000-0300-000039000000}"/>
            </a:ext>
          </a:extLst>
        </xdr:cNvPr>
        <xdr:cNvSpPr txBox="1"/>
      </xdr:nvSpPr>
      <xdr:spPr>
        <a:xfrm>
          <a:off x="6057678" y="1924050"/>
          <a:ext cx="1287584" cy="352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tIns="0" bIns="0" rtlCol="0" anchor="ctr">
          <a:noAutofit/>
        </a:bodyPr>
        <a:lstStyle/>
        <a:p>
          <a:pPr algn="ctr"/>
          <a:r>
            <a:rPr lang="de-CH" sz="4000">
              <a:solidFill>
                <a:schemeClr val="accent1">
                  <a:lumMod val="60000"/>
                  <a:lumOff val="40000"/>
                </a:schemeClr>
              </a:solidFill>
            </a:rPr>
            <a:t>E</a:t>
          </a:r>
        </a:p>
      </xdr:txBody>
    </xdr:sp>
    <xdr:clientData/>
  </xdr:twoCellAnchor>
  <xdr:twoCellAnchor editAs="oneCell">
    <xdr:from>
      <xdr:col>4</xdr:col>
      <xdr:colOff>623508</xdr:colOff>
      <xdr:row>13</xdr:row>
      <xdr:rowOff>1352550</xdr:rowOff>
    </xdr:from>
    <xdr:to>
      <xdr:col>6</xdr:col>
      <xdr:colOff>644267</xdr:colOff>
      <xdr:row>13</xdr:row>
      <xdr:rowOff>1704975</xdr:rowOff>
    </xdr:to>
    <xdr:sp macro="" textlink="">
      <xdr:nvSpPr>
        <xdr:cNvPr id="58" name="Textfeld 57">
          <a:extLst>
            <a:ext uri="{FF2B5EF4-FFF2-40B4-BE49-F238E27FC236}">
              <a16:creationId xmlns:a16="http://schemas.microsoft.com/office/drawing/2014/main" id="{00000000-0008-0000-0300-00003A000000}"/>
            </a:ext>
          </a:extLst>
        </xdr:cNvPr>
        <xdr:cNvSpPr txBox="1"/>
      </xdr:nvSpPr>
      <xdr:spPr>
        <a:xfrm>
          <a:off x="6062283" y="3971925"/>
          <a:ext cx="1287584" cy="352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tIns="0" bIns="0" rtlCol="0" anchor="ctr">
          <a:noAutofit/>
        </a:bodyPr>
        <a:lstStyle/>
        <a:p>
          <a:pPr algn="ctr"/>
          <a:r>
            <a:rPr lang="de-CH" sz="4000">
              <a:solidFill>
                <a:schemeClr val="accent1">
                  <a:lumMod val="60000"/>
                  <a:lumOff val="40000"/>
                </a:schemeClr>
              </a:solidFill>
            </a:rPr>
            <a:t>S</a:t>
          </a:r>
        </a:p>
      </xdr:txBody>
    </xdr:sp>
    <xdr:clientData/>
  </xdr:twoCellAnchor>
  <xdr:twoCellAnchor editAs="oneCell">
    <xdr:from>
      <xdr:col>3</xdr:col>
      <xdr:colOff>928212</xdr:colOff>
      <xdr:row>13</xdr:row>
      <xdr:rowOff>2543175</xdr:rowOff>
    </xdr:from>
    <xdr:to>
      <xdr:col>3</xdr:col>
      <xdr:colOff>2215796</xdr:colOff>
      <xdr:row>13</xdr:row>
      <xdr:rowOff>2895600</xdr:rowOff>
    </xdr:to>
    <xdr:sp macro="" textlink="">
      <xdr:nvSpPr>
        <xdr:cNvPr id="59" name="Textfeld 58">
          <a:extLst>
            <a:ext uri="{FF2B5EF4-FFF2-40B4-BE49-F238E27FC236}">
              <a16:creationId xmlns:a16="http://schemas.microsoft.com/office/drawing/2014/main" id="{00000000-0008-0000-0300-00003B000000}"/>
            </a:ext>
          </a:extLst>
        </xdr:cNvPr>
        <xdr:cNvSpPr txBox="1"/>
      </xdr:nvSpPr>
      <xdr:spPr>
        <a:xfrm>
          <a:off x="3747612" y="5162550"/>
          <a:ext cx="1287584" cy="352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tIns="0" bIns="0" rtlCol="0" anchor="ctr">
          <a:noAutofit/>
        </a:bodyPr>
        <a:lstStyle/>
        <a:p>
          <a:pPr algn="ctr"/>
          <a:r>
            <a:rPr lang="de-CH" sz="4000">
              <a:solidFill>
                <a:schemeClr val="accent1">
                  <a:lumMod val="60000"/>
                  <a:lumOff val="40000"/>
                </a:schemeClr>
              </a:solidFill>
            </a:rPr>
            <a:t>T</a:t>
          </a:r>
        </a:p>
      </xdr:txBody>
    </xdr:sp>
    <xdr:clientData/>
  </xdr:twoCellAnchor>
  <xdr:twoCellAnchor editAs="oneCell">
    <xdr:from>
      <xdr:col>2</xdr:col>
      <xdr:colOff>713678</xdr:colOff>
      <xdr:row>13</xdr:row>
      <xdr:rowOff>1362075</xdr:rowOff>
    </xdr:from>
    <xdr:to>
      <xdr:col>2</xdr:col>
      <xdr:colOff>2001262</xdr:colOff>
      <xdr:row>13</xdr:row>
      <xdr:rowOff>1714500</xdr:rowOff>
    </xdr:to>
    <xdr:sp macro="" textlink="">
      <xdr:nvSpPr>
        <xdr:cNvPr id="75" name="Textfeld 74">
          <a:extLst>
            <a:ext uri="{FF2B5EF4-FFF2-40B4-BE49-F238E27FC236}">
              <a16:creationId xmlns:a16="http://schemas.microsoft.com/office/drawing/2014/main" id="{00000000-0008-0000-0300-00004B000000}"/>
            </a:ext>
          </a:extLst>
        </xdr:cNvPr>
        <xdr:cNvSpPr txBox="1"/>
      </xdr:nvSpPr>
      <xdr:spPr>
        <a:xfrm>
          <a:off x="1437578" y="3981450"/>
          <a:ext cx="1287584" cy="352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tIns="0" bIns="0" rtlCol="0" anchor="ctr">
          <a:noAutofit/>
        </a:bodyPr>
        <a:lstStyle/>
        <a:p>
          <a:pPr algn="ctr"/>
          <a:r>
            <a:rPr lang="de-CH" sz="4000">
              <a:solidFill>
                <a:schemeClr val="accent1">
                  <a:lumMod val="60000"/>
                  <a:lumOff val="40000"/>
                </a:schemeClr>
              </a:solidFill>
            </a:rPr>
            <a:t>E</a:t>
          </a:r>
        </a:p>
      </xdr:txBody>
    </xdr:sp>
    <xdr:clientData/>
  </xdr:twoCellAnchor>
  <xdr:twoCellAnchor editAs="oneCell">
    <xdr:from>
      <xdr:col>2</xdr:col>
      <xdr:colOff>703995</xdr:colOff>
      <xdr:row>9</xdr:row>
      <xdr:rowOff>76200</xdr:rowOff>
    </xdr:from>
    <xdr:to>
      <xdr:col>2</xdr:col>
      <xdr:colOff>1991579</xdr:colOff>
      <xdr:row>11</xdr:row>
      <xdr:rowOff>47625</xdr:rowOff>
    </xdr:to>
    <xdr:sp macro="" textlink="">
      <xdr:nvSpPr>
        <xdr:cNvPr id="76" name="Textfeld 75">
          <a:extLst>
            <a:ext uri="{FF2B5EF4-FFF2-40B4-BE49-F238E27FC236}">
              <a16:creationId xmlns:a16="http://schemas.microsoft.com/office/drawing/2014/main" id="{00000000-0008-0000-0300-00004C000000}"/>
            </a:ext>
          </a:extLst>
        </xdr:cNvPr>
        <xdr:cNvSpPr txBox="1"/>
      </xdr:nvSpPr>
      <xdr:spPr>
        <a:xfrm>
          <a:off x="1427895" y="1933575"/>
          <a:ext cx="1287584" cy="352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tIns="0" bIns="0" rtlCol="0" anchor="ctr">
          <a:noAutofit/>
        </a:bodyPr>
        <a:lstStyle/>
        <a:p>
          <a:pPr algn="ctr"/>
          <a:r>
            <a:rPr lang="de-CH" sz="4000">
              <a:solidFill>
                <a:schemeClr val="accent1">
                  <a:lumMod val="60000"/>
                  <a:lumOff val="40000"/>
                </a:schemeClr>
              </a:solidFill>
            </a:rPr>
            <a:t>L</a:t>
          </a:r>
        </a:p>
        <a:p>
          <a:pPr algn="ctr"/>
          <a:endParaRPr lang="de-CH" sz="4000">
            <a:solidFill>
              <a:schemeClr val="accent1">
                <a:lumMod val="60000"/>
                <a:lumOff val="40000"/>
              </a:schemeClr>
            </a:solidFill>
          </a:endParaRPr>
        </a:p>
      </xdr:txBody>
    </xdr:sp>
    <xdr:clientData/>
  </xdr:twoCellAnchor>
  <xdr:twoCellAnchor editAs="oneCell">
    <xdr:from>
      <xdr:col>0</xdr:col>
      <xdr:colOff>66675</xdr:colOff>
      <xdr:row>28</xdr:row>
      <xdr:rowOff>0</xdr:rowOff>
    </xdr:from>
    <xdr:to>
      <xdr:col>0</xdr:col>
      <xdr:colOff>390675</xdr:colOff>
      <xdr:row>29</xdr:row>
      <xdr:rowOff>58765</xdr:rowOff>
    </xdr:to>
    <xdr:grpSp>
      <xdr:nvGrpSpPr>
        <xdr:cNvPr id="34" name="Gruppieren 33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GrpSpPr/>
      </xdr:nvGrpSpPr>
      <xdr:grpSpPr>
        <a:xfrm>
          <a:off x="66675" y="10241280"/>
          <a:ext cx="324000" cy="325465"/>
          <a:chOff x="66675" y="4972050"/>
          <a:chExt cx="324000" cy="325465"/>
        </a:xfrm>
      </xdr:grpSpPr>
      <xdr:sp macro="" textlink="">
        <xdr:nvSpPr>
          <xdr:cNvPr id="88" name="Rechteck 87">
            <a:extLst>
              <a:ext uri="{FF2B5EF4-FFF2-40B4-BE49-F238E27FC236}">
                <a16:creationId xmlns:a16="http://schemas.microsoft.com/office/drawing/2014/main" id="{00000000-0008-0000-0300-000058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89" name="Pfeil nach oben 88">
            <a:extLst>
              <a:ext uri="{FF2B5EF4-FFF2-40B4-BE49-F238E27FC236}">
                <a16:creationId xmlns:a16="http://schemas.microsoft.com/office/drawing/2014/main" id="{00000000-0008-0000-0300-000059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xdr:twoCellAnchor editAs="oneCell">
    <xdr:from>
      <xdr:col>0</xdr:col>
      <xdr:colOff>66675</xdr:colOff>
      <xdr:row>0</xdr:row>
      <xdr:rowOff>104775</xdr:rowOff>
    </xdr:from>
    <xdr:to>
      <xdr:col>0</xdr:col>
      <xdr:colOff>390675</xdr:colOff>
      <xdr:row>0</xdr:row>
      <xdr:rowOff>430240</xdr:rowOff>
    </xdr:to>
    <xdr:grpSp>
      <xdr:nvGrpSpPr>
        <xdr:cNvPr id="90" name="Gruppieren 89">
          <a:hlinkClick xmlns:r="http://schemas.openxmlformats.org/officeDocument/2006/relationships" r:id="rId9" tooltip="Home"/>
          <a:extLst>
            <a:ext uri="{FF2B5EF4-FFF2-40B4-BE49-F238E27FC236}">
              <a16:creationId xmlns:a16="http://schemas.microsoft.com/office/drawing/2014/main" id="{00000000-0008-0000-0300-00005A000000}"/>
            </a:ext>
          </a:extLst>
        </xdr:cNvPr>
        <xdr:cNvGrpSpPr/>
      </xdr:nvGrpSpPr>
      <xdr:grpSpPr>
        <a:xfrm>
          <a:off x="66675" y="104775"/>
          <a:ext cx="324000" cy="325465"/>
          <a:chOff x="12729063" y="1298331"/>
          <a:chExt cx="324000" cy="323267"/>
        </a:xfrm>
      </xdr:grpSpPr>
      <xdr:sp macro="" textlink="">
        <xdr:nvSpPr>
          <xdr:cNvPr id="91" name="Rechteck 90">
            <a:extLst>
              <a:ext uri="{FF2B5EF4-FFF2-40B4-BE49-F238E27FC236}">
                <a16:creationId xmlns:a16="http://schemas.microsoft.com/office/drawing/2014/main" id="{00000000-0008-0000-0300-00005B000000}"/>
              </a:ext>
            </a:extLst>
          </xdr:cNvPr>
          <xdr:cNvSpPr>
            <a:spLocks noChangeAspect="1"/>
          </xdr:cNvSpPr>
        </xdr:nvSpPr>
        <xdr:spPr>
          <a:xfrm>
            <a:off x="12729063" y="1298331"/>
            <a:ext cx="324000" cy="323267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pic>
        <xdr:nvPicPr>
          <xdr:cNvPr id="92" name="Grafik 91" descr="http://www.clker.com/cliparts/Z/I/5/L/X/x/white-house-md.png">
            <a:extLst>
              <a:ext uri="{FF2B5EF4-FFF2-40B4-BE49-F238E27FC236}">
                <a16:creationId xmlns:a16="http://schemas.microsoft.com/office/drawing/2014/main" id="{00000000-0008-0000-0300-00005C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786214" y="1345223"/>
            <a:ext cx="228255" cy="2160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  <xdr:twoCellAnchor editAs="oneCell">
    <xdr:from>
      <xdr:col>7</xdr:col>
      <xdr:colOff>228600</xdr:colOff>
      <xdr:row>2</xdr:row>
      <xdr:rowOff>47625</xdr:rowOff>
    </xdr:from>
    <xdr:to>
      <xdr:col>7</xdr:col>
      <xdr:colOff>401400</xdr:colOff>
      <xdr:row>3</xdr:row>
      <xdr:rowOff>39450</xdr:rowOff>
    </xdr:to>
    <xdr:grpSp>
      <xdr:nvGrpSpPr>
        <xdr:cNvPr id="96" name="Gruppieren 95">
          <a:hlinkClick xmlns:r="http://schemas.openxmlformats.org/officeDocument/2006/relationships" r:id="rId11" tooltip="Help"/>
          <a:extLst>
            <a:ext uri="{FF2B5EF4-FFF2-40B4-BE49-F238E27FC236}">
              <a16:creationId xmlns:a16="http://schemas.microsoft.com/office/drawing/2014/main" id="{00000000-0008-0000-0300-000060000000}"/>
            </a:ext>
          </a:extLst>
        </xdr:cNvPr>
        <xdr:cNvGrpSpPr/>
      </xdr:nvGrpSpPr>
      <xdr:grpSpPr>
        <a:xfrm>
          <a:off x="9913620" y="634365"/>
          <a:ext cx="172800" cy="167085"/>
          <a:chOff x="8105775" y="571500"/>
          <a:chExt cx="172800" cy="172800"/>
        </a:xfrm>
      </xdr:grpSpPr>
      <xdr:sp macro="" textlink="">
        <xdr:nvSpPr>
          <xdr:cNvPr id="97" name="Rechteck 96">
            <a:extLst>
              <a:ext uri="{FF2B5EF4-FFF2-40B4-BE49-F238E27FC236}">
                <a16:creationId xmlns:a16="http://schemas.microsoft.com/office/drawing/2014/main" id="{00000000-0008-0000-0300-000061000000}"/>
              </a:ext>
            </a:extLst>
          </xdr:cNvPr>
          <xdr:cNvSpPr>
            <a:spLocks noChangeAspect="1"/>
          </xdr:cNvSpPr>
        </xdr:nvSpPr>
        <xdr:spPr>
          <a:xfrm>
            <a:off x="8105775" y="571500"/>
            <a:ext cx="172800" cy="172800"/>
          </a:xfrm>
          <a:prstGeom prst="rect">
            <a:avLst/>
          </a:prstGeom>
          <a:ln/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98" name="Textfeld 97">
            <a:extLst>
              <a:ext uri="{FF2B5EF4-FFF2-40B4-BE49-F238E27FC236}">
                <a16:creationId xmlns:a16="http://schemas.microsoft.com/office/drawing/2014/main" id="{00000000-0008-0000-0300-000062000000}"/>
              </a:ext>
            </a:extLst>
          </xdr:cNvPr>
          <xdr:cNvSpPr txBox="1"/>
        </xdr:nvSpPr>
        <xdr:spPr>
          <a:xfrm>
            <a:off x="8152998" y="584162"/>
            <a:ext cx="78355" cy="1474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t">
            <a:noAutofit/>
          </a:bodyPr>
          <a:lstStyle/>
          <a:p>
            <a:r>
              <a:rPr lang="de-CH" sz="1000" b="1">
                <a:solidFill>
                  <a:schemeClr val="bg1"/>
                </a:solidFill>
                <a:latin typeface="Arial" pitchFamily="34" charset="0"/>
                <a:cs typeface="Arial" pitchFamily="34" charset="0"/>
              </a:rPr>
              <a:t>?</a:t>
            </a:r>
          </a:p>
        </xdr:txBody>
      </xdr:sp>
    </xdr:grpSp>
    <xdr:clientData fPrintsWithSheet="0"/>
  </xdr:twoCellAnchor>
  <xdr:twoCellAnchor editAs="oneCell">
    <xdr:from>
      <xdr:col>0</xdr:col>
      <xdr:colOff>66675</xdr:colOff>
      <xdr:row>42</xdr:row>
      <xdr:rowOff>0</xdr:rowOff>
    </xdr:from>
    <xdr:to>
      <xdr:col>0</xdr:col>
      <xdr:colOff>390675</xdr:colOff>
      <xdr:row>43</xdr:row>
      <xdr:rowOff>58765</xdr:rowOff>
    </xdr:to>
    <xdr:grpSp>
      <xdr:nvGrpSpPr>
        <xdr:cNvPr id="99" name="Gruppieren 98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300-000063000000}"/>
            </a:ext>
          </a:extLst>
        </xdr:cNvPr>
        <xdr:cNvGrpSpPr/>
      </xdr:nvGrpSpPr>
      <xdr:grpSpPr>
        <a:xfrm>
          <a:off x="66675" y="14196060"/>
          <a:ext cx="324000" cy="325465"/>
          <a:chOff x="66675" y="4972050"/>
          <a:chExt cx="324000" cy="325465"/>
        </a:xfrm>
      </xdr:grpSpPr>
      <xdr:sp macro="" textlink="">
        <xdr:nvSpPr>
          <xdr:cNvPr id="100" name="Rechteck 99">
            <a:extLst>
              <a:ext uri="{FF2B5EF4-FFF2-40B4-BE49-F238E27FC236}">
                <a16:creationId xmlns:a16="http://schemas.microsoft.com/office/drawing/2014/main" id="{00000000-0008-0000-0300-000064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01" name="Pfeil nach oben 100">
            <a:extLst>
              <a:ext uri="{FF2B5EF4-FFF2-40B4-BE49-F238E27FC236}">
                <a16:creationId xmlns:a16="http://schemas.microsoft.com/office/drawing/2014/main" id="{00000000-0008-0000-0300-000065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xdr:twoCellAnchor editAs="oneCell">
    <xdr:from>
      <xdr:col>0</xdr:col>
      <xdr:colOff>66675</xdr:colOff>
      <xdr:row>56</xdr:row>
      <xdr:rowOff>0</xdr:rowOff>
    </xdr:from>
    <xdr:to>
      <xdr:col>0</xdr:col>
      <xdr:colOff>390675</xdr:colOff>
      <xdr:row>57</xdr:row>
      <xdr:rowOff>58765</xdr:rowOff>
    </xdr:to>
    <xdr:grpSp>
      <xdr:nvGrpSpPr>
        <xdr:cNvPr id="102" name="Gruppieren 101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300-000066000000}"/>
            </a:ext>
          </a:extLst>
        </xdr:cNvPr>
        <xdr:cNvGrpSpPr/>
      </xdr:nvGrpSpPr>
      <xdr:grpSpPr>
        <a:xfrm>
          <a:off x="66675" y="18150840"/>
          <a:ext cx="324000" cy="325465"/>
          <a:chOff x="66675" y="4972050"/>
          <a:chExt cx="324000" cy="325465"/>
        </a:xfrm>
      </xdr:grpSpPr>
      <xdr:sp macro="" textlink="">
        <xdr:nvSpPr>
          <xdr:cNvPr id="103" name="Rechteck 102">
            <a:extLst>
              <a:ext uri="{FF2B5EF4-FFF2-40B4-BE49-F238E27FC236}">
                <a16:creationId xmlns:a16="http://schemas.microsoft.com/office/drawing/2014/main" id="{00000000-0008-0000-0300-000067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04" name="Pfeil nach oben 103">
            <a:extLst>
              <a:ext uri="{FF2B5EF4-FFF2-40B4-BE49-F238E27FC236}">
                <a16:creationId xmlns:a16="http://schemas.microsoft.com/office/drawing/2014/main" id="{00000000-0008-0000-0300-000068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xdr:twoCellAnchor editAs="oneCell">
    <xdr:from>
      <xdr:col>0</xdr:col>
      <xdr:colOff>66675</xdr:colOff>
      <xdr:row>70</xdr:row>
      <xdr:rowOff>0</xdr:rowOff>
    </xdr:from>
    <xdr:to>
      <xdr:col>0</xdr:col>
      <xdr:colOff>390675</xdr:colOff>
      <xdr:row>71</xdr:row>
      <xdr:rowOff>58765</xdr:rowOff>
    </xdr:to>
    <xdr:grpSp>
      <xdr:nvGrpSpPr>
        <xdr:cNvPr id="105" name="Gruppieren 104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300-000069000000}"/>
            </a:ext>
          </a:extLst>
        </xdr:cNvPr>
        <xdr:cNvGrpSpPr/>
      </xdr:nvGrpSpPr>
      <xdr:grpSpPr>
        <a:xfrm>
          <a:off x="66675" y="22105620"/>
          <a:ext cx="324000" cy="325465"/>
          <a:chOff x="66675" y="4972050"/>
          <a:chExt cx="324000" cy="325465"/>
        </a:xfrm>
      </xdr:grpSpPr>
      <xdr:sp macro="" textlink="">
        <xdr:nvSpPr>
          <xdr:cNvPr id="106" name="Rechteck 105">
            <a:extLst>
              <a:ext uri="{FF2B5EF4-FFF2-40B4-BE49-F238E27FC236}">
                <a16:creationId xmlns:a16="http://schemas.microsoft.com/office/drawing/2014/main" id="{00000000-0008-0000-0300-00006A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07" name="Pfeil nach oben 106">
            <a:extLst>
              <a:ext uri="{FF2B5EF4-FFF2-40B4-BE49-F238E27FC236}">
                <a16:creationId xmlns:a16="http://schemas.microsoft.com/office/drawing/2014/main" id="{00000000-0008-0000-0300-00006B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xdr:twoCellAnchor editAs="oneCell">
    <xdr:from>
      <xdr:col>0</xdr:col>
      <xdr:colOff>66675</xdr:colOff>
      <xdr:row>84</xdr:row>
      <xdr:rowOff>0</xdr:rowOff>
    </xdr:from>
    <xdr:to>
      <xdr:col>0</xdr:col>
      <xdr:colOff>390675</xdr:colOff>
      <xdr:row>85</xdr:row>
      <xdr:rowOff>58765</xdr:rowOff>
    </xdr:to>
    <xdr:grpSp>
      <xdr:nvGrpSpPr>
        <xdr:cNvPr id="108" name="Gruppieren 107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300-00006C000000}"/>
            </a:ext>
          </a:extLst>
        </xdr:cNvPr>
        <xdr:cNvGrpSpPr/>
      </xdr:nvGrpSpPr>
      <xdr:grpSpPr>
        <a:xfrm>
          <a:off x="66675" y="26060400"/>
          <a:ext cx="324000" cy="325465"/>
          <a:chOff x="66675" y="4972050"/>
          <a:chExt cx="324000" cy="325465"/>
        </a:xfrm>
      </xdr:grpSpPr>
      <xdr:sp macro="" textlink="">
        <xdr:nvSpPr>
          <xdr:cNvPr id="109" name="Rechteck 108">
            <a:extLst>
              <a:ext uri="{FF2B5EF4-FFF2-40B4-BE49-F238E27FC236}">
                <a16:creationId xmlns:a16="http://schemas.microsoft.com/office/drawing/2014/main" id="{00000000-0008-0000-0300-00006D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10" name="Pfeil nach oben 109">
            <a:extLst>
              <a:ext uri="{FF2B5EF4-FFF2-40B4-BE49-F238E27FC236}">
                <a16:creationId xmlns:a16="http://schemas.microsoft.com/office/drawing/2014/main" id="{00000000-0008-0000-0300-00006E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xdr:twoCellAnchor editAs="oneCell">
    <xdr:from>
      <xdr:col>0</xdr:col>
      <xdr:colOff>0</xdr:colOff>
      <xdr:row>95</xdr:row>
      <xdr:rowOff>0</xdr:rowOff>
    </xdr:from>
    <xdr:to>
      <xdr:col>0</xdr:col>
      <xdr:colOff>324000</xdr:colOff>
      <xdr:row>96</xdr:row>
      <xdr:rowOff>30190</xdr:rowOff>
    </xdr:to>
    <xdr:grpSp>
      <xdr:nvGrpSpPr>
        <xdr:cNvPr id="111" name="Gruppieren 110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300-00006F000000}"/>
            </a:ext>
          </a:extLst>
        </xdr:cNvPr>
        <xdr:cNvGrpSpPr/>
      </xdr:nvGrpSpPr>
      <xdr:grpSpPr>
        <a:xfrm>
          <a:off x="0" y="29352240"/>
          <a:ext cx="324000" cy="327370"/>
          <a:chOff x="66675" y="4972050"/>
          <a:chExt cx="324000" cy="325465"/>
        </a:xfrm>
      </xdr:grpSpPr>
      <xdr:sp macro="" textlink="">
        <xdr:nvSpPr>
          <xdr:cNvPr id="112" name="Rechteck 111">
            <a:extLst>
              <a:ext uri="{FF2B5EF4-FFF2-40B4-BE49-F238E27FC236}">
                <a16:creationId xmlns:a16="http://schemas.microsoft.com/office/drawing/2014/main" id="{00000000-0008-0000-0300-000070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13" name="Pfeil nach oben 112">
            <a:extLst>
              <a:ext uri="{FF2B5EF4-FFF2-40B4-BE49-F238E27FC236}">
                <a16:creationId xmlns:a16="http://schemas.microsoft.com/office/drawing/2014/main" id="{00000000-0008-0000-0300-000071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982980</xdr:colOff>
          <xdr:row>0</xdr:row>
          <xdr:rowOff>15240</xdr:rowOff>
        </xdr:from>
        <xdr:to>
          <xdr:col>8</xdr:col>
          <xdr:colOff>0</xdr:colOff>
          <xdr:row>0</xdr:row>
          <xdr:rowOff>548640</xdr:rowOff>
        </xdr:to>
        <xdr:pic>
          <xdr:nvPicPr>
            <xdr:cNvPr id="63" name="Grafik 59">
              <a:extLst>
                <a:ext uri="{FF2B5EF4-FFF2-40B4-BE49-F238E27FC236}">
                  <a16:creationId xmlns:a16="http://schemas.microsoft.com/office/drawing/2014/main" id="{00000000-0008-0000-0300-00003F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!$D$6" spid="_x0000_s196649"/>
                </a:ext>
              </a:extLst>
            </xdr:cNvPicPr>
          </xdr:nvPicPr>
          <xdr:blipFill>
            <a:blip xmlns:r="http://schemas.openxmlformats.org/officeDocument/2006/relationships" r:embed="rId12"/>
            <a:srcRect/>
            <a:stretch>
              <a:fillRect/>
            </a:stretch>
          </xdr:blipFill>
          <xdr:spPr bwMode="auto">
            <a:xfrm>
              <a:off x="7886700" y="15240"/>
              <a:ext cx="2263140" cy="533400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1774519</xdr:colOff>
      <xdr:row>7</xdr:row>
      <xdr:rowOff>96219</xdr:rowOff>
    </xdr:from>
    <xdr:to>
      <xdr:col>3</xdr:col>
      <xdr:colOff>876481</xdr:colOff>
      <xdr:row>9</xdr:row>
      <xdr:rowOff>35088</xdr:rowOff>
    </xdr:to>
    <xdr:sp macro="" textlink="">
      <xdr:nvSpPr>
        <xdr:cNvPr id="37" name="Pfeil nach rechts 36">
          <a:extLst>
            <a:ext uri="{FF2B5EF4-FFF2-40B4-BE49-F238E27FC236}">
              <a16:creationId xmlns:a16="http://schemas.microsoft.com/office/drawing/2014/main" id="{00000000-0008-0000-0400-000025000000}"/>
            </a:ext>
          </a:extLst>
        </xdr:cNvPr>
        <xdr:cNvSpPr/>
      </xdr:nvSpPr>
      <xdr:spPr>
        <a:xfrm rot="5400000">
          <a:off x="2808628" y="1376685"/>
          <a:ext cx="319869" cy="902187"/>
        </a:xfrm>
        <a:prstGeom prst="rightArrow">
          <a:avLst>
            <a:gd name="adj1" fmla="val 0"/>
            <a:gd name="adj2" fmla="val 176042"/>
          </a:avLst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de-CH" sz="1100"/>
        </a:p>
      </xdr:txBody>
    </xdr:sp>
    <xdr:clientData/>
  </xdr:twoCellAnchor>
  <xdr:twoCellAnchor>
    <xdr:from>
      <xdr:col>2</xdr:col>
      <xdr:colOff>1584005</xdr:colOff>
      <xdr:row>2</xdr:row>
      <xdr:rowOff>200025</xdr:rowOff>
    </xdr:from>
    <xdr:to>
      <xdr:col>3</xdr:col>
      <xdr:colOff>1087575</xdr:colOff>
      <xdr:row>5</xdr:row>
      <xdr:rowOff>90718</xdr:rowOff>
    </xdr:to>
    <xdr:sp macro="" textlink="' '!A100">
      <xdr:nvSpPr>
        <xdr:cNvPr id="38" name="Abgerundetes Rechteck 2">
          <a:hlinkClick xmlns:r="http://schemas.openxmlformats.org/officeDocument/2006/relationships" r:id="rId1" tooltip="Potentielle Mitbewerber"/>
          <a:extLst>
            <a:ext uri="{FF2B5EF4-FFF2-40B4-BE49-F238E27FC236}">
              <a16:creationId xmlns:a16="http://schemas.microsoft.com/office/drawing/2014/main" id="{00000000-0008-0000-0400-000026000000}"/>
            </a:ext>
          </a:extLst>
        </xdr:cNvPr>
        <xdr:cNvSpPr/>
      </xdr:nvSpPr>
      <xdr:spPr>
        <a:xfrm>
          <a:off x="2326955" y="742950"/>
          <a:ext cx="1303795" cy="538393"/>
        </a:xfrm>
        <a:prstGeom prst="round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fld id="{64ED00D8-EC3A-4338-A6A0-B8C36FFA98EC}" type="TxLink">
            <a:rPr lang="de-CH" sz="1100" b="0"/>
            <a:pPr algn="ctr"/>
            <a:t>Bedrohung neue Mitbewerber</a:t>
          </a:fld>
          <a:endParaRPr lang="de-CH" sz="1100" b="0"/>
        </a:p>
      </xdr:txBody>
    </xdr:sp>
    <xdr:clientData/>
  </xdr:twoCellAnchor>
  <xdr:twoCellAnchor>
    <xdr:from>
      <xdr:col>2</xdr:col>
      <xdr:colOff>1677815</xdr:colOff>
      <xdr:row>6</xdr:row>
      <xdr:rowOff>6729</xdr:rowOff>
    </xdr:from>
    <xdr:to>
      <xdr:col>3</xdr:col>
      <xdr:colOff>977438</xdr:colOff>
      <xdr:row>6</xdr:row>
      <xdr:rowOff>152247</xdr:rowOff>
    </xdr:to>
    <xdr:grpSp>
      <xdr:nvGrpSpPr>
        <xdr:cNvPr id="39" name="Gruppieren 38">
          <a:extLst>
            <a:ext uri="{FF2B5EF4-FFF2-40B4-BE49-F238E27FC236}">
              <a16:creationId xmlns:a16="http://schemas.microsoft.com/office/drawing/2014/main" id="{00000000-0008-0000-0400-000027000000}"/>
            </a:ext>
          </a:extLst>
        </xdr:cNvPr>
        <xdr:cNvGrpSpPr/>
      </xdr:nvGrpSpPr>
      <xdr:grpSpPr>
        <a:xfrm>
          <a:off x="2447435" y="1385949"/>
          <a:ext cx="1151283" cy="145518"/>
          <a:chOff x="492917" y="1313089"/>
          <a:chExt cx="860818" cy="229961"/>
        </a:xfrm>
      </xdr:grpSpPr>
      <xdr:sp macro="" textlink="$I$23">
        <xdr:nvSpPr>
          <xdr:cNvPr id="40" name="Abgerundetes Rechteck 39">
            <a:extLst>
              <a:ext uri="{FF2B5EF4-FFF2-40B4-BE49-F238E27FC236}">
                <a16:creationId xmlns:a16="http://schemas.microsoft.com/office/drawing/2014/main" id="{00000000-0008-0000-0400-000028000000}"/>
              </a:ext>
            </a:extLst>
          </xdr:cNvPr>
          <xdr:cNvSpPr/>
        </xdr:nvSpPr>
        <xdr:spPr>
          <a:xfrm>
            <a:off x="492917" y="1314450"/>
            <a:ext cx="228600" cy="228600"/>
          </a:xfrm>
          <a:prstGeom prst="roundRect">
            <a:avLst/>
          </a:prstGeom>
          <a:solidFill>
            <a:srgbClr val="CCFFCC"/>
          </a:solidFill>
          <a:ln>
            <a:solidFill>
              <a:srgbClr val="00B050"/>
            </a:solidFill>
          </a:ln>
        </xdr:spPr>
        <xdr:style>
          <a:lnRef idx="1">
            <a:schemeClr val="accent1"/>
          </a:lnRef>
          <a:fillRef idx="1003">
            <a:schemeClr val="lt2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lIns="36000" tIns="36000" rIns="36000" bIns="36000" rtlCol="0" anchor="ctr" anchorCtr="0"/>
          <a:lstStyle/>
          <a:p>
            <a:pPr algn="ctr"/>
            <a:fld id="{340BA085-0B38-4146-93E3-FA72B3D115EC}" type="TxLink">
              <a:rPr lang="de-CH" sz="800" b="0" i="0" u="none" strike="noStrike">
                <a:solidFill>
                  <a:srgbClr val="000000"/>
                </a:solidFill>
                <a:latin typeface="Calibri"/>
              </a:rPr>
              <a:pPr algn="ctr"/>
              <a:t>1</a:t>
            </a:fld>
            <a:endParaRPr lang="de-CH" sz="800"/>
          </a:p>
        </xdr:txBody>
      </xdr:sp>
      <xdr:sp macro="" textlink="$I$24">
        <xdr:nvSpPr>
          <xdr:cNvPr id="41" name="Abgerundetes Rechteck 40">
            <a:extLst>
              <a:ext uri="{FF2B5EF4-FFF2-40B4-BE49-F238E27FC236}">
                <a16:creationId xmlns:a16="http://schemas.microsoft.com/office/drawing/2014/main" id="{00000000-0008-0000-0400-000029000000}"/>
              </a:ext>
            </a:extLst>
          </xdr:cNvPr>
          <xdr:cNvSpPr/>
        </xdr:nvSpPr>
        <xdr:spPr>
          <a:xfrm>
            <a:off x="812683" y="1314450"/>
            <a:ext cx="228600" cy="228600"/>
          </a:xfrm>
          <a:prstGeom prst="roundRect">
            <a:avLst/>
          </a:prstGeom>
          <a:solidFill>
            <a:srgbClr val="FFFF99"/>
          </a:solidFill>
          <a:ln>
            <a:solidFill>
              <a:srgbClr val="FFC000"/>
            </a:solidFill>
          </a:ln>
        </xdr:spPr>
        <xdr:style>
          <a:lnRef idx="1">
            <a:schemeClr val="accent1"/>
          </a:lnRef>
          <a:fillRef idx="1003">
            <a:schemeClr val="lt2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lIns="36000" tIns="36000" rIns="36000" bIns="36000" rtlCol="0" anchor="ctr" anchorCtr="0"/>
          <a:lstStyle/>
          <a:p>
            <a:pPr algn="ctr"/>
            <a:fld id="{C284209D-0BD2-4C9E-814A-42D2E5799EEE}" type="TxLink">
              <a:rPr lang="de-CH" sz="800" b="0" i="0" u="none" strike="noStrike">
                <a:solidFill>
                  <a:srgbClr val="000000"/>
                </a:solidFill>
                <a:latin typeface="Calibri"/>
              </a:rPr>
              <a:pPr algn="ctr"/>
              <a:t>2</a:t>
            </a:fld>
            <a:endParaRPr lang="de-CH" sz="800"/>
          </a:p>
        </xdr:txBody>
      </xdr:sp>
      <xdr:sp macro="" textlink="$I$25">
        <xdr:nvSpPr>
          <xdr:cNvPr id="42" name="Abgerundetes Rechteck 41">
            <a:extLst>
              <a:ext uri="{FF2B5EF4-FFF2-40B4-BE49-F238E27FC236}">
                <a16:creationId xmlns:a16="http://schemas.microsoft.com/office/drawing/2014/main" id="{00000000-0008-0000-0400-00002A000000}"/>
              </a:ext>
            </a:extLst>
          </xdr:cNvPr>
          <xdr:cNvSpPr/>
        </xdr:nvSpPr>
        <xdr:spPr>
          <a:xfrm>
            <a:off x="1125135" y="1313089"/>
            <a:ext cx="228600" cy="228600"/>
          </a:xfrm>
          <a:prstGeom prst="roundRect">
            <a:avLst/>
          </a:prstGeom>
          <a:solidFill>
            <a:srgbClr val="FF9999"/>
          </a:solidFill>
          <a:ln>
            <a:solidFill>
              <a:srgbClr val="FF0000"/>
            </a:solidFill>
          </a:ln>
        </xdr:spPr>
        <xdr:style>
          <a:lnRef idx="1">
            <a:schemeClr val="accent1"/>
          </a:lnRef>
          <a:fillRef idx="1003">
            <a:schemeClr val="lt2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lIns="36000" tIns="36000" rIns="36000" bIns="36000" rtlCol="0" anchor="ctr" anchorCtr="0"/>
          <a:lstStyle/>
          <a:p>
            <a:pPr algn="ctr"/>
            <a:fld id="{1F07D52C-B5BA-410C-8278-BFF78D641365}" type="TxLink">
              <a:rPr lang="de-CH" sz="800"/>
              <a:pPr algn="ctr"/>
              <a:t>0</a:t>
            </a:fld>
            <a:endParaRPr lang="de-CH" sz="800"/>
          </a:p>
        </xdr:txBody>
      </xdr:sp>
    </xdr:grpSp>
    <xdr:clientData/>
  </xdr:twoCellAnchor>
  <xdr:twoCellAnchor>
    <xdr:from>
      <xdr:col>3</xdr:col>
      <xdr:colOff>1038114</xdr:colOff>
      <xdr:row>9</xdr:row>
      <xdr:rowOff>53173</xdr:rowOff>
    </xdr:from>
    <xdr:to>
      <xdr:col>3</xdr:col>
      <xdr:colOff>1377811</xdr:colOff>
      <xdr:row>13</xdr:row>
      <xdr:rowOff>140160</xdr:rowOff>
    </xdr:to>
    <xdr:sp macro="" textlink="">
      <xdr:nvSpPr>
        <xdr:cNvPr id="31" name="Pfeil nach rechts 30">
          <a:extLst>
            <a:ext uri="{FF2B5EF4-FFF2-40B4-BE49-F238E27FC236}">
              <a16:creationId xmlns:a16="http://schemas.microsoft.com/office/drawing/2014/main" id="{00000000-0008-0000-0400-00001F000000}"/>
            </a:ext>
          </a:extLst>
        </xdr:cNvPr>
        <xdr:cNvSpPr/>
      </xdr:nvSpPr>
      <xdr:spPr>
        <a:xfrm rot="10800000">
          <a:off x="3581289" y="2005798"/>
          <a:ext cx="339697" cy="848987"/>
        </a:xfrm>
        <a:prstGeom prst="rightArrow">
          <a:avLst>
            <a:gd name="adj1" fmla="val 50000"/>
            <a:gd name="adj2" fmla="val 100000"/>
          </a:avLst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de-CH" sz="1100"/>
        </a:p>
      </xdr:txBody>
    </xdr:sp>
    <xdr:clientData/>
  </xdr:twoCellAnchor>
  <xdr:twoCellAnchor>
    <xdr:from>
      <xdr:col>3</xdr:col>
      <xdr:colOff>1934705</xdr:colOff>
      <xdr:row>10</xdr:row>
      <xdr:rowOff>14097</xdr:rowOff>
    </xdr:from>
    <xdr:to>
      <xdr:col>4</xdr:col>
      <xdr:colOff>552450</xdr:colOff>
      <xdr:row>12</xdr:row>
      <xdr:rowOff>177068</xdr:rowOff>
    </xdr:to>
    <xdr:sp macro="" textlink="' '!A102">
      <xdr:nvSpPr>
        <xdr:cNvPr id="32" name="Abgerundetes Rechteck 3">
          <a:hlinkClick xmlns:r="http://schemas.openxmlformats.org/officeDocument/2006/relationships" r:id="rId2" tooltip="Kunden"/>
          <a:extLst>
            <a:ext uri="{FF2B5EF4-FFF2-40B4-BE49-F238E27FC236}">
              <a16:creationId xmlns:a16="http://schemas.microsoft.com/office/drawing/2014/main" id="{00000000-0008-0000-0400-000020000000}"/>
            </a:ext>
          </a:extLst>
        </xdr:cNvPr>
        <xdr:cNvSpPr/>
      </xdr:nvSpPr>
      <xdr:spPr>
        <a:xfrm>
          <a:off x="4477880" y="2157222"/>
          <a:ext cx="1303795" cy="543971"/>
        </a:xfrm>
        <a:prstGeom prst="round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fld id="{A866B885-7417-479E-9DA4-689A31348A00}" type="TxLink">
            <a:rPr lang="de-CH" sz="1100" b="0"/>
            <a:pPr algn="ctr"/>
            <a:t>Verhandlungs-stärke Kunden</a:t>
          </a:fld>
          <a:endParaRPr lang="de-CH" sz="1100" b="0"/>
        </a:p>
      </xdr:txBody>
    </xdr:sp>
    <xdr:clientData/>
  </xdr:twoCellAnchor>
  <xdr:twoCellAnchor>
    <xdr:from>
      <xdr:col>3</xdr:col>
      <xdr:colOff>1516900</xdr:colOff>
      <xdr:row>9</xdr:row>
      <xdr:rowOff>177247</xdr:rowOff>
    </xdr:from>
    <xdr:to>
      <xdr:col>3</xdr:col>
      <xdr:colOff>1811645</xdr:colOff>
      <xdr:row>13</xdr:row>
      <xdr:rowOff>30689</xdr:rowOff>
    </xdr:to>
    <xdr:grpSp>
      <xdr:nvGrpSpPr>
        <xdr:cNvPr id="33" name="Gruppieren 32">
          <a:extLst>
            <a:ext uri="{FF2B5EF4-FFF2-40B4-BE49-F238E27FC236}">
              <a16:creationId xmlns:a16="http://schemas.microsoft.com/office/drawing/2014/main" id="{00000000-0008-0000-0400-000021000000}"/>
            </a:ext>
          </a:extLst>
        </xdr:cNvPr>
        <xdr:cNvGrpSpPr/>
      </xdr:nvGrpSpPr>
      <xdr:grpSpPr>
        <a:xfrm>
          <a:off x="4138180" y="2105107"/>
          <a:ext cx="294745" cy="584962"/>
          <a:chOff x="3790950" y="1448652"/>
          <a:chExt cx="289425" cy="609021"/>
        </a:xfrm>
      </xdr:grpSpPr>
      <xdr:sp macro="" textlink="$I$68">
        <xdr:nvSpPr>
          <xdr:cNvPr id="34" name="Abgerundetes Rechteck 33">
            <a:extLst>
              <a:ext uri="{FF2B5EF4-FFF2-40B4-BE49-F238E27FC236}">
                <a16:creationId xmlns:a16="http://schemas.microsoft.com/office/drawing/2014/main" id="{00000000-0008-0000-0400-000022000000}"/>
              </a:ext>
            </a:extLst>
          </xdr:cNvPr>
          <xdr:cNvSpPr/>
        </xdr:nvSpPr>
        <xdr:spPr>
          <a:xfrm>
            <a:off x="3790950" y="1448652"/>
            <a:ext cx="286806" cy="143148"/>
          </a:xfrm>
          <a:prstGeom prst="roundRect">
            <a:avLst/>
          </a:prstGeom>
          <a:solidFill>
            <a:srgbClr val="CCFFCC"/>
          </a:solidFill>
          <a:ln>
            <a:solidFill>
              <a:srgbClr val="00B050"/>
            </a:solidFill>
          </a:ln>
        </xdr:spPr>
        <xdr:style>
          <a:lnRef idx="1">
            <a:schemeClr val="accent1"/>
          </a:lnRef>
          <a:fillRef idx="1003">
            <a:schemeClr val="lt2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lIns="36000" tIns="36000" rIns="36000" bIns="36000" rtlCol="0" anchor="ctr" anchorCtr="0"/>
          <a:lstStyle/>
          <a:p>
            <a:pPr algn="ctr"/>
            <a:fld id="{417C2ED2-E968-4318-BBED-1904EF79E7F4}" type="TxLink">
              <a:rPr lang="de-CH" sz="800" b="0" i="0" u="none" strike="noStrike">
                <a:solidFill>
                  <a:srgbClr val="000000"/>
                </a:solidFill>
                <a:latin typeface="Calibri"/>
              </a:rPr>
              <a:pPr algn="ctr"/>
              <a:t>0</a:t>
            </a:fld>
            <a:endParaRPr lang="de-CH" sz="800"/>
          </a:p>
        </xdr:txBody>
      </xdr:sp>
      <xdr:sp macro="" textlink="$I$69">
        <xdr:nvSpPr>
          <xdr:cNvPr id="35" name="Abgerundetes Rechteck 34">
            <a:extLst>
              <a:ext uri="{FF2B5EF4-FFF2-40B4-BE49-F238E27FC236}">
                <a16:creationId xmlns:a16="http://schemas.microsoft.com/office/drawing/2014/main" id="{00000000-0008-0000-0400-000023000000}"/>
              </a:ext>
            </a:extLst>
          </xdr:cNvPr>
          <xdr:cNvSpPr/>
        </xdr:nvSpPr>
        <xdr:spPr>
          <a:xfrm>
            <a:off x="3792085" y="1677252"/>
            <a:ext cx="286806" cy="143148"/>
          </a:xfrm>
          <a:prstGeom prst="roundRect">
            <a:avLst/>
          </a:prstGeom>
          <a:solidFill>
            <a:srgbClr val="FFFF99"/>
          </a:solidFill>
          <a:ln>
            <a:solidFill>
              <a:srgbClr val="FFC000"/>
            </a:solidFill>
          </a:ln>
        </xdr:spPr>
        <xdr:style>
          <a:lnRef idx="1">
            <a:schemeClr val="accent1"/>
          </a:lnRef>
          <a:fillRef idx="1003">
            <a:schemeClr val="lt2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lIns="36000" tIns="36000" rIns="36000" bIns="36000" rtlCol="0" anchor="ctr" anchorCtr="0"/>
          <a:lstStyle/>
          <a:p>
            <a:pPr algn="ctr"/>
            <a:fld id="{F6A10812-B19A-4D69-B288-F65A3782FE37}" type="TxLink">
              <a:rPr lang="de-CH" sz="800" b="0" i="0" u="none" strike="noStrike">
                <a:solidFill>
                  <a:srgbClr val="000000"/>
                </a:solidFill>
                <a:latin typeface="Calibri"/>
              </a:rPr>
              <a:pPr algn="ctr"/>
              <a:t>1</a:t>
            </a:fld>
            <a:endParaRPr lang="de-CH" sz="800"/>
          </a:p>
        </xdr:txBody>
      </xdr:sp>
      <xdr:sp macro="" textlink="$I$70">
        <xdr:nvSpPr>
          <xdr:cNvPr id="36" name="Abgerundetes Rechteck 35">
            <a:extLst>
              <a:ext uri="{FF2B5EF4-FFF2-40B4-BE49-F238E27FC236}">
                <a16:creationId xmlns:a16="http://schemas.microsoft.com/office/drawing/2014/main" id="{00000000-0008-0000-0400-000024000000}"/>
              </a:ext>
            </a:extLst>
          </xdr:cNvPr>
          <xdr:cNvSpPr/>
        </xdr:nvSpPr>
        <xdr:spPr>
          <a:xfrm>
            <a:off x="3793569" y="1914525"/>
            <a:ext cx="286806" cy="143148"/>
          </a:xfrm>
          <a:prstGeom prst="roundRect">
            <a:avLst/>
          </a:prstGeom>
          <a:solidFill>
            <a:srgbClr val="FF9999"/>
          </a:solidFill>
          <a:ln>
            <a:solidFill>
              <a:srgbClr val="FF0000"/>
            </a:solidFill>
          </a:ln>
        </xdr:spPr>
        <xdr:style>
          <a:lnRef idx="1">
            <a:schemeClr val="accent1"/>
          </a:lnRef>
          <a:fillRef idx="1003">
            <a:schemeClr val="lt2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lIns="36000" tIns="36000" rIns="36000" bIns="36000" rtlCol="0" anchor="ctr" anchorCtr="0"/>
          <a:lstStyle/>
          <a:p>
            <a:pPr algn="ctr"/>
            <a:fld id="{984C3DF6-DECA-49D0-8DDF-CFBD792D4768}" type="TxLink">
              <a:rPr lang="de-CH" sz="800"/>
              <a:pPr algn="ctr"/>
              <a:t>0</a:t>
            </a:fld>
            <a:endParaRPr lang="de-CH" sz="800"/>
          </a:p>
        </xdr:txBody>
      </xdr:sp>
    </xdr:grpSp>
    <xdr:clientData/>
  </xdr:twoCellAnchor>
  <xdr:twoCellAnchor>
    <xdr:from>
      <xdr:col>2</xdr:col>
      <xdr:colOff>1777923</xdr:colOff>
      <xdr:row>14</xdr:row>
      <xdr:rowOff>30517</xdr:rowOff>
    </xdr:from>
    <xdr:to>
      <xdr:col>3</xdr:col>
      <xdr:colOff>880984</xdr:colOff>
      <xdr:row>15</xdr:row>
      <xdr:rowOff>168894</xdr:rowOff>
    </xdr:to>
    <xdr:sp macro="" textlink="">
      <xdr:nvSpPr>
        <xdr:cNvPr id="25" name="Pfeil nach rechts 10">
          <a:extLst>
            <a:ext uri="{FF2B5EF4-FFF2-40B4-BE49-F238E27FC236}">
              <a16:creationId xmlns:a16="http://schemas.microsoft.com/office/drawing/2014/main" id="{00000000-0008-0000-0400-000019000000}"/>
            </a:ext>
          </a:extLst>
        </xdr:cNvPr>
        <xdr:cNvSpPr/>
      </xdr:nvSpPr>
      <xdr:spPr>
        <a:xfrm rot="16200000">
          <a:off x="2808077" y="2648438"/>
          <a:ext cx="328877" cy="903286"/>
        </a:xfrm>
        <a:prstGeom prst="rightArrow">
          <a:avLst>
            <a:gd name="adj1" fmla="val 50000"/>
            <a:gd name="adj2" fmla="val 100000"/>
          </a:avLst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de-CH" sz="1100"/>
        </a:p>
      </xdr:txBody>
    </xdr:sp>
    <xdr:clientData/>
  </xdr:twoCellAnchor>
  <xdr:twoCellAnchor>
    <xdr:from>
      <xdr:col>2</xdr:col>
      <xdr:colOff>1584005</xdr:colOff>
      <xdr:row>17</xdr:row>
      <xdr:rowOff>122780</xdr:rowOff>
    </xdr:from>
    <xdr:to>
      <xdr:col>3</xdr:col>
      <xdr:colOff>1087575</xdr:colOff>
      <xdr:row>20</xdr:row>
      <xdr:rowOff>95251</xdr:rowOff>
    </xdr:to>
    <xdr:sp macro="" textlink="' '!A103">
      <xdr:nvSpPr>
        <xdr:cNvPr id="26" name="Abgerundetes Rechteck 4">
          <a:hlinkClick xmlns:r="http://schemas.openxmlformats.org/officeDocument/2006/relationships" r:id="rId3" tooltip="Ersatzprodukte"/>
          <a:extLst>
            <a:ext uri="{FF2B5EF4-FFF2-40B4-BE49-F238E27FC236}">
              <a16:creationId xmlns:a16="http://schemas.microsoft.com/office/drawing/2014/main" id="{00000000-0008-0000-0400-00001A000000}"/>
            </a:ext>
          </a:extLst>
        </xdr:cNvPr>
        <xdr:cNvSpPr/>
      </xdr:nvSpPr>
      <xdr:spPr>
        <a:xfrm>
          <a:off x="2326955" y="3599405"/>
          <a:ext cx="1303795" cy="543971"/>
        </a:xfrm>
        <a:prstGeom prst="round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fld id="{CD1774F3-7ADD-4705-9C16-14846739DB43}" type="TxLink">
            <a:rPr lang="de-CH" sz="1100" b="0"/>
            <a:pPr algn="ctr"/>
            <a:t>Bedrohung durch Ersatzprodukte</a:t>
          </a:fld>
          <a:endParaRPr lang="de-CH" sz="1100" b="0"/>
        </a:p>
      </xdr:txBody>
    </xdr:sp>
    <xdr:clientData/>
  </xdr:twoCellAnchor>
  <xdr:twoCellAnchor>
    <xdr:from>
      <xdr:col>2</xdr:col>
      <xdr:colOff>1677815</xdr:colOff>
      <xdr:row>16</xdr:row>
      <xdr:rowOff>65315</xdr:rowOff>
    </xdr:from>
    <xdr:to>
      <xdr:col>3</xdr:col>
      <xdr:colOff>977438</xdr:colOff>
      <xdr:row>17</xdr:row>
      <xdr:rowOff>20333</xdr:rowOff>
    </xdr:to>
    <xdr:grpSp>
      <xdr:nvGrpSpPr>
        <xdr:cNvPr id="27" name="Gruppieren 26">
          <a:extLst>
            <a:ext uri="{FF2B5EF4-FFF2-40B4-BE49-F238E27FC236}">
              <a16:creationId xmlns:a16="http://schemas.microsoft.com/office/drawing/2014/main" id="{00000000-0008-0000-0400-00001B000000}"/>
            </a:ext>
          </a:extLst>
        </xdr:cNvPr>
        <xdr:cNvGrpSpPr/>
      </xdr:nvGrpSpPr>
      <xdr:grpSpPr>
        <a:xfrm>
          <a:off x="2447435" y="3273335"/>
          <a:ext cx="1151283" cy="137898"/>
          <a:chOff x="492917" y="1313089"/>
          <a:chExt cx="860818" cy="229961"/>
        </a:xfrm>
      </xdr:grpSpPr>
      <xdr:sp macro="" textlink="$I$38">
        <xdr:nvSpPr>
          <xdr:cNvPr id="28" name="Abgerundetes Rechteck 27">
            <a:extLst>
              <a:ext uri="{FF2B5EF4-FFF2-40B4-BE49-F238E27FC236}">
                <a16:creationId xmlns:a16="http://schemas.microsoft.com/office/drawing/2014/main" id="{00000000-0008-0000-0400-00001C000000}"/>
              </a:ext>
            </a:extLst>
          </xdr:cNvPr>
          <xdr:cNvSpPr/>
        </xdr:nvSpPr>
        <xdr:spPr>
          <a:xfrm>
            <a:off x="492917" y="1314450"/>
            <a:ext cx="228600" cy="228600"/>
          </a:xfrm>
          <a:prstGeom prst="roundRect">
            <a:avLst/>
          </a:prstGeom>
          <a:solidFill>
            <a:srgbClr val="CCFFCC"/>
          </a:solidFill>
          <a:ln>
            <a:solidFill>
              <a:srgbClr val="00B050"/>
            </a:solidFill>
          </a:ln>
        </xdr:spPr>
        <xdr:style>
          <a:lnRef idx="1">
            <a:schemeClr val="accent1"/>
          </a:lnRef>
          <a:fillRef idx="1003">
            <a:schemeClr val="lt2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lIns="36000" tIns="36000" rIns="36000" bIns="36000" rtlCol="0" anchor="ctr" anchorCtr="0"/>
          <a:lstStyle/>
          <a:p>
            <a:pPr algn="ctr"/>
            <a:fld id="{BD73D8A7-AC45-4510-B614-B4C38A85C3A2}" type="TxLink">
              <a:rPr lang="de-CH" sz="800" b="0" i="0" u="none" strike="noStrike">
                <a:solidFill>
                  <a:srgbClr val="000000"/>
                </a:solidFill>
                <a:latin typeface="Calibri"/>
              </a:rPr>
              <a:pPr algn="ctr"/>
              <a:t>1</a:t>
            </a:fld>
            <a:endParaRPr lang="de-CH" sz="800"/>
          </a:p>
        </xdr:txBody>
      </xdr:sp>
      <xdr:sp macro="" textlink="$I$39">
        <xdr:nvSpPr>
          <xdr:cNvPr id="29" name="Abgerundetes Rechteck 28">
            <a:extLst>
              <a:ext uri="{FF2B5EF4-FFF2-40B4-BE49-F238E27FC236}">
                <a16:creationId xmlns:a16="http://schemas.microsoft.com/office/drawing/2014/main" id="{00000000-0008-0000-0400-00001D000000}"/>
              </a:ext>
            </a:extLst>
          </xdr:cNvPr>
          <xdr:cNvSpPr/>
        </xdr:nvSpPr>
        <xdr:spPr>
          <a:xfrm>
            <a:off x="812683" y="1314450"/>
            <a:ext cx="228600" cy="228600"/>
          </a:xfrm>
          <a:prstGeom prst="roundRect">
            <a:avLst/>
          </a:prstGeom>
          <a:solidFill>
            <a:srgbClr val="FFFF99"/>
          </a:solidFill>
          <a:ln>
            <a:solidFill>
              <a:srgbClr val="FFC000"/>
            </a:solidFill>
          </a:ln>
        </xdr:spPr>
        <xdr:style>
          <a:lnRef idx="1">
            <a:schemeClr val="accent1"/>
          </a:lnRef>
          <a:fillRef idx="1003">
            <a:schemeClr val="lt2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lIns="36000" tIns="36000" rIns="36000" bIns="36000" rtlCol="0" anchor="ctr" anchorCtr="0"/>
          <a:lstStyle/>
          <a:p>
            <a:pPr algn="ctr"/>
            <a:fld id="{C2D1D30C-62B7-41EB-87B4-F07AEFFBE258}" type="TxLink">
              <a:rPr lang="de-CH" sz="800" b="0" i="0" u="none" strike="noStrike">
                <a:solidFill>
                  <a:srgbClr val="000000"/>
                </a:solidFill>
                <a:latin typeface="Calibri"/>
              </a:rPr>
              <a:pPr algn="ctr"/>
              <a:t>1</a:t>
            </a:fld>
            <a:endParaRPr lang="de-CH" sz="800"/>
          </a:p>
        </xdr:txBody>
      </xdr:sp>
      <xdr:sp macro="" textlink="$I$40">
        <xdr:nvSpPr>
          <xdr:cNvPr id="30" name="Abgerundetes Rechteck 29">
            <a:extLst>
              <a:ext uri="{FF2B5EF4-FFF2-40B4-BE49-F238E27FC236}">
                <a16:creationId xmlns:a16="http://schemas.microsoft.com/office/drawing/2014/main" id="{00000000-0008-0000-0400-00001E000000}"/>
              </a:ext>
            </a:extLst>
          </xdr:cNvPr>
          <xdr:cNvSpPr/>
        </xdr:nvSpPr>
        <xdr:spPr>
          <a:xfrm>
            <a:off x="1125135" y="1313089"/>
            <a:ext cx="228600" cy="228600"/>
          </a:xfrm>
          <a:prstGeom prst="roundRect">
            <a:avLst/>
          </a:prstGeom>
          <a:solidFill>
            <a:srgbClr val="FF9999"/>
          </a:solidFill>
          <a:ln>
            <a:solidFill>
              <a:srgbClr val="FF0000"/>
            </a:solidFill>
          </a:ln>
        </xdr:spPr>
        <xdr:style>
          <a:lnRef idx="1">
            <a:schemeClr val="accent1"/>
          </a:lnRef>
          <a:fillRef idx="1003">
            <a:schemeClr val="lt2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lIns="36000" tIns="36000" rIns="36000" bIns="36000" rtlCol="0" anchor="ctr" anchorCtr="0"/>
          <a:lstStyle/>
          <a:p>
            <a:pPr algn="ctr"/>
            <a:fld id="{7EF0C20C-C32F-4DA5-8356-7ECA318CD99D}" type="TxLink">
              <a:rPr lang="de-CH" sz="800" b="0" i="0" u="none" strike="noStrike">
                <a:solidFill>
                  <a:srgbClr val="000000"/>
                </a:solidFill>
                <a:latin typeface="Calibri"/>
              </a:rPr>
              <a:pPr algn="ctr"/>
              <a:t>0</a:t>
            </a:fld>
            <a:endParaRPr lang="de-CH" sz="800"/>
          </a:p>
        </xdr:txBody>
      </xdr:sp>
    </xdr:grpSp>
    <xdr:clientData/>
  </xdr:twoCellAnchor>
  <xdr:twoCellAnchor>
    <xdr:from>
      <xdr:col>2</xdr:col>
      <xdr:colOff>1313044</xdr:colOff>
      <xdr:row>9</xdr:row>
      <xdr:rowOff>51006</xdr:rowOff>
    </xdr:from>
    <xdr:to>
      <xdr:col>2</xdr:col>
      <xdr:colOff>1657888</xdr:colOff>
      <xdr:row>13</xdr:row>
      <xdr:rowOff>137993</xdr:rowOff>
    </xdr:to>
    <xdr:sp macro="" textlink="">
      <xdr:nvSpPr>
        <xdr:cNvPr id="19" name="Pfeil nach rechts 7">
          <a:extLst>
            <a:ext uri="{FF2B5EF4-FFF2-40B4-BE49-F238E27FC236}">
              <a16:creationId xmlns:a16="http://schemas.microsoft.com/office/drawing/2014/main" id="{00000000-0008-0000-0400-000013000000}"/>
            </a:ext>
          </a:extLst>
        </xdr:cNvPr>
        <xdr:cNvSpPr/>
      </xdr:nvSpPr>
      <xdr:spPr>
        <a:xfrm>
          <a:off x="2055994" y="2003631"/>
          <a:ext cx="344844" cy="848987"/>
        </a:xfrm>
        <a:prstGeom prst="rightArrow">
          <a:avLst>
            <a:gd name="adj1" fmla="val 0"/>
            <a:gd name="adj2" fmla="val 100000"/>
          </a:avLst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de-CH" sz="1100" b="1"/>
        </a:p>
      </xdr:txBody>
    </xdr:sp>
    <xdr:clientData/>
  </xdr:twoCellAnchor>
  <xdr:twoCellAnchor>
    <xdr:from>
      <xdr:col>0</xdr:col>
      <xdr:colOff>208989</xdr:colOff>
      <xdr:row>9</xdr:row>
      <xdr:rowOff>182121</xdr:rowOff>
    </xdr:from>
    <xdr:to>
      <xdr:col>2</xdr:col>
      <xdr:colOff>857201</xdr:colOff>
      <xdr:row>12</xdr:row>
      <xdr:rowOff>154592</xdr:rowOff>
    </xdr:to>
    <xdr:sp macro="" textlink="' '!A101">
      <xdr:nvSpPr>
        <xdr:cNvPr id="20" name="Abgerundetes Rechteck 19">
          <a:hlinkClick xmlns:r="http://schemas.openxmlformats.org/officeDocument/2006/relationships" r:id="rId4" tooltip="Zulieferer"/>
          <a:extLst>
            <a:ext uri="{FF2B5EF4-FFF2-40B4-BE49-F238E27FC236}">
              <a16:creationId xmlns:a16="http://schemas.microsoft.com/office/drawing/2014/main" id="{00000000-0008-0000-0400-000014000000}"/>
            </a:ext>
          </a:extLst>
        </xdr:cNvPr>
        <xdr:cNvSpPr/>
      </xdr:nvSpPr>
      <xdr:spPr>
        <a:xfrm>
          <a:off x="208989" y="2134746"/>
          <a:ext cx="1391162" cy="543971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fld id="{F5466342-3A3B-4F01-BC7F-6748290CC97D}" type="TxLink">
            <a:rPr lang="de-CH" sz="1100" b="0"/>
            <a:pPr algn="ctr"/>
            <a:t>Verhandlungs-stärke Lieferanten</a:t>
          </a:fld>
          <a:endParaRPr lang="de-CH" sz="1100" b="0"/>
        </a:p>
      </xdr:txBody>
    </xdr:sp>
    <xdr:clientData/>
  </xdr:twoCellAnchor>
  <xdr:twoCellAnchor>
    <xdr:from>
      <xdr:col>2</xdr:col>
      <xdr:colOff>940612</xdr:colOff>
      <xdr:row>9</xdr:row>
      <xdr:rowOff>148370</xdr:rowOff>
    </xdr:from>
    <xdr:to>
      <xdr:col>2</xdr:col>
      <xdr:colOff>1235357</xdr:colOff>
      <xdr:row>13</xdr:row>
      <xdr:rowOff>1812</xdr:rowOff>
    </xdr:to>
    <xdr:grpSp>
      <xdr:nvGrpSpPr>
        <xdr:cNvPr id="21" name="Gruppieren 20">
          <a:extLst>
            <a:ext uri="{FF2B5EF4-FFF2-40B4-BE49-F238E27FC236}">
              <a16:creationId xmlns:a16="http://schemas.microsoft.com/office/drawing/2014/main" id="{00000000-0008-0000-0400-000015000000}"/>
            </a:ext>
          </a:extLst>
        </xdr:cNvPr>
        <xdr:cNvGrpSpPr/>
      </xdr:nvGrpSpPr>
      <xdr:grpSpPr>
        <a:xfrm>
          <a:off x="1710232" y="2076230"/>
          <a:ext cx="294745" cy="584962"/>
          <a:chOff x="3790950" y="1448652"/>
          <a:chExt cx="289425" cy="609021"/>
        </a:xfrm>
      </xdr:grpSpPr>
      <xdr:sp macro="" textlink="$I$53">
        <xdr:nvSpPr>
          <xdr:cNvPr id="22" name="Abgerundetes Rechteck 21">
            <a:extLst>
              <a:ext uri="{FF2B5EF4-FFF2-40B4-BE49-F238E27FC236}">
                <a16:creationId xmlns:a16="http://schemas.microsoft.com/office/drawing/2014/main" id="{00000000-0008-0000-0400-000016000000}"/>
              </a:ext>
            </a:extLst>
          </xdr:cNvPr>
          <xdr:cNvSpPr/>
        </xdr:nvSpPr>
        <xdr:spPr>
          <a:xfrm>
            <a:off x="3790950" y="1448652"/>
            <a:ext cx="286806" cy="143148"/>
          </a:xfrm>
          <a:prstGeom prst="roundRect">
            <a:avLst/>
          </a:prstGeom>
          <a:solidFill>
            <a:srgbClr val="CCFFCC"/>
          </a:solidFill>
          <a:ln>
            <a:solidFill>
              <a:srgbClr val="00B050"/>
            </a:solidFill>
          </a:ln>
        </xdr:spPr>
        <xdr:style>
          <a:lnRef idx="1">
            <a:schemeClr val="accent1"/>
          </a:lnRef>
          <a:fillRef idx="1003">
            <a:schemeClr val="lt2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lIns="36000" tIns="36000" rIns="36000" bIns="36000" rtlCol="0" anchor="ctr" anchorCtr="0"/>
          <a:lstStyle/>
          <a:p>
            <a:pPr algn="ctr"/>
            <a:fld id="{C53DE0D1-7FBE-4ACF-A65E-5ACB780B22A9}" type="TxLink">
              <a:rPr lang="de-CH" sz="800" b="0" i="0" u="none" strike="noStrike">
                <a:solidFill>
                  <a:srgbClr val="000000"/>
                </a:solidFill>
                <a:latin typeface="Calibri"/>
              </a:rPr>
              <a:pPr algn="ctr"/>
              <a:t>0</a:t>
            </a:fld>
            <a:endParaRPr lang="de-CH" sz="800"/>
          </a:p>
        </xdr:txBody>
      </xdr:sp>
      <xdr:sp macro="" textlink="$I$54">
        <xdr:nvSpPr>
          <xdr:cNvPr id="23" name="Abgerundetes Rechteck 22">
            <a:extLst>
              <a:ext uri="{FF2B5EF4-FFF2-40B4-BE49-F238E27FC236}">
                <a16:creationId xmlns:a16="http://schemas.microsoft.com/office/drawing/2014/main" id="{00000000-0008-0000-0400-000017000000}"/>
              </a:ext>
            </a:extLst>
          </xdr:cNvPr>
          <xdr:cNvSpPr/>
        </xdr:nvSpPr>
        <xdr:spPr>
          <a:xfrm>
            <a:off x="3792085" y="1677252"/>
            <a:ext cx="286806" cy="143148"/>
          </a:xfrm>
          <a:prstGeom prst="roundRect">
            <a:avLst/>
          </a:prstGeom>
          <a:solidFill>
            <a:srgbClr val="FFFF99"/>
          </a:solidFill>
          <a:ln>
            <a:solidFill>
              <a:srgbClr val="FFC000"/>
            </a:solidFill>
          </a:ln>
        </xdr:spPr>
        <xdr:style>
          <a:lnRef idx="1">
            <a:schemeClr val="accent1"/>
          </a:lnRef>
          <a:fillRef idx="1003">
            <a:schemeClr val="lt2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lIns="36000" tIns="36000" rIns="36000" bIns="36000" rtlCol="0" anchor="ctr" anchorCtr="0"/>
          <a:lstStyle/>
          <a:p>
            <a:pPr algn="ctr"/>
            <a:fld id="{26B4FD1F-133F-43F2-A94C-EC15842FF59B}" type="TxLink">
              <a:rPr lang="de-CH" sz="800" b="0" i="0" u="none" strike="noStrike">
                <a:solidFill>
                  <a:srgbClr val="000000"/>
                </a:solidFill>
                <a:latin typeface="Calibri"/>
              </a:rPr>
              <a:pPr algn="ctr"/>
              <a:t>1</a:t>
            </a:fld>
            <a:endParaRPr lang="de-CH" sz="800"/>
          </a:p>
        </xdr:txBody>
      </xdr:sp>
      <xdr:sp macro="" textlink="$I$55">
        <xdr:nvSpPr>
          <xdr:cNvPr id="24" name="Abgerundetes Rechteck 23">
            <a:extLst>
              <a:ext uri="{FF2B5EF4-FFF2-40B4-BE49-F238E27FC236}">
                <a16:creationId xmlns:a16="http://schemas.microsoft.com/office/drawing/2014/main" id="{00000000-0008-0000-0400-000018000000}"/>
              </a:ext>
            </a:extLst>
          </xdr:cNvPr>
          <xdr:cNvSpPr/>
        </xdr:nvSpPr>
        <xdr:spPr>
          <a:xfrm>
            <a:off x="3793569" y="1914525"/>
            <a:ext cx="286806" cy="143148"/>
          </a:xfrm>
          <a:prstGeom prst="roundRect">
            <a:avLst/>
          </a:prstGeom>
          <a:solidFill>
            <a:srgbClr val="FF9999"/>
          </a:solidFill>
          <a:ln>
            <a:solidFill>
              <a:srgbClr val="FF0000"/>
            </a:solidFill>
          </a:ln>
        </xdr:spPr>
        <xdr:style>
          <a:lnRef idx="1">
            <a:schemeClr val="accent1"/>
          </a:lnRef>
          <a:fillRef idx="1003">
            <a:schemeClr val="lt2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lIns="36000" tIns="36000" rIns="36000" bIns="36000" rtlCol="0" anchor="ctr" anchorCtr="0"/>
          <a:lstStyle/>
          <a:p>
            <a:pPr algn="ctr"/>
            <a:fld id="{8CF7855C-9466-4504-AC19-4FB233375FAF}" type="TxLink">
              <a:rPr lang="de-CH" sz="800"/>
              <a:pPr algn="ctr"/>
              <a:t>0</a:t>
            </a:fld>
            <a:endParaRPr lang="de-CH" sz="800"/>
          </a:p>
        </xdr:txBody>
      </xdr:sp>
    </xdr:grpSp>
    <xdr:clientData/>
  </xdr:twoCellAnchor>
  <xdr:twoCellAnchor>
    <xdr:from>
      <xdr:col>2</xdr:col>
      <xdr:colOff>1734692</xdr:colOff>
      <xdr:row>9</xdr:row>
      <xdr:rowOff>118635</xdr:rowOff>
    </xdr:from>
    <xdr:to>
      <xdr:col>3</xdr:col>
      <xdr:colOff>944597</xdr:colOff>
      <xdr:row>13</xdr:row>
      <xdr:rowOff>117043</xdr:rowOff>
    </xdr:to>
    <xdr:sp macro="" textlink="' '!A104">
      <xdr:nvSpPr>
        <xdr:cNvPr id="14" name="Abgerundetes Rechteck 13">
          <a:hlinkClick xmlns:r="http://schemas.openxmlformats.org/officeDocument/2006/relationships" r:id="rId5" tooltip="Mitbewerber / Rivalität"/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SpPr/>
      </xdr:nvSpPr>
      <xdr:spPr>
        <a:xfrm>
          <a:off x="2477642" y="2071260"/>
          <a:ext cx="1010130" cy="760408"/>
        </a:xfrm>
        <a:prstGeom prst="roundRect">
          <a:avLst/>
        </a:prstGeom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rtlCol="0" anchor="t"/>
        <a:lstStyle/>
        <a:p>
          <a:pPr algn="ctr"/>
          <a:fld id="{ED8F395C-28D2-4E8A-88B4-6857FD2D0F13}" type="TxLink">
            <a:rPr lang="de-CH" sz="900" b="1"/>
            <a:pPr algn="ctr"/>
            <a:t>Mitbewerber/ Rivalität</a:t>
          </a:fld>
          <a:endParaRPr lang="de-CH" sz="900" b="1"/>
        </a:p>
      </xdr:txBody>
    </xdr:sp>
    <xdr:clientData/>
  </xdr:twoCellAnchor>
  <xdr:twoCellAnchor>
    <xdr:from>
      <xdr:col>2</xdr:col>
      <xdr:colOff>1771094</xdr:colOff>
      <xdr:row>12</xdr:row>
      <xdr:rowOff>31250</xdr:rowOff>
    </xdr:from>
    <xdr:to>
      <xdr:col>3</xdr:col>
      <xdr:colOff>210137</xdr:colOff>
      <xdr:row>12</xdr:row>
      <xdr:rowOff>166076</xdr:rowOff>
    </xdr:to>
    <xdr:sp macro="" textlink="$I$83">
      <xdr:nvSpPr>
        <xdr:cNvPr id="16" name="Abgerundetes Rechteck 15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SpPr/>
      </xdr:nvSpPr>
      <xdr:spPr>
        <a:xfrm>
          <a:off x="2514044" y="2555375"/>
          <a:ext cx="239268" cy="134826"/>
        </a:xfrm>
        <a:prstGeom prst="roundRect">
          <a:avLst/>
        </a:prstGeom>
        <a:solidFill>
          <a:srgbClr val="CCFFCC"/>
        </a:solidFill>
        <a:ln>
          <a:solidFill>
            <a:srgbClr val="00B050"/>
          </a:solidFill>
        </a:ln>
      </xdr:spPr>
      <xdr:style>
        <a:lnRef idx="1">
          <a:schemeClr val="accent1"/>
        </a:lnRef>
        <a:fillRef idx="1003">
          <a:schemeClr val="lt2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lIns="36000" tIns="36000" rIns="36000" bIns="36000" rtlCol="0" anchor="ctr" anchorCtr="0"/>
        <a:lstStyle/>
        <a:p>
          <a:pPr algn="ctr"/>
          <a:fld id="{E2501752-FFC2-4965-9449-B50BBC4C10E3}" type="TxLink">
            <a:rPr lang="de-CH" sz="800" b="0" i="0" u="none" strike="noStrike">
              <a:solidFill>
                <a:srgbClr val="000000"/>
              </a:solidFill>
              <a:latin typeface="Calibri"/>
            </a:rPr>
            <a:pPr algn="ctr"/>
            <a:t>0</a:t>
          </a:fld>
          <a:endParaRPr lang="de-CH" sz="800"/>
        </a:p>
      </xdr:txBody>
    </xdr:sp>
    <xdr:clientData/>
  </xdr:twoCellAnchor>
  <xdr:twoCellAnchor>
    <xdr:from>
      <xdr:col>3</xdr:col>
      <xdr:colOff>305557</xdr:colOff>
      <xdr:row>12</xdr:row>
      <xdr:rowOff>31250</xdr:rowOff>
    </xdr:from>
    <xdr:to>
      <xdr:col>3</xdr:col>
      <xdr:colOff>544825</xdr:colOff>
      <xdr:row>12</xdr:row>
      <xdr:rowOff>166076</xdr:rowOff>
    </xdr:to>
    <xdr:sp macro="" textlink="$I$84">
      <xdr:nvSpPr>
        <xdr:cNvPr id="17" name="Abgerundetes Rechteck 16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/>
      </xdr:nvSpPr>
      <xdr:spPr>
        <a:xfrm>
          <a:off x="2848732" y="2555375"/>
          <a:ext cx="239268" cy="134826"/>
        </a:xfrm>
        <a:prstGeom prst="roundRect">
          <a:avLst/>
        </a:prstGeom>
        <a:solidFill>
          <a:srgbClr val="FFFF99"/>
        </a:solidFill>
        <a:ln>
          <a:solidFill>
            <a:srgbClr val="FFC000"/>
          </a:solidFill>
        </a:ln>
      </xdr:spPr>
      <xdr:style>
        <a:lnRef idx="1">
          <a:schemeClr val="accent1"/>
        </a:lnRef>
        <a:fillRef idx="1003">
          <a:schemeClr val="lt2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lIns="36000" tIns="36000" rIns="36000" bIns="36000" rtlCol="0" anchor="ctr" anchorCtr="0"/>
        <a:lstStyle/>
        <a:p>
          <a:pPr algn="ctr"/>
          <a:fld id="{6A6C81F0-F8CF-44BF-9046-A8FAA93AE5B5}" type="TxLink">
            <a:rPr lang="de-CH" sz="800" b="0" i="0" u="none" strike="noStrike">
              <a:solidFill>
                <a:srgbClr val="000000"/>
              </a:solidFill>
              <a:latin typeface="Calibri"/>
            </a:rPr>
            <a:pPr algn="ctr"/>
            <a:t>0</a:t>
          </a:fld>
          <a:endParaRPr lang="de-CH" sz="800"/>
        </a:p>
      </xdr:txBody>
    </xdr:sp>
    <xdr:clientData/>
  </xdr:twoCellAnchor>
  <xdr:twoCellAnchor>
    <xdr:from>
      <xdr:col>3</xdr:col>
      <xdr:colOff>632589</xdr:colOff>
      <xdr:row>12</xdr:row>
      <xdr:rowOff>30447</xdr:rowOff>
    </xdr:from>
    <xdr:to>
      <xdr:col>3</xdr:col>
      <xdr:colOff>871857</xdr:colOff>
      <xdr:row>12</xdr:row>
      <xdr:rowOff>165273</xdr:rowOff>
    </xdr:to>
    <xdr:sp macro="" textlink="$I$85">
      <xdr:nvSpPr>
        <xdr:cNvPr id="18" name="Abgerundetes Rechteck 17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/>
      </xdr:nvSpPr>
      <xdr:spPr>
        <a:xfrm>
          <a:off x="3175764" y="2554572"/>
          <a:ext cx="239268" cy="134826"/>
        </a:xfrm>
        <a:prstGeom prst="roundRect">
          <a:avLst/>
        </a:prstGeom>
        <a:solidFill>
          <a:srgbClr val="FF9999"/>
        </a:solidFill>
        <a:ln>
          <a:solidFill>
            <a:srgbClr val="FF0000"/>
          </a:solidFill>
        </a:ln>
      </xdr:spPr>
      <xdr:style>
        <a:lnRef idx="1">
          <a:schemeClr val="accent1"/>
        </a:lnRef>
        <a:fillRef idx="1003">
          <a:schemeClr val="lt2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lIns="36000" tIns="36000" rIns="36000" bIns="36000" rtlCol="0" anchor="ctr" anchorCtr="0"/>
        <a:lstStyle/>
        <a:p>
          <a:pPr algn="ctr"/>
          <a:fld id="{68D210B0-1696-4886-B27B-2E0B62D2750B}" type="TxLink">
            <a:rPr lang="de-CH" sz="800"/>
            <a:pPr algn="ctr"/>
            <a:t>1</a:t>
          </a:fld>
          <a:endParaRPr lang="de-CH" sz="800"/>
        </a:p>
      </xdr:txBody>
    </xdr:sp>
    <xdr:clientData/>
  </xdr:twoCellAnchor>
  <xdr:twoCellAnchor editAs="absolute">
    <xdr:from>
      <xdr:col>4</xdr:col>
      <xdr:colOff>123824</xdr:colOff>
      <xdr:row>0</xdr:row>
      <xdr:rowOff>495300</xdr:rowOff>
    </xdr:from>
    <xdr:to>
      <xdr:col>11</xdr:col>
      <xdr:colOff>190499</xdr:colOff>
      <xdr:row>20</xdr:row>
      <xdr:rowOff>281940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 editAs="oneCell">
    <xdr:from>
      <xdr:col>7</xdr:col>
      <xdr:colOff>247650</xdr:colOff>
      <xdr:row>2</xdr:row>
      <xdr:rowOff>47625</xdr:rowOff>
    </xdr:from>
    <xdr:to>
      <xdr:col>7</xdr:col>
      <xdr:colOff>419100</xdr:colOff>
      <xdr:row>2</xdr:row>
      <xdr:rowOff>220425</xdr:rowOff>
    </xdr:to>
    <xdr:grpSp>
      <xdr:nvGrpSpPr>
        <xdr:cNvPr id="58" name="Gruppieren 57">
          <a:hlinkClick xmlns:r="http://schemas.openxmlformats.org/officeDocument/2006/relationships" r:id="rId7" tooltip="Help"/>
          <a:extLst>
            <a:ext uri="{FF2B5EF4-FFF2-40B4-BE49-F238E27FC236}">
              <a16:creationId xmlns:a16="http://schemas.microsoft.com/office/drawing/2014/main" id="{00000000-0008-0000-0400-00003A000000}"/>
            </a:ext>
          </a:extLst>
        </xdr:cNvPr>
        <xdr:cNvGrpSpPr/>
      </xdr:nvGrpSpPr>
      <xdr:grpSpPr>
        <a:xfrm>
          <a:off x="10153650" y="611505"/>
          <a:ext cx="171450" cy="172800"/>
          <a:chOff x="8105775" y="571500"/>
          <a:chExt cx="172800" cy="172800"/>
        </a:xfrm>
      </xdr:grpSpPr>
      <xdr:sp macro="" textlink="">
        <xdr:nvSpPr>
          <xdr:cNvPr id="59" name="Rechteck 58">
            <a:extLst>
              <a:ext uri="{FF2B5EF4-FFF2-40B4-BE49-F238E27FC236}">
                <a16:creationId xmlns:a16="http://schemas.microsoft.com/office/drawing/2014/main" id="{00000000-0008-0000-0400-00003B000000}"/>
              </a:ext>
            </a:extLst>
          </xdr:cNvPr>
          <xdr:cNvSpPr>
            <a:spLocks noChangeAspect="1"/>
          </xdr:cNvSpPr>
        </xdr:nvSpPr>
        <xdr:spPr>
          <a:xfrm>
            <a:off x="8105775" y="571500"/>
            <a:ext cx="172800" cy="172800"/>
          </a:xfrm>
          <a:prstGeom prst="rect">
            <a:avLst/>
          </a:prstGeom>
          <a:ln/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60" name="Textfeld 59">
            <a:extLst>
              <a:ext uri="{FF2B5EF4-FFF2-40B4-BE49-F238E27FC236}">
                <a16:creationId xmlns:a16="http://schemas.microsoft.com/office/drawing/2014/main" id="{00000000-0008-0000-0400-00003C000000}"/>
              </a:ext>
            </a:extLst>
          </xdr:cNvPr>
          <xdr:cNvSpPr txBox="1"/>
        </xdr:nvSpPr>
        <xdr:spPr>
          <a:xfrm>
            <a:off x="8152998" y="584162"/>
            <a:ext cx="78355" cy="1474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t">
            <a:noAutofit/>
          </a:bodyPr>
          <a:lstStyle/>
          <a:p>
            <a:r>
              <a:rPr lang="de-CH" sz="1000" b="1">
                <a:solidFill>
                  <a:schemeClr val="bg1"/>
                </a:solidFill>
                <a:latin typeface="Arial" pitchFamily="34" charset="0"/>
                <a:cs typeface="Arial" pitchFamily="34" charset="0"/>
              </a:rPr>
              <a:t>?</a:t>
            </a:r>
          </a:p>
        </xdr:txBody>
      </xdr:sp>
    </xdr:grpSp>
    <xdr:clientData fPrintsWithSheet="0"/>
  </xdr:twoCellAnchor>
  <xdr:twoCellAnchor editAs="oneCell">
    <xdr:from>
      <xdr:col>0</xdr:col>
      <xdr:colOff>57150</xdr:colOff>
      <xdr:row>0</xdr:row>
      <xdr:rowOff>104775</xdr:rowOff>
    </xdr:from>
    <xdr:to>
      <xdr:col>0</xdr:col>
      <xdr:colOff>381150</xdr:colOff>
      <xdr:row>0</xdr:row>
      <xdr:rowOff>430240</xdr:rowOff>
    </xdr:to>
    <xdr:grpSp>
      <xdr:nvGrpSpPr>
        <xdr:cNvPr id="61" name="Gruppieren 60">
          <a:hlinkClick xmlns:r="http://schemas.openxmlformats.org/officeDocument/2006/relationships" r:id="rId8" tooltip="Home"/>
          <a:extLst>
            <a:ext uri="{FF2B5EF4-FFF2-40B4-BE49-F238E27FC236}">
              <a16:creationId xmlns:a16="http://schemas.microsoft.com/office/drawing/2014/main" id="{00000000-0008-0000-0400-00003D000000}"/>
            </a:ext>
          </a:extLst>
        </xdr:cNvPr>
        <xdr:cNvGrpSpPr/>
      </xdr:nvGrpSpPr>
      <xdr:grpSpPr>
        <a:xfrm>
          <a:off x="57150" y="104775"/>
          <a:ext cx="324000" cy="325465"/>
          <a:chOff x="12729063" y="1298331"/>
          <a:chExt cx="324000" cy="323267"/>
        </a:xfrm>
      </xdr:grpSpPr>
      <xdr:sp macro="" textlink="">
        <xdr:nvSpPr>
          <xdr:cNvPr id="67" name="Rechteck 66">
            <a:extLst>
              <a:ext uri="{FF2B5EF4-FFF2-40B4-BE49-F238E27FC236}">
                <a16:creationId xmlns:a16="http://schemas.microsoft.com/office/drawing/2014/main" id="{00000000-0008-0000-0400-000043000000}"/>
              </a:ext>
            </a:extLst>
          </xdr:cNvPr>
          <xdr:cNvSpPr>
            <a:spLocks noChangeAspect="1"/>
          </xdr:cNvSpPr>
        </xdr:nvSpPr>
        <xdr:spPr>
          <a:xfrm>
            <a:off x="12729063" y="1298331"/>
            <a:ext cx="324000" cy="323267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pic>
        <xdr:nvPicPr>
          <xdr:cNvPr id="81" name="Grafik 80" descr="http://www.clker.com/cliparts/Z/I/5/L/X/x/white-house-md.png">
            <a:extLst>
              <a:ext uri="{FF2B5EF4-FFF2-40B4-BE49-F238E27FC236}">
                <a16:creationId xmlns:a16="http://schemas.microsoft.com/office/drawing/2014/main" id="{00000000-0008-0000-0400-000051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786214" y="1345223"/>
            <a:ext cx="228255" cy="2160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  <xdr:twoCellAnchor editAs="oneCell">
    <xdr:from>
      <xdr:col>0</xdr:col>
      <xdr:colOff>57150</xdr:colOff>
      <xdr:row>36</xdr:row>
      <xdr:rowOff>0</xdr:rowOff>
    </xdr:from>
    <xdr:to>
      <xdr:col>0</xdr:col>
      <xdr:colOff>381150</xdr:colOff>
      <xdr:row>37</xdr:row>
      <xdr:rowOff>58765</xdr:rowOff>
    </xdr:to>
    <xdr:grpSp>
      <xdr:nvGrpSpPr>
        <xdr:cNvPr id="82" name="Gruppieren 81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0000000-0008-0000-0400-000052000000}"/>
            </a:ext>
          </a:extLst>
        </xdr:cNvPr>
        <xdr:cNvGrpSpPr/>
      </xdr:nvGrpSpPr>
      <xdr:grpSpPr>
        <a:xfrm>
          <a:off x="57150" y="8435340"/>
          <a:ext cx="324000" cy="325465"/>
          <a:chOff x="66675" y="4972050"/>
          <a:chExt cx="324000" cy="325465"/>
        </a:xfrm>
      </xdr:grpSpPr>
      <xdr:sp macro="" textlink="">
        <xdr:nvSpPr>
          <xdr:cNvPr id="83" name="Rechteck 82">
            <a:extLst>
              <a:ext uri="{FF2B5EF4-FFF2-40B4-BE49-F238E27FC236}">
                <a16:creationId xmlns:a16="http://schemas.microsoft.com/office/drawing/2014/main" id="{00000000-0008-0000-0400-000053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84" name="Pfeil nach oben 83">
            <a:extLst>
              <a:ext uri="{FF2B5EF4-FFF2-40B4-BE49-F238E27FC236}">
                <a16:creationId xmlns:a16="http://schemas.microsoft.com/office/drawing/2014/main" id="{00000000-0008-0000-0400-000054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xdr:twoCellAnchor editAs="oneCell">
    <xdr:from>
      <xdr:col>0</xdr:col>
      <xdr:colOff>57150</xdr:colOff>
      <xdr:row>51</xdr:row>
      <xdr:rowOff>0</xdr:rowOff>
    </xdr:from>
    <xdr:to>
      <xdr:col>0</xdr:col>
      <xdr:colOff>381150</xdr:colOff>
      <xdr:row>52</xdr:row>
      <xdr:rowOff>58765</xdr:rowOff>
    </xdr:to>
    <xdr:grpSp>
      <xdr:nvGrpSpPr>
        <xdr:cNvPr id="85" name="Gruppieren 84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0000000-0008-0000-0400-000055000000}"/>
            </a:ext>
          </a:extLst>
        </xdr:cNvPr>
        <xdr:cNvGrpSpPr/>
      </xdr:nvGrpSpPr>
      <xdr:grpSpPr>
        <a:xfrm>
          <a:off x="57150" y="12573000"/>
          <a:ext cx="324000" cy="325465"/>
          <a:chOff x="66675" y="4972050"/>
          <a:chExt cx="324000" cy="325465"/>
        </a:xfrm>
      </xdr:grpSpPr>
      <xdr:sp macro="" textlink="">
        <xdr:nvSpPr>
          <xdr:cNvPr id="86" name="Rechteck 85">
            <a:extLst>
              <a:ext uri="{FF2B5EF4-FFF2-40B4-BE49-F238E27FC236}">
                <a16:creationId xmlns:a16="http://schemas.microsoft.com/office/drawing/2014/main" id="{00000000-0008-0000-0400-000056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87" name="Pfeil nach oben 86">
            <a:extLst>
              <a:ext uri="{FF2B5EF4-FFF2-40B4-BE49-F238E27FC236}">
                <a16:creationId xmlns:a16="http://schemas.microsoft.com/office/drawing/2014/main" id="{00000000-0008-0000-0400-000057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xdr:twoCellAnchor editAs="oneCell">
    <xdr:from>
      <xdr:col>0</xdr:col>
      <xdr:colOff>57150</xdr:colOff>
      <xdr:row>66</xdr:row>
      <xdr:rowOff>0</xdr:rowOff>
    </xdr:from>
    <xdr:to>
      <xdr:col>0</xdr:col>
      <xdr:colOff>381150</xdr:colOff>
      <xdr:row>67</xdr:row>
      <xdr:rowOff>58765</xdr:rowOff>
    </xdr:to>
    <xdr:grpSp>
      <xdr:nvGrpSpPr>
        <xdr:cNvPr id="88" name="Gruppieren 87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0000000-0008-0000-0400-000058000000}"/>
            </a:ext>
          </a:extLst>
        </xdr:cNvPr>
        <xdr:cNvGrpSpPr/>
      </xdr:nvGrpSpPr>
      <xdr:grpSpPr>
        <a:xfrm>
          <a:off x="57150" y="16779240"/>
          <a:ext cx="324000" cy="325465"/>
          <a:chOff x="66675" y="4972050"/>
          <a:chExt cx="324000" cy="325465"/>
        </a:xfrm>
      </xdr:grpSpPr>
      <xdr:sp macro="" textlink="">
        <xdr:nvSpPr>
          <xdr:cNvPr id="89" name="Rechteck 88">
            <a:extLst>
              <a:ext uri="{FF2B5EF4-FFF2-40B4-BE49-F238E27FC236}">
                <a16:creationId xmlns:a16="http://schemas.microsoft.com/office/drawing/2014/main" id="{00000000-0008-0000-0400-000059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90" name="Pfeil nach oben 89">
            <a:extLst>
              <a:ext uri="{FF2B5EF4-FFF2-40B4-BE49-F238E27FC236}">
                <a16:creationId xmlns:a16="http://schemas.microsoft.com/office/drawing/2014/main" id="{00000000-0008-0000-0400-00005A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xdr:twoCellAnchor editAs="oneCell">
    <xdr:from>
      <xdr:col>0</xdr:col>
      <xdr:colOff>57150</xdr:colOff>
      <xdr:row>81</xdr:row>
      <xdr:rowOff>0</xdr:rowOff>
    </xdr:from>
    <xdr:to>
      <xdr:col>0</xdr:col>
      <xdr:colOff>381150</xdr:colOff>
      <xdr:row>82</xdr:row>
      <xdr:rowOff>58765</xdr:rowOff>
    </xdr:to>
    <xdr:grpSp>
      <xdr:nvGrpSpPr>
        <xdr:cNvPr id="91" name="Gruppieren 90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0000000-0008-0000-0400-00005B000000}"/>
            </a:ext>
          </a:extLst>
        </xdr:cNvPr>
        <xdr:cNvGrpSpPr/>
      </xdr:nvGrpSpPr>
      <xdr:grpSpPr>
        <a:xfrm>
          <a:off x="57150" y="20916900"/>
          <a:ext cx="324000" cy="325465"/>
          <a:chOff x="66675" y="4972050"/>
          <a:chExt cx="324000" cy="325465"/>
        </a:xfrm>
      </xdr:grpSpPr>
      <xdr:sp macro="" textlink="">
        <xdr:nvSpPr>
          <xdr:cNvPr id="92" name="Rechteck 91">
            <a:extLst>
              <a:ext uri="{FF2B5EF4-FFF2-40B4-BE49-F238E27FC236}">
                <a16:creationId xmlns:a16="http://schemas.microsoft.com/office/drawing/2014/main" id="{00000000-0008-0000-0400-00005C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93" name="Pfeil nach oben 92">
            <a:extLst>
              <a:ext uri="{FF2B5EF4-FFF2-40B4-BE49-F238E27FC236}">
                <a16:creationId xmlns:a16="http://schemas.microsoft.com/office/drawing/2014/main" id="{00000000-0008-0000-0400-00005D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xdr:twoCellAnchor editAs="oneCell">
    <xdr:from>
      <xdr:col>0</xdr:col>
      <xdr:colOff>57150</xdr:colOff>
      <xdr:row>92</xdr:row>
      <xdr:rowOff>0</xdr:rowOff>
    </xdr:from>
    <xdr:to>
      <xdr:col>0</xdr:col>
      <xdr:colOff>381150</xdr:colOff>
      <xdr:row>93</xdr:row>
      <xdr:rowOff>30190</xdr:rowOff>
    </xdr:to>
    <xdr:grpSp>
      <xdr:nvGrpSpPr>
        <xdr:cNvPr id="94" name="Gruppieren 93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0000000-0008-0000-0400-00005E000000}"/>
            </a:ext>
          </a:extLst>
        </xdr:cNvPr>
        <xdr:cNvGrpSpPr/>
      </xdr:nvGrpSpPr>
      <xdr:grpSpPr>
        <a:xfrm>
          <a:off x="57150" y="24208740"/>
          <a:ext cx="324000" cy="327370"/>
          <a:chOff x="66675" y="4972050"/>
          <a:chExt cx="324000" cy="325465"/>
        </a:xfrm>
      </xdr:grpSpPr>
      <xdr:sp macro="" textlink="">
        <xdr:nvSpPr>
          <xdr:cNvPr id="95" name="Rechteck 94">
            <a:extLst>
              <a:ext uri="{FF2B5EF4-FFF2-40B4-BE49-F238E27FC236}">
                <a16:creationId xmlns:a16="http://schemas.microsoft.com/office/drawing/2014/main" id="{00000000-0008-0000-0400-00005F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96" name="Pfeil nach oben 95">
            <a:extLst>
              <a:ext uri="{FF2B5EF4-FFF2-40B4-BE49-F238E27FC236}">
                <a16:creationId xmlns:a16="http://schemas.microsoft.com/office/drawing/2014/main" id="{00000000-0008-0000-0400-000060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1592580</xdr:colOff>
          <xdr:row>0</xdr:row>
          <xdr:rowOff>0</xdr:rowOff>
        </xdr:from>
        <xdr:to>
          <xdr:col>8</xdr:col>
          <xdr:colOff>0</xdr:colOff>
          <xdr:row>0</xdr:row>
          <xdr:rowOff>533400</xdr:rowOff>
        </xdr:to>
        <xdr:pic>
          <xdr:nvPicPr>
            <xdr:cNvPr id="52" name="Grafik 59">
              <a:extLst>
                <a:ext uri="{FF2B5EF4-FFF2-40B4-BE49-F238E27FC236}">
                  <a16:creationId xmlns:a16="http://schemas.microsoft.com/office/drawing/2014/main" id="{00000000-0008-0000-0400-000034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!$D$6" spid="_x0000_s197674"/>
                </a:ext>
              </a:extLst>
            </xdr:cNvPicPr>
          </xdr:nvPicPr>
          <xdr:blipFill>
            <a:blip xmlns:r="http://schemas.openxmlformats.org/officeDocument/2006/relationships" r:embed="rId11"/>
            <a:srcRect/>
            <a:stretch>
              <a:fillRect/>
            </a:stretch>
          </xdr:blipFill>
          <xdr:spPr bwMode="auto">
            <a:xfrm>
              <a:off x="8115300" y="0"/>
              <a:ext cx="2268855" cy="533400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968681</xdr:colOff>
      <xdr:row>1</xdr:row>
      <xdr:rowOff>47625</xdr:rowOff>
    </xdr:from>
    <xdr:to>
      <xdr:col>7</xdr:col>
      <xdr:colOff>1148681</xdr:colOff>
      <xdr:row>1</xdr:row>
      <xdr:rowOff>227625</xdr:rowOff>
    </xdr:to>
    <xdr:grpSp>
      <xdr:nvGrpSpPr>
        <xdr:cNvPr id="2" name="Gruppieren 35">
          <a:hlinkClick xmlns:r="http://schemas.openxmlformats.org/officeDocument/2006/relationships" r:id="rId1" tooltip="Help"/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pSpPr>
          <a:grpSpLocks/>
        </xdr:cNvGrpSpPr>
      </xdr:nvGrpSpPr>
      <xdr:grpSpPr>
        <a:xfrm>
          <a:off x="7758101" y="603885"/>
          <a:ext cx="180000" cy="180000"/>
          <a:chOff x="8105775" y="571500"/>
          <a:chExt cx="172800" cy="172800"/>
        </a:xfrm>
      </xdr:grpSpPr>
      <xdr:sp macro="" textlink="">
        <xdr:nvSpPr>
          <xdr:cNvPr id="3" name="Rechteck 39">
            <a:extLst>
              <a:ext uri="{FF2B5EF4-FFF2-40B4-BE49-F238E27FC236}">
                <a16:creationId xmlns:a16="http://schemas.microsoft.com/office/drawing/2014/main" id="{00000000-0008-0000-0500-000003000000}"/>
              </a:ext>
            </a:extLst>
          </xdr:cNvPr>
          <xdr:cNvSpPr>
            <a:spLocks noChangeAspect="1"/>
          </xdr:cNvSpPr>
        </xdr:nvSpPr>
        <xdr:spPr>
          <a:xfrm>
            <a:off x="8105775" y="571500"/>
            <a:ext cx="172800" cy="172800"/>
          </a:xfrm>
          <a:prstGeom prst="rect">
            <a:avLst/>
          </a:prstGeom>
          <a:ln/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4" name="Textfeld 40">
            <a:extLst>
              <a:ext uri="{FF2B5EF4-FFF2-40B4-BE49-F238E27FC236}">
                <a16:creationId xmlns:a16="http://schemas.microsoft.com/office/drawing/2014/main" id="{00000000-0008-0000-0500-000004000000}"/>
              </a:ext>
            </a:extLst>
          </xdr:cNvPr>
          <xdr:cNvSpPr txBox="1"/>
        </xdr:nvSpPr>
        <xdr:spPr>
          <a:xfrm>
            <a:off x="8152998" y="584162"/>
            <a:ext cx="78355" cy="1474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t">
            <a:noAutofit/>
          </a:bodyPr>
          <a:lstStyle/>
          <a:p>
            <a:r>
              <a:rPr lang="de-CH" sz="1000" b="1">
                <a:solidFill>
                  <a:schemeClr val="bg1"/>
                </a:solidFill>
                <a:latin typeface="Arial" pitchFamily="34" charset="0"/>
                <a:cs typeface="Arial" pitchFamily="34" charset="0"/>
              </a:rPr>
              <a:t>?</a:t>
            </a:r>
          </a:p>
        </xdr:txBody>
      </xdr:sp>
    </xdr:grpSp>
    <xdr:clientData fPrintsWithSheet="0"/>
  </xdr:twoCellAnchor>
  <xdr:twoCellAnchor editAs="oneCell">
    <xdr:from>
      <xdr:col>0</xdr:col>
      <xdr:colOff>57150</xdr:colOff>
      <xdr:row>0</xdr:row>
      <xdr:rowOff>114300</xdr:rowOff>
    </xdr:from>
    <xdr:to>
      <xdr:col>0</xdr:col>
      <xdr:colOff>381150</xdr:colOff>
      <xdr:row>0</xdr:row>
      <xdr:rowOff>439765</xdr:rowOff>
    </xdr:to>
    <xdr:grpSp>
      <xdr:nvGrpSpPr>
        <xdr:cNvPr id="5" name="Gruppieren 41">
          <a:hlinkClick xmlns:r="http://schemas.openxmlformats.org/officeDocument/2006/relationships" r:id="rId2" tooltip="Home"/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GrpSpPr/>
      </xdr:nvGrpSpPr>
      <xdr:grpSpPr>
        <a:xfrm>
          <a:off x="57150" y="114300"/>
          <a:ext cx="324000" cy="325465"/>
          <a:chOff x="12729063" y="1298331"/>
          <a:chExt cx="324000" cy="323267"/>
        </a:xfrm>
      </xdr:grpSpPr>
      <xdr:sp macro="" textlink="">
        <xdr:nvSpPr>
          <xdr:cNvPr id="6" name="Rechteck 42">
            <a:extLst>
              <a:ext uri="{FF2B5EF4-FFF2-40B4-BE49-F238E27FC236}">
                <a16:creationId xmlns:a16="http://schemas.microsoft.com/office/drawing/2014/main" id="{00000000-0008-0000-0500-000006000000}"/>
              </a:ext>
            </a:extLst>
          </xdr:cNvPr>
          <xdr:cNvSpPr>
            <a:spLocks noChangeAspect="1"/>
          </xdr:cNvSpPr>
        </xdr:nvSpPr>
        <xdr:spPr>
          <a:xfrm>
            <a:off x="12729063" y="1298331"/>
            <a:ext cx="324000" cy="323267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pic>
        <xdr:nvPicPr>
          <xdr:cNvPr id="7" name="Grafik 43" descr="http://www.clker.com/cliparts/Z/I/5/L/X/x/white-house-md.png">
            <a:extLst>
              <a:ext uri="{FF2B5EF4-FFF2-40B4-BE49-F238E27FC236}">
                <a16:creationId xmlns:a16="http://schemas.microsoft.com/office/drawing/2014/main" id="{00000000-0008-0000-0500-000007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786214" y="1345223"/>
            <a:ext cx="228255" cy="2160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  <xdr:twoCellAnchor>
    <xdr:from>
      <xdr:col>3</xdr:col>
      <xdr:colOff>964405</xdr:colOff>
      <xdr:row>6</xdr:row>
      <xdr:rowOff>65342</xdr:rowOff>
    </xdr:from>
    <xdr:to>
      <xdr:col>6</xdr:col>
      <xdr:colOff>1445418</xdr:colOff>
      <xdr:row>25</xdr:row>
      <xdr:rowOff>68009</xdr:rowOff>
    </xdr:to>
    <xdr:sp macro="" textlink="">
      <xdr:nvSpPr>
        <xdr:cNvPr id="26" name="Sechseck 25">
          <a:extLst>
            <a:ext uri="{FF2B5EF4-FFF2-40B4-BE49-F238E27FC236}">
              <a16:creationId xmlns:a16="http://schemas.microsoft.com/office/drawing/2014/main" id="{00000000-0008-0000-0500-00001A000000}"/>
            </a:ext>
          </a:extLst>
        </xdr:cNvPr>
        <xdr:cNvSpPr/>
      </xdr:nvSpPr>
      <xdr:spPr>
        <a:xfrm rot="5400000">
          <a:off x="2284666" y="1945481"/>
          <a:ext cx="3955542" cy="3662363"/>
        </a:xfrm>
        <a:prstGeom prst="hexagon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fr-CH" sz="1100" baseline="0"/>
        </a:p>
      </xdr:txBody>
    </xdr:sp>
    <xdr:clientData/>
  </xdr:twoCellAnchor>
  <xdr:twoCellAnchor>
    <xdr:from>
      <xdr:col>5</xdr:col>
      <xdr:colOff>414337</xdr:colOff>
      <xdr:row>3</xdr:row>
      <xdr:rowOff>171450</xdr:rowOff>
    </xdr:from>
    <xdr:to>
      <xdr:col>5</xdr:col>
      <xdr:colOff>414337</xdr:colOff>
      <xdr:row>27</xdr:row>
      <xdr:rowOff>57150</xdr:rowOff>
    </xdr:to>
    <xdr:cxnSp macro="">
      <xdr:nvCxnSpPr>
        <xdr:cNvPr id="28" name="Gerader Verbinder 27">
          <a:extLst>
            <a:ext uri="{FF2B5EF4-FFF2-40B4-BE49-F238E27FC236}">
              <a16:creationId xmlns:a16="http://schemas.microsoft.com/office/drawing/2014/main" id="{00000000-0008-0000-0500-00001C000000}"/>
            </a:ext>
          </a:extLst>
        </xdr:cNvPr>
        <xdr:cNvCxnSpPr/>
      </xdr:nvCxnSpPr>
      <xdr:spPr>
        <a:xfrm>
          <a:off x="4262437" y="1333500"/>
          <a:ext cx="0" cy="4886325"/>
        </a:xfrm>
        <a:prstGeom prst="line">
          <a:avLst/>
        </a:prstGeom>
        <a:ln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257175</xdr:colOff>
      <xdr:row>11</xdr:row>
      <xdr:rowOff>28575</xdr:rowOff>
    </xdr:from>
    <xdr:to>
      <xdr:col>7</xdr:col>
      <xdr:colOff>904875</xdr:colOff>
      <xdr:row>11</xdr:row>
      <xdr:rowOff>28575</xdr:rowOff>
    </xdr:to>
    <xdr:cxnSp macro="">
      <xdr:nvCxnSpPr>
        <xdr:cNvPr id="29" name="Gerader Verbinder 28">
          <a:extLst>
            <a:ext uri="{FF2B5EF4-FFF2-40B4-BE49-F238E27FC236}">
              <a16:creationId xmlns:a16="http://schemas.microsoft.com/office/drawing/2014/main" id="{00000000-0008-0000-0500-00001D000000}"/>
            </a:ext>
          </a:extLst>
        </xdr:cNvPr>
        <xdr:cNvCxnSpPr/>
      </xdr:nvCxnSpPr>
      <xdr:spPr>
        <a:xfrm>
          <a:off x="1009650" y="2714625"/>
          <a:ext cx="6486525" cy="0"/>
        </a:xfrm>
        <a:prstGeom prst="line">
          <a:avLst/>
        </a:prstGeom>
        <a:ln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3</xdr:col>
      <xdr:colOff>1509712</xdr:colOff>
      <xdr:row>1</xdr:row>
      <xdr:rowOff>450036</xdr:rowOff>
    </xdr:from>
    <xdr:ext cx="2571750" cy="374141"/>
    <xdr:sp macro="" textlink="' '!A671">
      <xdr:nvSpPr>
        <xdr:cNvPr id="33" name="Textfeld 32">
          <a:extLst>
            <a:ext uri="{FF2B5EF4-FFF2-40B4-BE49-F238E27FC236}">
              <a16:creationId xmlns:a16="http://schemas.microsoft.com/office/drawing/2014/main" id="{00000000-0008-0000-0500-000021000000}"/>
            </a:ext>
          </a:extLst>
        </xdr:cNvPr>
        <xdr:cNvSpPr txBox="1"/>
      </xdr:nvSpPr>
      <xdr:spPr>
        <a:xfrm>
          <a:off x="2976562" y="983436"/>
          <a:ext cx="2571750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ctr"/>
          <a:fld id="{99DA1C28-7F6B-449B-B925-E05DD3EB888A}" type="TxLink">
            <a:rPr lang="en-US" sz="1800" b="0" i="0" u="none" strike="noStrike">
              <a:solidFill>
                <a:schemeClr val="accent1">
                  <a:lumMod val="50000"/>
                </a:schemeClr>
              </a:solidFill>
              <a:latin typeface="Calibri"/>
            </a:rPr>
            <a:pPr algn="ctr"/>
            <a:t>Bild des Senders</a:t>
          </a:fld>
          <a:endParaRPr lang="fr-CH" sz="1800">
            <a:solidFill>
              <a:schemeClr val="accent1">
                <a:lumMod val="50000"/>
              </a:schemeClr>
            </a:solidFill>
          </a:endParaRPr>
        </a:p>
      </xdr:txBody>
    </xdr:sp>
    <xdr:clientData/>
  </xdr:oneCellAnchor>
  <xdr:oneCellAnchor>
    <xdr:from>
      <xdr:col>3</xdr:col>
      <xdr:colOff>1500187</xdr:colOff>
      <xdr:row>27</xdr:row>
      <xdr:rowOff>2361</xdr:rowOff>
    </xdr:from>
    <xdr:ext cx="2571750" cy="374141"/>
    <xdr:sp macro="" textlink="' '!A672">
      <xdr:nvSpPr>
        <xdr:cNvPr id="34" name="Textfeld 33">
          <a:extLst>
            <a:ext uri="{FF2B5EF4-FFF2-40B4-BE49-F238E27FC236}">
              <a16:creationId xmlns:a16="http://schemas.microsoft.com/office/drawing/2014/main" id="{00000000-0008-0000-0500-000022000000}"/>
            </a:ext>
          </a:extLst>
        </xdr:cNvPr>
        <xdr:cNvSpPr txBox="1"/>
      </xdr:nvSpPr>
      <xdr:spPr>
        <a:xfrm>
          <a:off x="2967037" y="6165036"/>
          <a:ext cx="2571750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marL="0" indent="0" algn="ctr"/>
          <a:fld id="{F0CC71B1-89DB-40E6-96CE-5F6EB2502BA2}" type="TxLink">
            <a:rPr lang="en-US" sz="1800" b="0" i="0" u="none" strike="noStrike">
              <a:solidFill>
                <a:schemeClr val="accent1">
                  <a:lumMod val="50000"/>
                </a:schemeClr>
              </a:solidFill>
              <a:latin typeface="Calibri"/>
              <a:ea typeface="+mn-ea"/>
              <a:cs typeface="+mn-cs"/>
            </a:rPr>
            <a:pPr marL="0" indent="0" algn="ctr"/>
            <a:t>Bild des Empfängers</a:t>
          </a:fld>
          <a:endParaRPr lang="fr-CH" sz="1800" b="0" i="0" u="none" strike="noStrike">
            <a:solidFill>
              <a:schemeClr val="accent1">
                <a:lumMod val="50000"/>
              </a:schemeClr>
            </a:solidFill>
            <a:latin typeface="Calibri"/>
            <a:ea typeface="+mn-ea"/>
            <a:cs typeface="+mn-cs"/>
          </a:endParaRPr>
        </a:p>
      </xdr:txBody>
    </xdr:sp>
    <xdr:clientData/>
  </xdr:oneCellAnchor>
  <xdr:oneCellAnchor>
    <xdr:from>
      <xdr:col>1</xdr:col>
      <xdr:colOff>117729</xdr:colOff>
      <xdr:row>10</xdr:row>
      <xdr:rowOff>42863</xdr:rowOff>
    </xdr:from>
    <xdr:ext cx="374141" cy="2571750"/>
    <xdr:sp macro="" textlink="' '!A673">
      <xdr:nvSpPr>
        <xdr:cNvPr id="35" name="Textfeld 34">
          <a:extLst>
            <a:ext uri="{FF2B5EF4-FFF2-40B4-BE49-F238E27FC236}">
              <a16:creationId xmlns:a16="http://schemas.microsoft.com/office/drawing/2014/main" id="{00000000-0008-0000-0500-000023000000}"/>
            </a:ext>
          </a:extLst>
        </xdr:cNvPr>
        <xdr:cNvSpPr txBox="1"/>
      </xdr:nvSpPr>
      <xdr:spPr>
        <a:xfrm rot="16200000">
          <a:off x="-514350" y="3637217"/>
          <a:ext cx="2571750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marL="0" indent="0" algn="ctr"/>
          <a:fld id="{5F9AB808-A562-4655-9AD0-25294746D3C5}" type="TxLink">
            <a:rPr lang="en-US" sz="1800" b="0" i="0" u="none" strike="noStrike">
              <a:solidFill>
                <a:schemeClr val="accent1">
                  <a:lumMod val="75000"/>
                </a:schemeClr>
              </a:solidFill>
              <a:latin typeface="Calibri"/>
              <a:ea typeface="+mn-ea"/>
              <a:cs typeface="+mn-cs"/>
            </a:rPr>
            <a:pPr marL="0" indent="0" algn="ctr"/>
            <a:t>Aussenorientierung</a:t>
          </a:fld>
          <a:endParaRPr lang="fr-CH" sz="1800" b="0" i="0" u="none" strike="noStrike">
            <a:solidFill>
              <a:schemeClr val="accent1">
                <a:lumMod val="75000"/>
              </a:schemeClr>
            </a:solidFill>
            <a:latin typeface="Calibri"/>
            <a:ea typeface="+mn-ea"/>
            <a:cs typeface="+mn-cs"/>
          </a:endParaRPr>
        </a:p>
      </xdr:txBody>
    </xdr:sp>
    <xdr:clientData/>
  </xdr:oneCellAnchor>
  <xdr:oneCellAnchor>
    <xdr:from>
      <xdr:col>7</xdr:col>
      <xdr:colOff>927354</xdr:colOff>
      <xdr:row>10</xdr:row>
      <xdr:rowOff>42863</xdr:rowOff>
    </xdr:from>
    <xdr:ext cx="374141" cy="2571750"/>
    <xdr:sp macro="" textlink="' '!A674">
      <xdr:nvSpPr>
        <xdr:cNvPr id="36" name="Textfeld 35">
          <a:extLst>
            <a:ext uri="{FF2B5EF4-FFF2-40B4-BE49-F238E27FC236}">
              <a16:creationId xmlns:a16="http://schemas.microsoft.com/office/drawing/2014/main" id="{00000000-0008-0000-0500-000024000000}"/>
            </a:ext>
          </a:extLst>
        </xdr:cNvPr>
        <xdr:cNvSpPr txBox="1"/>
      </xdr:nvSpPr>
      <xdr:spPr>
        <a:xfrm rot="5400000">
          <a:off x="6419850" y="3637217"/>
          <a:ext cx="2571750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marL="0" indent="0" algn="ctr"/>
          <a:fld id="{2B39ACE7-12F2-4E58-8B7E-23FE3B1C1287}" type="TxLink">
            <a:rPr lang="en-US" sz="1800" b="0" i="0" u="none" strike="noStrike">
              <a:solidFill>
                <a:schemeClr val="accent1">
                  <a:lumMod val="75000"/>
                </a:schemeClr>
              </a:solidFill>
              <a:latin typeface="Calibri"/>
              <a:ea typeface="+mn-ea"/>
              <a:cs typeface="+mn-cs"/>
            </a:rPr>
            <a:pPr marL="0" indent="0" algn="ctr"/>
            <a:t>Innenorientierung</a:t>
          </a:fld>
          <a:endParaRPr lang="fr-CH" sz="1800" b="0" i="0" u="none" strike="noStrike">
            <a:solidFill>
              <a:schemeClr val="accent1">
                <a:lumMod val="75000"/>
              </a:schemeClr>
            </a:solidFill>
            <a:latin typeface="Calibri"/>
            <a:ea typeface="+mn-ea"/>
            <a:cs typeface="+mn-cs"/>
          </a:endParaRPr>
        </a:p>
      </xdr:txBody>
    </xdr:sp>
    <xdr:clientData/>
  </xdr:oneCellAnchor>
  <xdr:oneCellAnchor>
    <xdr:from>
      <xdr:col>3</xdr:col>
      <xdr:colOff>903334</xdr:colOff>
      <xdr:row>8</xdr:row>
      <xdr:rowOff>141080</xdr:rowOff>
    </xdr:from>
    <xdr:ext cx="2057574" cy="311496"/>
    <xdr:sp macro="" textlink="' '!A675">
      <xdr:nvSpPr>
        <xdr:cNvPr id="37" name="Textfeld 36">
          <a:extLst>
            <a:ext uri="{FF2B5EF4-FFF2-40B4-BE49-F238E27FC236}">
              <a16:creationId xmlns:a16="http://schemas.microsoft.com/office/drawing/2014/main" id="{00000000-0008-0000-0500-000025000000}"/>
            </a:ext>
          </a:extLst>
        </xdr:cNvPr>
        <xdr:cNvSpPr txBox="1"/>
      </xdr:nvSpPr>
      <xdr:spPr>
        <a:xfrm rot="20040000">
          <a:off x="2370184" y="2255630"/>
          <a:ext cx="2057574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marL="0" indent="0" algn="ctr"/>
          <a:fld id="{EE4D267A-AF5B-4293-B4A9-D9D291F3FF5D}" type="TxLink">
            <a:rPr lang="en-US" sz="1400" b="0" i="0" u="none" strike="noStrike">
              <a:solidFill>
                <a:schemeClr val="tx1">
                  <a:lumMod val="50000"/>
                  <a:lumOff val="50000"/>
                </a:schemeClr>
              </a:solidFill>
              <a:latin typeface="Calibri"/>
              <a:ea typeface="+mn-ea"/>
              <a:cs typeface="+mn-cs"/>
            </a:rPr>
            <a:pPr marL="0" indent="0" algn="ctr"/>
            <a:t>Erscheinungsbild</a:t>
          </a:fld>
          <a:endParaRPr lang="fr-CH" sz="1400" b="0" i="0" u="none" strike="noStrike">
            <a:solidFill>
              <a:schemeClr val="tx1">
                <a:lumMod val="50000"/>
                <a:lumOff val="50000"/>
              </a:schemeClr>
            </a:solidFill>
            <a:latin typeface="Calibri"/>
            <a:ea typeface="+mn-ea"/>
            <a:cs typeface="+mn-cs"/>
          </a:endParaRPr>
        </a:p>
      </xdr:txBody>
    </xdr:sp>
    <xdr:clientData/>
  </xdr:oneCellAnchor>
  <xdr:oneCellAnchor>
    <xdr:from>
      <xdr:col>3</xdr:col>
      <xdr:colOff>947698</xdr:colOff>
      <xdr:row>11</xdr:row>
      <xdr:rowOff>39566</xdr:rowOff>
    </xdr:from>
    <xdr:ext cx="311496" cy="2113084"/>
    <xdr:sp macro="" textlink="' '!A676">
      <xdr:nvSpPr>
        <xdr:cNvPr id="38" name="Textfeld 37">
          <a:extLst>
            <a:ext uri="{FF2B5EF4-FFF2-40B4-BE49-F238E27FC236}">
              <a16:creationId xmlns:a16="http://schemas.microsoft.com/office/drawing/2014/main" id="{00000000-0008-0000-0500-000026000000}"/>
            </a:ext>
          </a:extLst>
        </xdr:cNvPr>
        <xdr:cNvSpPr txBox="1"/>
      </xdr:nvSpPr>
      <xdr:spPr>
        <a:xfrm rot="16200000">
          <a:off x="1513754" y="3626410"/>
          <a:ext cx="2113084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marL="0" indent="0" algn="ctr"/>
          <a:fld id="{54ABC5D7-EA70-419A-94D3-AC760756E7C0}" type="TxLink">
            <a:rPr lang="en-US" sz="1400" b="0" i="0" u="none" strike="noStrike">
              <a:solidFill>
                <a:schemeClr val="tx1">
                  <a:lumMod val="50000"/>
                  <a:lumOff val="50000"/>
                </a:schemeClr>
              </a:solidFill>
              <a:latin typeface="Calibri"/>
              <a:ea typeface="+mn-ea"/>
              <a:cs typeface="+mn-cs"/>
            </a:rPr>
            <a:pPr marL="0" indent="0" algn="ctr"/>
            <a:t>Beziehung</a:t>
          </a:fld>
          <a:endParaRPr lang="fr-CH" sz="1400" b="0" i="0" u="none" strike="noStrike">
            <a:solidFill>
              <a:schemeClr val="tx1">
                <a:lumMod val="50000"/>
                <a:lumOff val="50000"/>
              </a:schemeClr>
            </a:solidFill>
            <a:latin typeface="Calibri"/>
            <a:ea typeface="+mn-ea"/>
            <a:cs typeface="+mn-cs"/>
          </a:endParaRPr>
        </a:p>
      </xdr:txBody>
    </xdr:sp>
    <xdr:clientData/>
  </xdr:oneCellAnchor>
  <xdr:oneCellAnchor>
    <xdr:from>
      <xdr:col>3</xdr:col>
      <xdr:colOff>931910</xdr:colOff>
      <xdr:row>22</xdr:row>
      <xdr:rowOff>26780</xdr:rowOff>
    </xdr:from>
    <xdr:ext cx="2057574" cy="311496"/>
    <xdr:sp macro="" textlink="' '!A677">
      <xdr:nvSpPr>
        <xdr:cNvPr id="39" name="Textfeld 38">
          <a:extLst>
            <a:ext uri="{FF2B5EF4-FFF2-40B4-BE49-F238E27FC236}">
              <a16:creationId xmlns:a16="http://schemas.microsoft.com/office/drawing/2014/main" id="{00000000-0008-0000-0500-000027000000}"/>
            </a:ext>
          </a:extLst>
        </xdr:cNvPr>
        <xdr:cNvSpPr txBox="1"/>
      </xdr:nvSpPr>
      <xdr:spPr>
        <a:xfrm rot="12420000">
          <a:off x="2398760" y="4998830"/>
          <a:ext cx="2057574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marL="0" indent="0" algn="ctr"/>
          <a:fld id="{A9662638-994F-4F33-B78E-B44D33331E75}" type="TxLink">
            <a:rPr lang="en-US" sz="1400" b="0" i="0" u="none" strike="noStrike">
              <a:solidFill>
                <a:schemeClr val="tx1">
                  <a:lumMod val="50000"/>
                  <a:lumOff val="50000"/>
                </a:schemeClr>
              </a:solidFill>
              <a:latin typeface="Calibri"/>
              <a:ea typeface="+mn-ea"/>
              <a:cs typeface="+mn-cs"/>
            </a:rPr>
            <a:pPr marL="0" indent="0" algn="ctr"/>
            <a:t>Kunden Reflexion</a:t>
          </a:fld>
          <a:endParaRPr lang="fr-CH" sz="1400" b="0" i="0" u="none" strike="noStrike">
            <a:solidFill>
              <a:schemeClr val="tx1">
                <a:lumMod val="50000"/>
                <a:lumOff val="50000"/>
              </a:schemeClr>
            </a:solidFill>
            <a:latin typeface="Calibri"/>
            <a:ea typeface="+mn-ea"/>
            <a:cs typeface="+mn-cs"/>
          </a:endParaRPr>
        </a:p>
      </xdr:txBody>
    </xdr:sp>
    <xdr:clientData/>
  </xdr:oneCellAnchor>
  <xdr:oneCellAnchor>
    <xdr:from>
      <xdr:col>5</xdr:col>
      <xdr:colOff>217534</xdr:colOff>
      <xdr:row>22</xdr:row>
      <xdr:rowOff>26779</xdr:rowOff>
    </xdr:from>
    <xdr:ext cx="2057574" cy="311496"/>
    <xdr:sp macro="" textlink="' '!A678">
      <xdr:nvSpPr>
        <xdr:cNvPr id="40" name="Textfeld 39">
          <a:extLst>
            <a:ext uri="{FF2B5EF4-FFF2-40B4-BE49-F238E27FC236}">
              <a16:creationId xmlns:a16="http://schemas.microsoft.com/office/drawing/2014/main" id="{00000000-0008-0000-0500-000028000000}"/>
            </a:ext>
          </a:extLst>
        </xdr:cNvPr>
        <xdr:cNvSpPr txBox="1"/>
      </xdr:nvSpPr>
      <xdr:spPr>
        <a:xfrm rot="9180000">
          <a:off x="4065634" y="4998829"/>
          <a:ext cx="2057574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marL="0" indent="0" algn="ctr"/>
          <a:fld id="{B4284467-CDF4-4AB3-96EA-18A8346BECAF}" type="TxLink">
            <a:rPr lang="en-US" sz="1400" b="0" i="0" u="none" strike="noStrike">
              <a:solidFill>
                <a:schemeClr val="tx1">
                  <a:lumMod val="50000"/>
                  <a:lumOff val="50000"/>
                </a:schemeClr>
              </a:solidFill>
              <a:latin typeface="Calibri"/>
              <a:ea typeface="+mn-ea"/>
              <a:cs typeface="+mn-cs"/>
            </a:rPr>
            <a:pPr marL="0" indent="0" algn="ctr"/>
            <a:t>Kunden Self-Image</a:t>
          </a:fld>
          <a:endParaRPr lang="fr-CH" sz="1400" b="0" i="0" u="none" strike="noStrike">
            <a:solidFill>
              <a:schemeClr val="tx1">
                <a:lumMod val="50000"/>
                <a:lumOff val="50000"/>
              </a:schemeClr>
            </a:solidFill>
            <a:latin typeface="Calibri"/>
            <a:ea typeface="+mn-ea"/>
            <a:cs typeface="+mn-cs"/>
          </a:endParaRPr>
        </a:p>
      </xdr:txBody>
    </xdr:sp>
    <xdr:clientData/>
  </xdr:oneCellAnchor>
  <xdr:oneCellAnchor>
    <xdr:from>
      <xdr:col>6</xdr:col>
      <xdr:colOff>1138198</xdr:colOff>
      <xdr:row>11</xdr:row>
      <xdr:rowOff>30041</xdr:rowOff>
    </xdr:from>
    <xdr:ext cx="311496" cy="2113084"/>
    <xdr:sp macro="" textlink="' '!A679">
      <xdr:nvSpPr>
        <xdr:cNvPr id="41" name="Textfeld 40">
          <a:extLst>
            <a:ext uri="{FF2B5EF4-FFF2-40B4-BE49-F238E27FC236}">
              <a16:creationId xmlns:a16="http://schemas.microsoft.com/office/drawing/2014/main" id="{00000000-0008-0000-0500-000029000000}"/>
            </a:ext>
          </a:extLst>
        </xdr:cNvPr>
        <xdr:cNvSpPr txBox="1"/>
      </xdr:nvSpPr>
      <xdr:spPr>
        <a:xfrm rot="5400000" flipH="1">
          <a:off x="4885604" y="3616885"/>
          <a:ext cx="2113084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marL="0" indent="0" algn="ctr"/>
          <a:fld id="{AAD98D25-0127-459E-AA70-13F5A4A709BD}" type="TxLink">
            <a:rPr lang="en-US" sz="1400" b="0" i="0" u="none" strike="noStrike">
              <a:solidFill>
                <a:schemeClr val="tx1">
                  <a:lumMod val="50000"/>
                  <a:lumOff val="50000"/>
                </a:schemeClr>
              </a:solidFill>
              <a:latin typeface="Calibri"/>
              <a:ea typeface="+mn-ea"/>
              <a:cs typeface="+mn-cs"/>
            </a:rPr>
            <a:pPr marL="0" indent="0" algn="ctr"/>
            <a:t>Kulture (Werte)</a:t>
          </a:fld>
          <a:endParaRPr lang="fr-CH" sz="1400" b="0" i="0" u="none" strike="noStrike">
            <a:solidFill>
              <a:schemeClr val="tx1">
                <a:lumMod val="50000"/>
                <a:lumOff val="50000"/>
              </a:schemeClr>
            </a:solidFill>
            <a:latin typeface="Calibri"/>
            <a:ea typeface="+mn-ea"/>
            <a:cs typeface="+mn-cs"/>
          </a:endParaRPr>
        </a:p>
      </xdr:txBody>
    </xdr:sp>
    <xdr:clientData/>
  </xdr:oneCellAnchor>
  <xdr:oneCellAnchor>
    <xdr:from>
      <xdr:col>5</xdr:col>
      <xdr:colOff>246110</xdr:colOff>
      <xdr:row>8</xdr:row>
      <xdr:rowOff>131555</xdr:rowOff>
    </xdr:from>
    <xdr:ext cx="2057574" cy="311496"/>
    <xdr:sp macro="" textlink="' '!A680">
      <xdr:nvSpPr>
        <xdr:cNvPr id="42" name="Textfeld 41">
          <a:extLst>
            <a:ext uri="{FF2B5EF4-FFF2-40B4-BE49-F238E27FC236}">
              <a16:creationId xmlns:a16="http://schemas.microsoft.com/office/drawing/2014/main" id="{00000000-0008-0000-0500-00002A000000}"/>
            </a:ext>
          </a:extLst>
        </xdr:cNvPr>
        <xdr:cNvSpPr txBox="1"/>
      </xdr:nvSpPr>
      <xdr:spPr>
        <a:xfrm rot="1620000">
          <a:off x="4094210" y="2246105"/>
          <a:ext cx="2057574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marL="0" indent="0" algn="ctr"/>
          <a:fld id="{8E6BDF38-4E3A-4BA5-914A-E613F78BD27C}" type="TxLink">
            <a:rPr lang="en-US" sz="1400" b="0" i="0" u="none" strike="noStrike">
              <a:solidFill>
                <a:schemeClr val="tx1">
                  <a:lumMod val="50000"/>
                  <a:lumOff val="50000"/>
                </a:schemeClr>
              </a:solidFill>
              <a:latin typeface="Calibri"/>
              <a:ea typeface="+mn-ea"/>
              <a:cs typeface="+mn-cs"/>
            </a:rPr>
            <a:pPr marL="0" indent="0" algn="ctr"/>
            <a:t>Persönlichkeit</a:t>
          </a:fld>
          <a:endParaRPr lang="fr-CH" sz="1400" b="0" i="0" u="none" strike="noStrike">
            <a:solidFill>
              <a:schemeClr val="tx1">
                <a:lumMod val="50000"/>
                <a:lumOff val="50000"/>
              </a:schemeClr>
            </a:solidFill>
            <a:latin typeface="Calibri"/>
            <a:ea typeface="+mn-ea"/>
            <a:cs typeface="+mn-cs"/>
          </a:endParaRPr>
        </a:p>
      </xdr:txBody>
    </xdr:sp>
    <xdr:clientData/>
  </xdr:oneCellAnchor>
  <xdr:oneCellAnchor>
    <xdr:from>
      <xdr:col>2</xdr:col>
      <xdr:colOff>200025</xdr:colOff>
      <xdr:row>11</xdr:row>
      <xdr:rowOff>114299</xdr:rowOff>
    </xdr:from>
    <xdr:ext cx="1457325" cy="264560"/>
    <xdr:sp macro="" textlink="" fLocksText="0">
      <xdr:nvSpPr>
        <xdr:cNvPr id="43" name="Textfeld 42">
          <a:extLst>
            <a:ext uri="{FF2B5EF4-FFF2-40B4-BE49-F238E27FC236}">
              <a16:creationId xmlns:a16="http://schemas.microsoft.com/office/drawing/2014/main" id="{00000000-0008-0000-0500-00002B000000}"/>
            </a:ext>
          </a:extLst>
        </xdr:cNvPr>
        <xdr:cNvSpPr txBox="1"/>
      </xdr:nvSpPr>
      <xdr:spPr>
        <a:xfrm>
          <a:off x="952500" y="2800349"/>
          <a:ext cx="1457325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CH" sz="1100"/>
            <a:t>xy</a:t>
          </a:r>
        </a:p>
      </xdr:txBody>
    </xdr:sp>
    <xdr:clientData fLocksWithSheet="0"/>
  </xdr:oneCellAnchor>
  <xdr:oneCellAnchor>
    <xdr:from>
      <xdr:col>2</xdr:col>
      <xdr:colOff>647700</xdr:colOff>
      <xdr:row>3</xdr:row>
      <xdr:rowOff>38099</xdr:rowOff>
    </xdr:from>
    <xdr:ext cx="1457325" cy="264560"/>
    <xdr:sp macro="" textlink="" fLocksText="0">
      <xdr:nvSpPr>
        <xdr:cNvPr id="44" name="Textfeld 43">
          <a:extLst>
            <a:ext uri="{FF2B5EF4-FFF2-40B4-BE49-F238E27FC236}">
              <a16:creationId xmlns:a16="http://schemas.microsoft.com/office/drawing/2014/main" id="{00000000-0008-0000-0500-00002C000000}"/>
            </a:ext>
          </a:extLst>
        </xdr:cNvPr>
        <xdr:cNvSpPr txBox="1"/>
      </xdr:nvSpPr>
      <xdr:spPr>
        <a:xfrm>
          <a:off x="1400175" y="1200149"/>
          <a:ext cx="1457325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CH" sz="1100"/>
            <a:t>xy</a:t>
          </a:r>
        </a:p>
      </xdr:txBody>
    </xdr:sp>
    <xdr:clientData fLocksWithSheet="0"/>
  </xdr:oneCellAnchor>
  <xdr:oneCellAnchor>
    <xdr:from>
      <xdr:col>6</xdr:col>
      <xdr:colOff>1028700</xdr:colOff>
      <xdr:row>3</xdr:row>
      <xdr:rowOff>38099</xdr:rowOff>
    </xdr:from>
    <xdr:ext cx="1457325" cy="264560"/>
    <xdr:sp macro="" textlink="" fLocksText="0">
      <xdr:nvSpPr>
        <xdr:cNvPr id="45" name="Textfeld 44">
          <a:extLst>
            <a:ext uri="{FF2B5EF4-FFF2-40B4-BE49-F238E27FC236}">
              <a16:creationId xmlns:a16="http://schemas.microsoft.com/office/drawing/2014/main" id="{00000000-0008-0000-0500-00002D000000}"/>
            </a:ext>
          </a:extLst>
        </xdr:cNvPr>
        <xdr:cNvSpPr txBox="1"/>
      </xdr:nvSpPr>
      <xdr:spPr>
        <a:xfrm>
          <a:off x="5676900" y="1200149"/>
          <a:ext cx="1457325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 algn="r"/>
          <a:r>
            <a:rPr lang="fr-CH" sz="1100"/>
            <a:t>xy</a:t>
          </a:r>
        </a:p>
      </xdr:txBody>
    </xdr:sp>
    <xdr:clientData fLocksWithSheet="0"/>
  </xdr:oneCellAnchor>
  <xdr:oneCellAnchor>
    <xdr:from>
      <xdr:col>6</xdr:col>
      <xdr:colOff>1466850</xdr:colOff>
      <xdr:row>11</xdr:row>
      <xdr:rowOff>180974</xdr:rowOff>
    </xdr:from>
    <xdr:ext cx="1457325" cy="264560"/>
    <xdr:sp macro="" textlink="" fLocksText="0">
      <xdr:nvSpPr>
        <xdr:cNvPr id="46" name="Textfeld 45">
          <a:extLst>
            <a:ext uri="{FF2B5EF4-FFF2-40B4-BE49-F238E27FC236}">
              <a16:creationId xmlns:a16="http://schemas.microsoft.com/office/drawing/2014/main" id="{00000000-0008-0000-0500-00002E000000}"/>
            </a:ext>
          </a:extLst>
        </xdr:cNvPr>
        <xdr:cNvSpPr txBox="1"/>
      </xdr:nvSpPr>
      <xdr:spPr>
        <a:xfrm>
          <a:off x="6115050" y="2867024"/>
          <a:ext cx="1457325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 algn="r"/>
          <a:r>
            <a:rPr lang="fr-CH" sz="1100"/>
            <a:t>xy</a:t>
          </a:r>
        </a:p>
      </xdr:txBody>
    </xdr:sp>
    <xdr:clientData fLocksWithSheet="0"/>
  </xdr:oneCellAnchor>
  <xdr:oneCellAnchor>
    <xdr:from>
      <xdr:col>6</xdr:col>
      <xdr:colOff>1028700</xdr:colOff>
      <xdr:row>25</xdr:row>
      <xdr:rowOff>161924</xdr:rowOff>
    </xdr:from>
    <xdr:ext cx="1457325" cy="264560"/>
    <xdr:sp macro="" textlink="" fLocksText="0">
      <xdr:nvSpPr>
        <xdr:cNvPr id="47" name="Textfeld 46">
          <a:extLst>
            <a:ext uri="{FF2B5EF4-FFF2-40B4-BE49-F238E27FC236}">
              <a16:creationId xmlns:a16="http://schemas.microsoft.com/office/drawing/2014/main" id="{00000000-0008-0000-0500-00002F000000}"/>
            </a:ext>
          </a:extLst>
        </xdr:cNvPr>
        <xdr:cNvSpPr txBox="1"/>
      </xdr:nvSpPr>
      <xdr:spPr>
        <a:xfrm>
          <a:off x="5676900" y="5848349"/>
          <a:ext cx="1457325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 algn="r"/>
          <a:r>
            <a:rPr lang="fr-CH" sz="1100"/>
            <a:t>xy</a:t>
          </a:r>
        </a:p>
      </xdr:txBody>
    </xdr:sp>
    <xdr:clientData fLocksWithSheet="0"/>
  </xdr:oneCellAnchor>
  <xdr:oneCellAnchor>
    <xdr:from>
      <xdr:col>2</xdr:col>
      <xdr:colOff>647700</xdr:colOff>
      <xdr:row>25</xdr:row>
      <xdr:rowOff>161924</xdr:rowOff>
    </xdr:from>
    <xdr:ext cx="1457325" cy="264560"/>
    <xdr:sp macro="" textlink="" fLocksText="0">
      <xdr:nvSpPr>
        <xdr:cNvPr id="48" name="Textfeld 47">
          <a:extLst>
            <a:ext uri="{FF2B5EF4-FFF2-40B4-BE49-F238E27FC236}">
              <a16:creationId xmlns:a16="http://schemas.microsoft.com/office/drawing/2014/main" id="{00000000-0008-0000-0500-000030000000}"/>
            </a:ext>
          </a:extLst>
        </xdr:cNvPr>
        <xdr:cNvSpPr txBox="1"/>
      </xdr:nvSpPr>
      <xdr:spPr>
        <a:xfrm>
          <a:off x="1400175" y="5848349"/>
          <a:ext cx="1457325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CH" sz="1100"/>
            <a:t>xy</a:t>
          </a:r>
        </a:p>
      </xdr:txBody>
    </xdr:sp>
    <xdr:clientData fLocksWithSheet="0"/>
  </xdr:oneCellAnchor>
  <xdr:twoCellAnchor>
    <xdr:from>
      <xdr:col>2</xdr:col>
      <xdr:colOff>257175</xdr:colOff>
      <xdr:row>21</xdr:row>
      <xdr:rowOff>104775</xdr:rowOff>
    </xdr:from>
    <xdr:to>
      <xdr:col>7</xdr:col>
      <xdr:colOff>904875</xdr:colOff>
      <xdr:row>21</xdr:row>
      <xdr:rowOff>104775</xdr:rowOff>
    </xdr:to>
    <xdr:cxnSp macro="">
      <xdr:nvCxnSpPr>
        <xdr:cNvPr id="52" name="Gerader Verbinder 51">
          <a:extLst>
            <a:ext uri="{FF2B5EF4-FFF2-40B4-BE49-F238E27FC236}">
              <a16:creationId xmlns:a16="http://schemas.microsoft.com/office/drawing/2014/main" id="{00000000-0008-0000-0500-000034000000}"/>
            </a:ext>
          </a:extLst>
        </xdr:cNvPr>
        <xdr:cNvCxnSpPr/>
      </xdr:nvCxnSpPr>
      <xdr:spPr>
        <a:xfrm>
          <a:off x="1009650" y="4838700"/>
          <a:ext cx="6486525" cy="0"/>
        </a:xfrm>
        <a:prstGeom prst="line">
          <a:avLst/>
        </a:prstGeom>
        <a:ln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1005840</xdr:colOff>
          <xdr:row>0</xdr:row>
          <xdr:rowOff>0</xdr:rowOff>
        </xdr:from>
        <xdr:to>
          <xdr:col>8</xdr:col>
          <xdr:colOff>1905</xdr:colOff>
          <xdr:row>0</xdr:row>
          <xdr:rowOff>533400</xdr:rowOff>
        </xdr:to>
        <xdr:pic>
          <xdr:nvPicPr>
            <xdr:cNvPr id="30" name="Grafik 59">
              <a:extLst>
                <a:ext uri="{FF2B5EF4-FFF2-40B4-BE49-F238E27FC236}">
                  <a16:creationId xmlns:a16="http://schemas.microsoft.com/office/drawing/2014/main" id="{00000000-0008-0000-0500-00001E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!$D$6" spid="_x0000_s198697"/>
                </a:ext>
              </a:extLst>
            </xdr:cNvPicPr>
          </xdr:nvPicPr>
          <xdr:blipFill>
            <a:blip xmlns:r="http://schemas.openxmlformats.org/officeDocument/2006/relationships" r:embed="rId4"/>
            <a:srcRect/>
            <a:stretch>
              <a:fillRect/>
            </a:stretch>
          </xdr:blipFill>
          <xdr:spPr bwMode="auto">
            <a:xfrm>
              <a:off x="5783580" y="0"/>
              <a:ext cx="2268855" cy="533400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3430</xdr:colOff>
      <xdr:row>5</xdr:row>
      <xdr:rowOff>22479</xdr:rowOff>
    </xdr:from>
    <xdr:to>
      <xdr:col>2</xdr:col>
      <xdr:colOff>474261</xdr:colOff>
      <xdr:row>9</xdr:row>
      <xdr:rowOff>40786</xdr:rowOff>
    </xdr:to>
    <xdr:sp macro="" textlink="' '!A285">
      <xdr:nvSpPr>
        <xdr:cNvPr id="62" name="Richtungspfeil 61">
          <a:extLst>
            <a:ext uri="{FF2B5EF4-FFF2-40B4-BE49-F238E27FC236}">
              <a16:creationId xmlns:a16="http://schemas.microsoft.com/office/drawing/2014/main" id="{00000000-0008-0000-0600-00003E000000}"/>
            </a:ext>
          </a:extLst>
        </xdr:cNvPr>
        <xdr:cNvSpPr>
          <a:spLocks noChangeAspect="1"/>
        </xdr:cNvSpPr>
      </xdr:nvSpPr>
      <xdr:spPr bwMode="auto">
        <a:xfrm rot="5400000">
          <a:off x="372567" y="977317"/>
          <a:ext cx="513607" cy="756581"/>
        </a:xfrm>
        <a:prstGeom prst="homePlate">
          <a:avLst>
            <a:gd name="adj" fmla="val 27324"/>
          </a:avLst>
        </a:prstGeom>
        <a:gradFill rotWithShape="1">
          <a:gsLst>
            <a:gs pos="0">
              <a:srgbClr val="4F81BD">
                <a:shade val="51000"/>
                <a:satMod val="130000"/>
              </a:srgbClr>
            </a:gs>
            <a:gs pos="80000">
              <a:srgbClr val="4F81BD">
                <a:shade val="93000"/>
                <a:satMod val="130000"/>
              </a:srgbClr>
            </a:gs>
            <a:gs pos="100000">
              <a:srgbClr val="4F81BD">
                <a:shade val="94000"/>
                <a:satMod val="135000"/>
              </a:srgbClr>
            </a:gs>
          </a:gsLst>
          <a:lin ang="16200000" scaled="0"/>
        </a:gradFill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>
          <a:outerShdw blurRad="40000" dist="23000" dir="5400000" rotWithShape="0">
            <a:srgbClr val="000000">
              <a:alpha val="35000"/>
            </a:srgbClr>
          </a:outerShdw>
        </a:effectLst>
      </xdr:spPr>
      <xdr:txBody>
        <a:bodyPr spcFirstLastPara="0" vert="vert270" wrap="square" lIns="41949" tIns="34964" rIns="41949" bIns="34964" numCol="1" spcCol="1270" anchor="ctr" anchorCtr="1">
          <a:noAutofit/>
        </a:bodyPr>
        <a:lstStyle>
          <a:defPPr>
            <a:defRPr lang="de-DE"/>
          </a:defPPr>
          <a:lvl1pPr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5pPr>
          <a:lvl6pPr marL="22860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6pPr>
          <a:lvl7pPr marL="27432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7pPr>
          <a:lvl8pPr marL="32004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8pPr>
          <a:lvl9pPr marL="36576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9pPr>
        </a:lstStyle>
        <a:p>
          <a:pPr defTabSz="466725" fontAlgn="auto">
            <a:lnSpc>
              <a:spcPct val="90000"/>
            </a:lnSpc>
            <a:spcBef>
              <a:spcPts val="0"/>
            </a:spcBef>
            <a:spcAft>
              <a:spcPct val="35000"/>
            </a:spcAft>
            <a:buFontTx/>
            <a:buNone/>
          </a:pPr>
          <a:fld id="{C7EB84F3-15A8-4083-98A5-CCAF894C3FF3}" type="TxLink">
            <a:rPr lang="de-CH" sz="1000" b="0" kern="0">
              <a:solidFill>
                <a:prstClr val="white"/>
              </a:solidFill>
              <a:latin typeface="Calibri"/>
            </a:rPr>
            <a:pPr defTabSz="466725" fontAlgn="auto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FontTx/>
              <a:buNone/>
            </a:pPr>
            <a:t>Führung</a:t>
          </a:fld>
          <a:endParaRPr lang="de-CH" sz="1000" b="0" kern="0">
            <a:solidFill>
              <a:prstClr val="white"/>
            </a:solidFill>
            <a:latin typeface="Calibri"/>
          </a:endParaRPr>
        </a:p>
      </xdr:txBody>
    </xdr:sp>
    <xdr:clientData/>
  </xdr:twoCellAnchor>
  <xdr:twoCellAnchor editAs="oneCell">
    <xdr:from>
      <xdr:col>2</xdr:col>
      <xdr:colOff>531962</xdr:colOff>
      <xdr:row>5</xdr:row>
      <xdr:rowOff>26776</xdr:rowOff>
    </xdr:from>
    <xdr:to>
      <xdr:col>2</xdr:col>
      <xdr:colOff>1288543</xdr:colOff>
      <xdr:row>9</xdr:row>
      <xdr:rowOff>45083</xdr:rowOff>
    </xdr:to>
    <xdr:sp macro="" textlink="' '!A286">
      <xdr:nvSpPr>
        <xdr:cNvPr id="63" name="Richtungspfeil 62">
          <a:extLst>
            <a:ext uri="{FF2B5EF4-FFF2-40B4-BE49-F238E27FC236}">
              <a16:creationId xmlns:a16="http://schemas.microsoft.com/office/drawing/2014/main" id="{00000000-0008-0000-0600-00003F000000}"/>
            </a:ext>
          </a:extLst>
        </xdr:cNvPr>
        <xdr:cNvSpPr>
          <a:spLocks noChangeAspect="1"/>
        </xdr:cNvSpPr>
      </xdr:nvSpPr>
      <xdr:spPr bwMode="auto">
        <a:xfrm rot="5400000">
          <a:off x="1186849" y="981614"/>
          <a:ext cx="513607" cy="756581"/>
        </a:xfrm>
        <a:prstGeom prst="homePlate">
          <a:avLst>
            <a:gd name="adj" fmla="val 27324"/>
          </a:avLst>
        </a:prstGeom>
        <a:gradFill rotWithShape="1">
          <a:gsLst>
            <a:gs pos="0">
              <a:srgbClr val="4F81BD">
                <a:shade val="51000"/>
                <a:satMod val="130000"/>
              </a:srgbClr>
            </a:gs>
            <a:gs pos="80000">
              <a:srgbClr val="4F81BD">
                <a:shade val="93000"/>
                <a:satMod val="130000"/>
              </a:srgbClr>
            </a:gs>
            <a:gs pos="100000">
              <a:srgbClr val="4F81BD">
                <a:shade val="94000"/>
                <a:satMod val="135000"/>
              </a:srgbClr>
            </a:gs>
          </a:gsLst>
          <a:lin ang="16200000" scaled="0"/>
        </a:gradFill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>
          <a:outerShdw blurRad="40000" dist="23000" dir="5400000" rotWithShape="0">
            <a:srgbClr val="000000">
              <a:alpha val="35000"/>
            </a:srgbClr>
          </a:outerShdw>
        </a:effectLst>
      </xdr:spPr>
      <xdr:txBody>
        <a:bodyPr spcFirstLastPara="0" vert="vert270" wrap="square" lIns="41949" tIns="34964" rIns="41949" bIns="34964" numCol="1" spcCol="1270" anchor="ctr" anchorCtr="0">
          <a:noAutofit/>
        </a:bodyPr>
        <a:lstStyle>
          <a:defPPr>
            <a:defRPr lang="de-DE"/>
          </a:defPPr>
          <a:lvl1pPr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5pPr>
          <a:lvl6pPr marL="22860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6pPr>
          <a:lvl7pPr marL="27432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7pPr>
          <a:lvl8pPr marL="32004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8pPr>
          <a:lvl9pPr marL="36576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9pPr>
        </a:lstStyle>
        <a:p>
          <a:pPr defTabSz="466725" fontAlgn="auto">
            <a:lnSpc>
              <a:spcPct val="90000"/>
            </a:lnSpc>
            <a:spcBef>
              <a:spcPts val="0"/>
            </a:spcBef>
            <a:spcAft>
              <a:spcPct val="35000"/>
            </a:spcAft>
            <a:buFontTx/>
            <a:buNone/>
          </a:pPr>
          <a:fld id="{AC026CE0-AAE3-465F-AE67-E131E5ADD881}" type="TxLink">
            <a:rPr lang="de-CH" sz="1000" b="0" kern="0">
              <a:solidFill>
                <a:prstClr val="white"/>
              </a:solidFill>
              <a:latin typeface="Calibri"/>
            </a:rPr>
            <a:pPr defTabSz="466725" fontAlgn="auto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FontTx/>
              <a:buNone/>
            </a:pPr>
            <a:t>Qualität</a:t>
          </a:fld>
          <a:endParaRPr lang="de-CH" sz="1000" b="0" kern="0">
            <a:solidFill>
              <a:prstClr val="white"/>
            </a:solidFill>
            <a:latin typeface="Calibri"/>
          </a:endParaRPr>
        </a:p>
      </xdr:txBody>
    </xdr:sp>
    <xdr:clientData/>
  </xdr:twoCellAnchor>
  <xdr:twoCellAnchor editAs="oneCell">
    <xdr:from>
      <xdr:col>2</xdr:col>
      <xdr:colOff>1342730</xdr:colOff>
      <xdr:row>5</xdr:row>
      <xdr:rowOff>22479</xdr:rowOff>
    </xdr:from>
    <xdr:to>
      <xdr:col>4</xdr:col>
      <xdr:colOff>241936</xdr:colOff>
      <xdr:row>9</xdr:row>
      <xdr:rowOff>40786</xdr:rowOff>
    </xdr:to>
    <xdr:sp macro="" textlink="' '!A287">
      <xdr:nvSpPr>
        <xdr:cNvPr id="64" name="Richtungspfeil 63">
          <a:extLst>
            <a:ext uri="{FF2B5EF4-FFF2-40B4-BE49-F238E27FC236}">
              <a16:creationId xmlns:a16="http://schemas.microsoft.com/office/drawing/2014/main" id="{00000000-0008-0000-0600-000040000000}"/>
            </a:ext>
          </a:extLst>
        </xdr:cNvPr>
        <xdr:cNvSpPr>
          <a:spLocks noChangeAspect="1"/>
        </xdr:cNvSpPr>
      </xdr:nvSpPr>
      <xdr:spPr bwMode="auto">
        <a:xfrm rot="5400000">
          <a:off x="1997617" y="977317"/>
          <a:ext cx="513607" cy="756581"/>
        </a:xfrm>
        <a:prstGeom prst="homePlate">
          <a:avLst>
            <a:gd name="adj" fmla="val 27324"/>
          </a:avLst>
        </a:prstGeom>
        <a:gradFill rotWithShape="1">
          <a:gsLst>
            <a:gs pos="0">
              <a:srgbClr val="4F81BD">
                <a:shade val="51000"/>
                <a:satMod val="130000"/>
              </a:srgbClr>
            </a:gs>
            <a:gs pos="80000">
              <a:srgbClr val="4F81BD">
                <a:shade val="93000"/>
                <a:satMod val="130000"/>
              </a:srgbClr>
            </a:gs>
            <a:gs pos="100000">
              <a:srgbClr val="4F81BD">
                <a:shade val="94000"/>
                <a:satMod val="135000"/>
              </a:srgbClr>
            </a:gs>
          </a:gsLst>
          <a:lin ang="16200000" scaled="0"/>
        </a:gradFill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>
          <a:outerShdw blurRad="40000" dist="23000" dir="5400000" rotWithShape="0">
            <a:srgbClr val="000000">
              <a:alpha val="35000"/>
            </a:srgbClr>
          </a:outerShdw>
        </a:effectLst>
      </xdr:spPr>
      <xdr:txBody>
        <a:bodyPr spcFirstLastPara="0" vert="vert270" wrap="square" lIns="41949" tIns="34964" rIns="41949" bIns="34964" numCol="1" spcCol="1270" anchor="ctr" anchorCtr="0">
          <a:noAutofit/>
        </a:bodyPr>
        <a:lstStyle>
          <a:defPPr>
            <a:defRPr lang="de-DE"/>
          </a:defPPr>
          <a:lvl1pPr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5pPr>
          <a:lvl6pPr marL="22860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6pPr>
          <a:lvl7pPr marL="27432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7pPr>
          <a:lvl8pPr marL="32004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8pPr>
          <a:lvl9pPr marL="36576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9pPr>
        </a:lstStyle>
        <a:p>
          <a:pPr defTabSz="466725" fontAlgn="auto">
            <a:lnSpc>
              <a:spcPct val="90000"/>
            </a:lnSpc>
            <a:spcBef>
              <a:spcPts val="0"/>
            </a:spcBef>
            <a:spcAft>
              <a:spcPct val="35000"/>
            </a:spcAft>
            <a:buFontTx/>
            <a:buNone/>
          </a:pPr>
          <a:fld id="{7B6BD0EE-B24C-4AE4-AEED-9D001D23813B}" type="TxLink">
            <a:rPr lang="de-CH" sz="1000" b="0" kern="0">
              <a:solidFill>
                <a:prstClr val="white"/>
              </a:solidFill>
              <a:latin typeface="Calibri"/>
            </a:rPr>
            <a:pPr defTabSz="466725" fontAlgn="auto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FontTx/>
              <a:buNone/>
            </a:pPr>
            <a:t>Innovation</a:t>
          </a:fld>
          <a:endParaRPr lang="de-CH" sz="1000" b="0" kern="0">
            <a:solidFill>
              <a:prstClr val="white"/>
            </a:solidFill>
            <a:latin typeface="Calibri"/>
          </a:endParaRPr>
        </a:p>
      </xdr:txBody>
    </xdr:sp>
    <xdr:clientData/>
  </xdr:twoCellAnchor>
  <xdr:twoCellAnchor editAs="oneCell">
    <xdr:from>
      <xdr:col>4</xdr:col>
      <xdr:colOff>296123</xdr:colOff>
      <xdr:row>5</xdr:row>
      <xdr:rowOff>22479</xdr:rowOff>
    </xdr:from>
    <xdr:to>
      <xdr:col>4</xdr:col>
      <xdr:colOff>1052704</xdr:colOff>
      <xdr:row>9</xdr:row>
      <xdr:rowOff>40786</xdr:rowOff>
    </xdr:to>
    <xdr:sp macro="" textlink="' '!A288">
      <xdr:nvSpPr>
        <xdr:cNvPr id="65" name="Richtungspfeil 64">
          <a:extLst>
            <a:ext uri="{FF2B5EF4-FFF2-40B4-BE49-F238E27FC236}">
              <a16:creationId xmlns:a16="http://schemas.microsoft.com/office/drawing/2014/main" id="{00000000-0008-0000-0600-000041000000}"/>
            </a:ext>
          </a:extLst>
        </xdr:cNvPr>
        <xdr:cNvSpPr>
          <a:spLocks noChangeAspect="1"/>
        </xdr:cNvSpPr>
      </xdr:nvSpPr>
      <xdr:spPr bwMode="auto">
        <a:xfrm rot="5400000">
          <a:off x="2808385" y="977317"/>
          <a:ext cx="513607" cy="756581"/>
        </a:xfrm>
        <a:prstGeom prst="homePlate">
          <a:avLst>
            <a:gd name="adj" fmla="val 27324"/>
          </a:avLst>
        </a:prstGeom>
        <a:gradFill rotWithShape="1">
          <a:gsLst>
            <a:gs pos="0">
              <a:srgbClr val="4F81BD">
                <a:shade val="51000"/>
                <a:satMod val="130000"/>
              </a:srgbClr>
            </a:gs>
            <a:gs pos="80000">
              <a:srgbClr val="4F81BD">
                <a:shade val="93000"/>
                <a:satMod val="130000"/>
              </a:srgbClr>
            </a:gs>
            <a:gs pos="100000">
              <a:srgbClr val="4F81BD">
                <a:shade val="94000"/>
                <a:satMod val="135000"/>
              </a:srgbClr>
            </a:gs>
          </a:gsLst>
          <a:lin ang="16200000" scaled="0"/>
        </a:gradFill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>
          <a:outerShdw blurRad="40000" dist="23000" dir="5400000" rotWithShape="0">
            <a:srgbClr val="000000">
              <a:alpha val="35000"/>
            </a:srgbClr>
          </a:outerShdw>
        </a:effectLst>
      </xdr:spPr>
      <xdr:txBody>
        <a:bodyPr spcFirstLastPara="0" vert="vert270" wrap="square" lIns="41949" tIns="34964" rIns="41949" bIns="34964" numCol="1" spcCol="1270" anchor="ctr" anchorCtr="0">
          <a:noAutofit/>
        </a:bodyPr>
        <a:lstStyle>
          <a:defPPr>
            <a:defRPr lang="de-DE"/>
          </a:defPPr>
          <a:lvl1pPr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5pPr>
          <a:lvl6pPr marL="22860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6pPr>
          <a:lvl7pPr marL="27432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7pPr>
          <a:lvl8pPr marL="32004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8pPr>
          <a:lvl9pPr marL="36576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9pPr>
        </a:lstStyle>
        <a:p>
          <a:pPr defTabSz="466725" fontAlgn="auto">
            <a:lnSpc>
              <a:spcPct val="90000"/>
            </a:lnSpc>
            <a:spcBef>
              <a:spcPts val="0"/>
            </a:spcBef>
            <a:spcAft>
              <a:spcPct val="35000"/>
            </a:spcAft>
            <a:buFontTx/>
            <a:buNone/>
          </a:pPr>
          <a:fld id="{CA253872-C545-4F86-AF64-D974046534CF}" type="TxLink">
            <a:rPr lang="de-CH" sz="1000" b="0" kern="0">
              <a:solidFill>
                <a:prstClr val="white"/>
              </a:solidFill>
              <a:latin typeface="Calibri"/>
            </a:rPr>
            <a:pPr defTabSz="466725" fontAlgn="auto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FontTx/>
              <a:buNone/>
            </a:pPr>
            <a:t>Personal</a:t>
          </a:fld>
          <a:endParaRPr lang="de-CH" sz="1000" b="0" kern="0">
            <a:solidFill>
              <a:prstClr val="white"/>
            </a:solidFill>
            <a:latin typeface="Calibri"/>
          </a:endParaRPr>
        </a:p>
      </xdr:txBody>
    </xdr:sp>
    <xdr:clientData/>
  </xdr:twoCellAnchor>
  <xdr:twoCellAnchor editAs="oneCell">
    <xdr:from>
      <xdr:col>4</xdr:col>
      <xdr:colOff>1106891</xdr:colOff>
      <xdr:row>5</xdr:row>
      <xdr:rowOff>22479</xdr:rowOff>
    </xdr:from>
    <xdr:to>
      <xdr:col>4</xdr:col>
      <xdr:colOff>1863472</xdr:colOff>
      <xdr:row>9</xdr:row>
      <xdr:rowOff>40786</xdr:rowOff>
    </xdr:to>
    <xdr:sp macro="" textlink="' '!A289">
      <xdr:nvSpPr>
        <xdr:cNvPr id="66" name="Richtungspfeil 65">
          <a:extLst>
            <a:ext uri="{FF2B5EF4-FFF2-40B4-BE49-F238E27FC236}">
              <a16:creationId xmlns:a16="http://schemas.microsoft.com/office/drawing/2014/main" id="{00000000-0008-0000-0600-000042000000}"/>
            </a:ext>
          </a:extLst>
        </xdr:cNvPr>
        <xdr:cNvSpPr>
          <a:spLocks noChangeAspect="1"/>
        </xdr:cNvSpPr>
      </xdr:nvSpPr>
      <xdr:spPr bwMode="auto">
        <a:xfrm rot="5400000">
          <a:off x="3619153" y="977317"/>
          <a:ext cx="513607" cy="756581"/>
        </a:xfrm>
        <a:prstGeom prst="homePlate">
          <a:avLst>
            <a:gd name="adj" fmla="val 27324"/>
          </a:avLst>
        </a:prstGeom>
        <a:gradFill rotWithShape="1">
          <a:gsLst>
            <a:gs pos="0">
              <a:srgbClr val="4F81BD">
                <a:shade val="51000"/>
                <a:satMod val="130000"/>
              </a:srgbClr>
            </a:gs>
            <a:gs pos="80000">
              <a:srgbClr val="4F81BD">
                <a:shade val="93000"/>
                <a:satMod val="130000"/>
              </a:srgbClr>
            </a:gs>
            <a:gs pos="100000">
              <a:srgbClr val="4F81BD">
                <a:shade val="94000"/>
                <a:satMod val="135000"/>
              </a:srgbClr>
            </a:gs>
          </a:gsLst>
          <a:lin ang="16200000" scaled="0"/>
        </a:gradFill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>
          <a:outerShdw blurRad="40000" dist="23000" dir="5400000" rotWithShape="0">
            <a:srgbClr val="000000">
              <a:alpha val="35000"/>
            </a:srgbClr>
          </a:outerShdw>
        </a:effectLst>
      </xdr:spPr>
      <xdr:txBody>
        <a:bodyPr spcFirstLastPara="0" vert="vert270" wrap="square" lIns="41949" tIns="34964" rIns="41949" bIns="34964" numCol="1" spcCol="1270" anchor="ctr" anchorCtr="0">
          <a:noAutofit/>
        </a:bodyPr>
        <a:lstStyle>
          <a:defPPr>
            <a:defRPr lang="de-DE"/>
          </a:defPPr>
          <a:lvl1pPr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5pPr>
          <a:lvl6pPr marL="22860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6pPr>
          <a:lvl7pPr marL="27432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7pPr>
          <a:lvl8pPr marL="32004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8pPr>
          <a:lvl9pPr marL="36576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9pPr>
        </a:lstStyle>
        <a:p>
          <a:pPr defTabSz="466725" fontAlgn="auto">
            <a:lnSpc>
              <a:spcPct val="90000"/>
            </a:lnSpc>
            <a:spcBef>
              <a:spcPts val="0"/>
            </a:spcBef>
            <a:spcAft>
              <a:spcPct val="35000"/>
            </a:spcAft>
            <a:buFontTx/>
            <a:buNone/>
          </a:pPr>
          <a:fld id="{CC1F2532-B770-4DB1-BC52-560723ADF28E}" type="TxLink">
            <a:rPr lang="de-CH" sz="1000" b="0" kern="0">
              <a:solidFill>
                <a:prstClr val="white"/>
              </a:solidFill>
              <a:latin typeface="Calibri"/>
            </a:rPr>
            <a:pPr defTabSz="466725" fontAlgn="auto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FontTx/>
              <a:buNone/>
            </a:pPr>
            <a:t>Kommunika-tion</a:t>
          </a:fld>
          <a:endParaRPr lang="de-CH" sz="1000" b="0" kern="0">
            <a:solidFill>
              <a:prstClr val="white"/>
            </a:solidFill>
            <a:latin typeface="Calibri"/>
          </a:endParaRPr>
        </a:p>
      </xdr:txBody>
    </xdr:sp>
    <xdr:clientData/>
  </xdr:twoCellAnchor>
  <xdr:twoCellAnchor editAs="oneCell">
    <xdr:from>
      <xdr:col>4</xdr:col>
      <xdr:colOff>1917659</xdr:colOff>
      <xdr:row>5</xdr:row>
      <xdr:rowOff>22479</xdr:rowOff>
    </xdr:from>
    <xdr:to>
      <xdr:col>5</xdr:col>
      <xdr:colOff>397765</xdr:colOff>
      <xdr:row>9</xdr:row>
      <xdr:rowOff>40786</xdr:rowOff>
    </xdr:to>
    <xdr:sp macro="" textlink="' '!A291">
      <xdr:nvSpPr>
        <xdr:cNvPr id="67" name="Richtungspfeil 66">
          <a:extLst>
            <a:ext uri="{FF2B5EF4-FFF2-40B4-BE49-F238E27FC236}">
              <a16:creationId xmlns:a16="http://schemas.microsoft.com/office/drawing/2014/main" id="{00000000-0008-0000-0600-000043000000}"/>
            </a:ext>
          </a:extLst>
        </xdr:cNvPr>
        <xdr:cNvSpPr>
          <a:spLocks noChangeAspect="1"/>
        </xdr:cNvSpPr>
      </xdr:nvSpPr>
      <xdr:spPr bwMode="auto">
        <a:xfrm rot="5400000">
          <a:off x="4429921" y="977317"/>
          <a:ext cx="513607" cy="756581"/>
        </a:xfrm>
        <a:prstGeom prst="homePlate">
          <a:avLst>
            <a:gd name="adj" fmla="val 27324"/>
          </a:avLst>
        </a:prstGeom>
        <a:gradFill rotWithShape="1">
          <a:gsLst>
            <a:gs pos="0">
              <a:srgbClr val="4F81BD">
                <a:shade val="51000"/>
                <a:satMod val="130000"/>
              </a:srgbClr>
            </a:gs>
            <a:gs pos="80000">
              <a:srgbClr val="4F81BD">
                <a:shade val="93000"/>
                <a:satMod val="130000"/>
              </a:srgbClr>
            </a:gs>
            <a:gs pos="100000">
              <a:srgbClr val="4F81BD">
                <a:shade val="94000"/>
                <a:satMod val="135000"/>
              </a:srgbClr>
            </a:gs>
          </a:gsLst>
          <a:lin ang="16200000" scaled="0"/>
        </a:gradFill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>
          <a:outerShdw blurRad="40000" dist="23000" dir="5400000" rotWithShape="0">
            <a:srgbClr val="000000">
              <a:alpha val="35000"/>
            </a:srgbClr>
          </a:outerShdw>
        </a:effectLst>
      </xdr:spPr>
      <xdr:txBody>
        <a:bodyPr spcFirstLastPara="0" vert="vert270" wrap="square" lIns="41949" tIns="34964" rIns="41949" bIns="34964" numCol="1" spcCol="1270" anchor="ctr" anchorCtr="0">
          <a:noAutofit/>
        </a:bodyPr>
        <a:lstStyle>
          <a:defPPr>
            <a:defRPr lang="de-DE"/>
          </a:defPPr>
          <a:lvl1pPr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5pPr>
          <a:lvl6pPr marL="22860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6pPr>
          <a:lvl7pPr marL="27432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7pPr>
          <a:lvl8pPr marL="32004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8pPr>
          <a:lvl9pPr marL="36576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9pPr>
        </a:lstStyle>
        <a:p>
          <a:pPr defTabSz="466725" fontAlgn="auto">
            <a:lnSpc>
              <a:spcPct val="90000"/>
            </a:lnSpc>
            <a:spcBef>
              <a:spcPts val="0"/>
            </a:spcBef>
            <a:spcAft>
              <a:spcPct val="35000"/>
            </a:spcAft>
            <a:buFontTx/>
            <a:buNone/>
          </a:pPr>
          <a:fld id="{3133B4F0-6BDE-42F3-A80B-B03276D55D15}" type="TxLink">
            <a:rPr lang="de-CH" sz="1000" b="0" kern="0">
              <a:solidFill>
                <a:prstClr val="white"/>
              </a:solidFill>
              <a:latin typeface="Calibri"/>
            </a:rPr>
            <a:pPr defTabSz="466725" fontAlgn="auto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FontTx/>
              <a:buNone/>
            </a:pPr>
            <a:t>Controlling</a:t>
          </a:fld>
          <a:endParaRPr lang="de-CH" sz="1000" b="0" kern="0">
            <a:solidFill>
              <a:prstClr val="white"/>
            </a:solidFill>
            <a:latin typeface="Calibri"/>
          </a:endParaRPr>
        </a:p>
      </xdr:txBody>
    </xdr:sp>
    <xdr:clientData/>
  </xdr:twoCellAnchor>
  <xdr:twoCellAnchor editAs="oneCell">
    <xdr:from>
      <xdr:col>1</xdr:col>
      <xdr:colOff>0</xdr:colOff>
      <xdr:row>26</xdr:row>
      <xdr:rowOff>142875</xdr:rowOff>
    </xdr:from>
    <xdr:to>
      <xdr:col>2</xdr:col>
      <xdr:colOff>525018</xdr:colOff>
      <xdr:row>28</xdr:row>
      <xdr:rowOff>160052</xdr:rowOff>
    </xdr:to>
    <xdr:sp macro="" textlink="' '!A292">
      <xdr:nvSpPr>
        <xdr:cNvPr id="106" name="Richtungspfeil 105">
          <a:extLst>
            <a:ext uri="{FF2B5EF4-FFF2-40B4-BE49-F238E27FC236}">
              <a16:creationId xmlns:a16="http://schemas.microsoft.com/office/drawing/2014/main" id="{00000000-0008-0000-0600-00006A000000}"/>
            </a:ext>
          </a:extLst>
        </xdr:cNvPr>
        <xdr:cNvSpPr/>
      </xdr:nvSpPr>
      <xdr:spPr bwMode="auto">
        <a:xfrm>
          <a:off x="247650" y="6486525"/>
          <a:ext cx="810768" cy="493427"/>
        </a:xfrm>
        <a:prstGeom prst="homePlate">
          <a:avLst>
            <a:gd name="adj" fmla="val 27954"/>
          </a:avLst>
        </a:prstGeom>
        <a:gradFill rotWithShape="1">
          <a:gsLst>
            <a:gs pos="0">
              <a:srgbClr val="4F81BD">
                <a:shade val="51000"/>
                <a:satMod val="130000"/>
              </a:srgbClr>
            </a:gs>
            <a:gs pos="80000">
              <a:srgbClr val="4F81BD">
                <a:shade val="93000"/>
                <a:satMod val="130000"/>
              </a:srgbClr>
            </a:gs>
            <a:gs pos="100000">
              <a:srgbClr val="4F81BD">
                <a:shade val="94000"/>
                <a:satMod val="135000"/>
              </a:srgbClr>
            </a:gs>
          </a:gsLst>
          <a:lin ang="16200000" scaled="0"/>
        </a:gradFill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>
          <a:outerShdw blurRad="40000" dist="23000" dir="5400000" rotWithShape="0">
            <a:srgbClr val="000000">
              <a:alpha val="35000"/>
            </a:srgbClr>
          </a:outerShdw>
        </a:effectLst>
      </xdr:spPr>
      <xdr:txBody>
        <a:bodyPr spcFirstLastPara="0" vert="horz" wrap="square" lIns="41949" tIns="34964" rIns="41949" bIns="34964" numCol="1" spcCol="1270" anchor="ctr" anchorCtr="0">
          <a:noAutofit/>
        </a:bodyPr>
        <a:lstStyle>
          <a:defPPr>
            <a:defRPr lang="de-DE"/>
          </a:defPPr>
          <a:lvl1pPr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5pPr>
          <a:lvl6pPr marL="22860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6pPr>
          <a:lvl7pPr marL="27432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7pPr>
          <a:lvl8pPr marL="32004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8pPr>
          <a:lvl9pPr marL="36576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9pPr>
        </a:lstStyle>
        <a:p>
          <a:pPr defTabSz="466725" fontAlgn="auto">
            <a:lnSpc>
              <a:spcPct val="90000"/>
            </a:lnSpc>
            <a:spcBef>
              <a:spcPts val="0"/>
            </a:spcBef>
            <a:spcAft>
              <a:spcPct val="35000"/>
            </a:spcAft>
            <a:buFontTx/>
            <a:buNone/>
          </a:pPr>
          <a:fld id="{BD490535-B608-4C45-A139-90A0FD991BAA}" type="TxLink">
            <a:rPr lang="de-CH" sz="1000" b="0" kern="0">
              <a:solidFill>
                <a:prstClr val="white"/>
              </a:solidFill>
              <a:latin typeface="Calibri"/>
            </a:rPr>
            <a:pPr defTabSz="466725" fontAlgn="auto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FontTx/>
              <a:buNone/>
            </a:pPr>
            <a:t>Planung</a:t>
          </a:fld>
          <a:endParaRPr lang="de-CH" sz="1000" b="0" kern="0">
            <a:solidFill>
              <a:prstClr val="white"/>
            </a:solidFill>
            <a:latin typeface="Calibri"/>
          </a:endParaRPr>
        </a:p>
      </xdr:txBody>
    </xdr:sp>
    <xdr:clientData/>
  </xdr:twoCellAnchor>
  <xdr:twoCellAnchor editAs="oneCell">
    <xdr:from>
      <xdr:col>2</xdr:col>
      <xdr:colOff>677037</xdr:colOff>
      <xdr:row>26</xdr:row>
      <xdr:rowOff>142875</xdr:rowOff>
    </xdr:from>
    <xdr:to>
      <xdr:col>3</xdr:col>
      <xdr:colOff>40005</xdr:colOff>
      <xdr:row>28</xdr:row>
      <xdr:rowOff>160052</xdr:rowOff>
    </xdr:to>
    <xdr:sp macro="" textlink="' '!A293">
      <xdr:nvSpPr>
        <xdr:cNvPr id="107" name="Richtungspfeil 106">
          <a:extLst>
            <a:ext uri="{FF2B5EF4-FFF2-40B4-BE49-F238E27FC236}">
              <a16:creationId xmlns:a16="http://schemas.microsoft.com/office/drawing/2014/main" id="{00000000-0008-0000-0600-00006B000000}"/>
            </a:ext>
          </a:extLst>
        </xdr:cNvPr>
        <xdr:cNvSpPr/>
      </xdr:nvSpPr>
      <xdr:spPr bwMode="auto">
        <a:xfrm>
          <a:off x="1210437" y="6486525"/>
          <a:ext cx="810768" cy="493427"/>
        </a:xfrm>
        <a:prstGeom prst="homePlate">
          <a:avLst>
            <a:gd name="adj" fmla="val 27954"/>
          </a:avLst>
        </a:prstGeom>
        <a:gradFill rotWithShape="1">
          <a:gsLst>
            <a:gs pos="0">
              <a:srgbClr val="4F81BD">
                <a:shade val="51000"/>
                <a:satMod val="130000"/>
              </a:srgbClr>
            </a:gs>
            <a:gs pos="80000">
              <a:srgbClr val="4F81BD">
                <a:shade val="93000"/>
                <a:satMod val="130000"/>
              </a:srgbClr>
            </a:gs>
            <a:gs pos="100000">
              <a:srgbClr val="4F81BD">
                <a:shade val="94000"/>
                <a:satMod val="135000"/>
              </a:srgbClr>
            </a:gs>
          </a:gsLst>
          <a:lin ang="16200000" scaled="0"/>
        </a:gradFill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>
          <a:outerShdw blurRad="40000" dist="23000" dir="5400000" rotWithShape="0">
            <a:srgbClr val="000000">
              <a:alpha val="35000"/>
            </a:srgbClr>
          </a:outerShdw>
        </a:effectLst>
      </xdr:spPr>
      <xdr:txBody>
        <a:bodyPr spcFirstLastPara="0" vert="horz" wrap="square" lIns="41949" tIns="34964" rIns="41949" bIns="34964" numCol="1" spcCol="1270" anchor="ctr" anchorCtr="0">
          <a:noAutofit/>
        </a:bodyPr>
        <a:lstStyle>
          <a:defPPr>
            <a:defRPr lang="de-DE"/>
          </a:defPPr>
          <a:lvl1pPr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5pPr>
          <a:lvl6pPr marL="22860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6pPr>
          <a:lvl7pPr marL="27432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7pPr>
          <a:lvl8pPr marL="32004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8pPr>
          <a:lvl9pPr marL="36576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9pPr>
        </a:lstStyle>
        <a:p>
          <a:pPr defTabSz="466725" fontAlgn="auto">
            <a:lnSpc>
              <a:spcPct val="90000"/>
            </a:lnSpc>
            <a:spcBef>
              <a:spcPts val="0"/>
            </a:spcBef>
            <a:spcAft>
              <a:spcPct val="35000"/>
            </a:spcAft>
            <a:buFontTx/>
            <a:buNone/>
          </a:pPr>
          <a:fld id="{E7694C80-5DCF-4973-8926-42A28919CA88}" type="TxLink">
            <a:rPr lang="de-CH" sz="1000" b="0" kern="0">
              <a:solidFill>
                <a:prstClr val="white"/>
              </a:solidFill>
              <a:latin typeface="Calibri"/>
            </a:rPr>
            <a:pPr defTabSz="466725" fontAlgn="auto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FontTx/>
              <a:buNone/>
            </a:pPr>
            <a:t>Entwicklung</a:t>
          </a:fld>
          <a:endParaRPr lang="de-CH" sz="1000" b="0" kern="0">
            <a:solidFill>
              <a:prstClr val="white"/>
            </a:solidFill>
            <a:latin typeface="Calibri"/>
          </a:endParaRPr>
        </a:p>
      </xdr:txBody>
    </xdr:sp>
    <xdr:clientData/>
  </xdr:twoCellAnchor>
  <xdr:twoCellAnchor editAs="oneCell">
    <xdr:from>
      <xdr:col>3</xdr:col>
      <xdr:colOff>192024</xdr:colOff>
      <xdr:row>26</xdr:row>
      <xdr:rowOff>142875</xdr:rowOff>
    </xdr:from>
    <xdr:to>
      <xdr:col>4</xdr:col>
      <xdr:colOff>593217</xdr:colOff>
      <xdr:row>28</xdr:row>
      <xdr:rowOff>160052</xdr:rowOff>
    </xdr:to>
    <xdr:sp macro="" textlink="' '!A295">
      <xdr:nvSpPr>
        <xdr:cNvPr id="108" name="Richtungspfeil 107">
          <a:extLst>
            <a:ext uri="{FF2B5EF4-FFF2-40B4-BE49-F238E27FC236}">
              <a16:creationId xmlns:a16="http://schemas.microsoft.com/office/drawing/2014/main" id="{00000000-0008-0000-0600-00006C000000}"/>
            </a:ext>
          </a:extLst>
        </xdr:cNvPr>
        <xdr:cNvSpPr/>
      </xdr:nvSpPr>
      <xdr:spPr bwMode="auto">
        <a:xfrm>
          <a:off x="2173224" y="6486525"/>
          <a:ext cx="810768" cy="493427"/>
        </a:xfrm>
        <a:prstGeom prst="homePlate">
          <a:avLst>
            <a:gd name="adj" fmla="val 27954"/>
          </a:avLst>
        </a:prstGeom>
        <a:gradFill rotWithShape="1">
          <a:gsLst>
            <a:gs pos="0">
              <a:srgbClr val="4F81BD">
                <a:shade val="51000"/>
                <a:satMod val="130000"/>
              </a:srgbClr>
            </a:gs>
            <a:gs pos="80000">
              <a:srgbClr val="4F81BD">
                <a:shade val="93000"/>
                <a:satMod val="130000"/>
              </a:srgbClr>
            </a:gs>
            <a:gs pos="100000">
              <a:srgbClr val="4F81BD">
                <a:shade val="94000"/>
                <a:satMod val="135000"/>
              </a:srgbClr>
            </a:gs>
          </a:gsLst>
          <a:lin ang="16200000" scaled="0"/>
        </a:gradFill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>
          <a:outerShdw blurRad="40000" dist="23000" dir="5400000" rotWithShape="0">
            <a:srgbClr val="000000">
              <a:alpha val="35000"/>
            </a:srgbClr>
          </a:outerShdw>
        </a:effectLst>
      </xdr:spPr>
      <xdr:txBody>
        <a:bodyPr spcFirstLastPara="0" vert="horz" wrap="square" lIns="41949" tIns="34964" rIns="41949" bIns="34964" numCol="1" spcCol="1270" anchor="ctr" anchorCtr="0">
          <a:noAutofit/>
        </a:bodyPr>
        <a:lstStyle>
          <a:defPPr>
            <a:defRPr lang="de-DE"/>
          </a:defPPr>
          <a:lvl1pPr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5pPr>
          <a:lvl6pPr marL="22860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6pPr>
          <a:lvl7pPr marL="27432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7pPr>
          <a:lvl8pPr marL="32004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8pPr>
          <a:lvl9pPr marL="36576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9pPr>
        </a:lstStyle>
        <a:p>
          <a:pPr defTabSz="466725" fontAlgn="auto">
            <a:lnSpc>
              <a:spcPct val="90000"/>
            </a:lnSpc>
            <a:spcBef>
              <a:spcPts val="0"/>
            </a:spcBef>
            <a:spcAft>
              <a:spcPct val="35000"/>
            </a:spcAft>
            <a:buFontTx/>
            <a:buNone/>
          </a:pPr>
          <a:fld id="{E1C663AF-C396-4D4D-B26E-967DADC3AF18}" type="TxLink">
            <a:rPr lang="de-CH" sz="1000" b="0" kern="0">
              <a:solidFill>
                <a:prstClr val="white"/>
              </a:solidFill>
              <a:latin typeface="Calibri"/>
            </a:rPr>
            <a:pPr defTabSz="466725" fontAlgn="auto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FontTx/>
              <a:buNone/>
            </a:pPr>
            <a:t>Produktion</a:t>
          </a:fld>
          <a:endParaRPr lang="de-CH" sz="1000" b="0" kern="0">
            <a:solidFill>
              <a:prstClr val="white"/>
            </a:solidFill>
            <a:latin typeface="Calibri"/>
          </a:endParaRPr>
        </a:p>
      </xdr:txBody>
    </xdr:sp>
    <xdr:clientData/>
  </xdr:twoCellAnchor>
  <xdr:twoCellAnchor editAs="oneCell">
    <xdr:from>
      <xdr:col>4</xdr:col>
      <xdr:colOff>745236</xdr:colOff>
      <xdr:row>26</xdr:row>
      <xdr:rowOff>142875</xdr:rowOff>
    </xdr:from>
    <xdr:to>
      <xdr:col>4</xdr:col>
      <xdr:colOff>1556004</xdr:colOff>
      <xdr:row>28</xdr:row>
      <xdr:rowOff>160052</xdr:rowOff>
    </xdr:to>
    <xdr:sp macro="" textlink="' '!A296">
      <xdr:nvSpPr>
        <xdr:cNvPr id="109" name="Richtungspfeil 108">
          <a:extLst>
            <a:ext uri="{FF2B5EF4-FFF2-40B4-BE49-F238E27FC236}">
              <a16:creationId xmlns:a16="http://schemas.microsoft.com/office/drawing/2014/main" id="{00000000-0008-0000-0600-00006D000000}"/>
            </a:ext>
          </a:extLst>
        </xdr:cNvPr>
        <xdr:cNvSpPr/>
      </xdr:nvSpPr>
      <xdr:spPr bwMode="auto">
        <a:xfrm>
          <a:off x="3136011" y="6486525"/>
          <a:ext cx="810768" cy="493427"/>
        </a:xfrm>
        <a:prstGeom prst="homePlate">
          <a:avLst>
            <a:gd name="adj" fmla="val 27954"/>
          </a:avLst>
        </a:prstGeom>
        <a:gradFill rotWithShape="1">
          <a:gsLst>
            <a:gs pos="0">
              <a:srgbClr val="4F81BD">
                <a:shade val="51000"/>
                <a:satMod val="130000"/>
              </a:srgbClr>
            </a:gs>
            <a:gs pos="80000">
              <a:srgbClr val="4F81BD">
                <a:shade val="93000"/>
                <a:satMod val="130000"/>
              </a:srgbClr>
            </a:gs>
            <a:gs pos="100000">
              <a:srgbClr val="4F81BD">
                <a:shade val="94000"/>
                <a:satMod val="135000"/>
              </a:srgbClr>
            </a:gs>
          </a:gsLst>
          <a:lin ang="16200000" scaled="0"/>
        </a:gradFill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>
          <a:outerShdw blurRad="40000" dist="23000" dir="5400000" rotWithShape="0">
            <a:srgbClr val="000000">
              <a:alpha val="35000"/>
            </a:srgbClr>
          </a:outerShdw>
        </a:effectLst>
      </xdr:spPr>
      <xdr:txBody>
        <a:bodyPr spcFirstLastPara="0" vert="horz" wrap="square" lIns="41949" tIns="34964" rIns="41949" bIns="34964" numCol="1" spcCol="1270" anchor="ctr" anchorCtr="0">
          <a:noAutofit/>
        </a:bodyPr>
        <a:lstStyle>
          <a:defPPr>
            <a:defRPr lang="de-DE"/>
          </a:defPPr>
          <a:lvl1pPr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5pPr>
          <a:lvl6pPr marL="22860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6pPr>
          <a:lvl7pPr marL="27432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7pPr>
          <a:lvl8pPr marL="32004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8pPr>
          <a:lvl9pPr marL="36576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9pPr>
        </a:lstStyle>
        <a:p>
          <a:pPr defTabSz="466725" fontAlgn="auto">
            <a:lnSpc>
              <a:spcPct val="90000"/>
            </a:lnSpc>
            <a:spcBef>
              <a:spcPts val="0"/>
            </a:spcBef>
            <a:spcAft>
              <a:spcPct val="35000"/>
            </a:spcAft>
            <a:buFontTx/>
            <a:buNone/>
          </a:pPr>
          <a:fld id="{6FEE3712-43AD-4C90-B568-E05F191BD9CF}" type="TxLink">
            <a:rPr lang="de-CH" sz="1000" b="0" kern="0">
              <a:solidFill>
                <a:prstClr val="white"/>
              </a:solidFill>
              <a:latin typeface="Calibri"/>
            </a:rPr>
            <a:pPr defTabSz="466725" fontAlgn="auto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FontTx/>
              <a:buNone/>
            </a:pPr>
            <a:t>Vertrieb</a:t>
          </a:fld>
          <a:endParaRPr lang="de-CH" sz="1000" b="0" kern="0">
            <a:solidFill>
              <a:prstClr val="white"/>
            </a:solidFill>
            <a:latin typeface="Calibri"/>
          </a:endParaRPr>
        </a:p>
      </xdr:txBody>
    </xdr:sp>
    <xdr:clientData/>
  </xdr:twoCellAnchor>
  <xdr:twoCellAnchor editAs="oneCell">
    <xdr:from>
      <xdr:col>4</xdr:col>
      <xdr:colOff>1708023</xdr:colOff>
      <xdr:row>26</xdr:row>
      <xdr:rowOff>142875</xdr:rowOff>
    </xdr:from>
    <xdr:to>
      <xdr:col>5</xdr:col>
      <xdr:colOff>242316</xdr:colOff>
      <xdr:row>28</xdr:row>
      <xdr:rowOff>160052</xdr:rowOff>
    </xdr:to>
    <xdr:sp macro="" textlink="' '!A297">
      <xdr:nvSpPr>
        <xdr:cNvPr id="110" name="Richtungspfeil 109">
          <a:extLst>
            <a:ext uri="{FF2B5EF4-FFF2-40B4-BE49-F238E27FC236}">
              <a16:creationId xmlns:a16="http://schemas.microsoft.com/office/drawing/2014/main" id="{00000000-0008-0000-0600-00006E000000}"/>
            </a:ext>
          </a:extLst>
        </xdr:cNvPr>
        <xdr:cNvSpPr/>
      </xdr:nvSpPr>
      <xdr:spPr bwMode="auto">
        <a:xfrm>
          <a:off x="4098798" y="6486525"/>
          <a:ext cx="810768" cy="493427"/>
        </a:xfrm>
        <a:prstGeom prst="homePlate">
          <a:avLst>
            <a:gd name="adj" fmla="val 27954"/>
          </a:avLst>
        </a:prstGeom>
        <a:gradFill rotWithShape="1">
          <a:gsLst>
            <a:gs pos="0">
              <a:srgbClr val="4F81BD">
                <a:shade val="51000"/>
                <a:satMod val="130000"/>
              </a:srgbClr>
            </a:gs>
            <a:gs pos="80000">
              <a:srgbClr val="4F81BD">
                <a:shade val="93000"/>
                <a:satMod val="130000"/>
              </a:srgbClr>
            </a:gs>
            <a:gs pos="100000">
              <a:srgbClr val="4F81BD">
                <a:shade val="94000"/>
                <a:satMod val="135000"/>
              </a:srgbClr>
            </a:gs>
          </a:gsLst>
          <a:lin ang="16200000" scaled="0"/>
        </a:gradFill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>
          <a:outerShdw blurRad="40000" dist="23000" dir="5400000" rotWithShape="0">
            <a:srgbClr val="000000">
              <a:alpha val="35000"/>
            </a:srgbClr>
          </a:outerShdw>
        </a:effectLst>
      </xdr:spPr>
      <xdr:txBody>
        <a:bodyPr spcFirstLastPara="0" vert="horz" wrap="square" lIns="41949" tIns="34964" rIns="41949" bIns="34964" numCol="1" spcCol="1270" anchor="ctr" anchorCtr="0">
          <a:noAutofit/>
        </a:bodyPr>
        <a:lstStyle>
          <a:defPPr>
            <a:defRPr lang="de-DE"/>
          </a:defPPr>
          <a:lvl1pPr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5pPr>
          <a:lvl6pPr marL="22860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6pPr>
          <a:lvl7pPr marL="27432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7pPr>
          <a:lvl8pPr marL="32004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8pPr>
          <a:lvl9pPr marL="36576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9pPr>
        </a:lstStyle>
        <a:p>
          <a:pPr defTabSz="466725" fontAlgn="auto">
            <a:lnSpc>
              <a:spcPct val="90000"/>
            </a:lnSpc>
            <a:spcBef>
              <a:spcPts val="0"/>
            </a:spcBef>
            <a:spcAft>
              <a:spcPct val="35000"/>
            </a:spcAft>
            <a:buFontTx/>
            <a:buNone/>
          </a:pPr>
          <a:fld id="{F886B86C-349D-4519-9163-DCE42E64F523}" type="TxLink">
            <a:rPr lang="de-CH" sz="1000" b="0" kern="0">
              <a:solidFill>
                <a:prstClr val="white"/>
              </a:solidFill>
              <a:latin typeface="Calibri"/>
            </a:rPr>
            <a:pPr defTabSz="466725" fontAlgn="auto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FontTx/>
              <a:buNone/>
            </a:pPr>
            <a:t>Kunden- service</a:t>
          </a:fld>
          <a:endParaRPr lang="de-CH" sz="1000" b="0" kern="0">
            <a:solidFill>
              <a:prstClr val="white"/>
            </a:solidFill>
            <a:latin typeface="Calibri"/>
          </a:endParaRPr>
        </a:p>
      </xdr:txBody>
    </xdr:sp>
    <xdr:clientData/>
  </xdr:twoCellAnchor>
  <xdr:twoCellAnchor editAs="oneCell">
    <xdr:from>
      <xdr:col>1</xdr:col>
      <xdr:colOff>0</xdr:colOff>
      <xdr:row>45</xdr:row>
      <xdr:rowOff>123825</xdr:rowOff>
    </xdr:from>
    <xdr:to>
      <xdr:col>2</xdr:col>
      <xdr:colOff>470831</xdr:colOff>
      <xdr:row>47</xdr:row>
      <xdr:rowOff>161182</xdr:rowOff>
    </xdr:to>
    <xdr:sp macro="" textlink="' '!A298">
      <xdr:nvSpPr>
        <xdr:cNvPr id="111" name="Richtungspfeil 110">
          <a:extLst>
            <a:ext uri="{FF2B5EF4-FFF2-40B4-BE49-F238E27FC236}">
              <a16:creationId xmlns:a16="http://schemas.microsoft.com/office/drawing/2014/main" id="{00000000-0008-0000-0600-00006F000000}"/>
            </a:ext>
          </a:extLst>
        </xdr:cNvPr>
        <xdr:cNvSpPr>
          <a:spLocks noChangeAspect="1"/>
        </xdr:cNvSpPr>
      </xdr:nvSpPr>
      <xdr:spPr bwMode="auto">
        <a:xfrm rot="16200000">
          <a:off x="369137" y="12175288"/>
          <a:ext cx="513607" cy="756581"/>
        </a:xfrm>
        <a:prstGeom prst="homePlate">
          <a:avLst>
            <a:gd name="adj" fmla="val 27324"/>
          </a:avLst>
        </a:prstGeom>
        <a:gradFill rotWithShape="1">
          <a:gsLst>
            <a:gs pos="0">
              <a:srgbClr val="4F81BD">
                <a:shade val="51000"/>
                <a:satMod val="130000"/>
              </a:srgbClr>
            </a:gs>
            <a:gs pos="80000">
              <a:srgbClr val="4F81BD">
                <a:shade val="93000"/>
                <a:satMod val="130000"/>
              </a:srgbClr>
            </a:gs>
            <a:gs pos="100000">
              <a:srgbClr val="4F81BD">
                <a:shade val="94000"/>
                <a:satMod val="135000"/>
              </a:srgbClr>
            </a:gs>
          </a:gsLst>
          <a:lin ang="16200000" scaled="0"/>
        </a:gradFill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>
          <a:outerShdw blurRad="40000" dist="23000" dir="5400000" rotWithShape="0">
            <a:srgbClr val="000000">
              <a:alpha val="35000"/>
            </a:srgbClr>
          </a:outerShdw>
        </a:effectLst>
      </xdr:spPr>
      <xdr:txBody>
        <a:bodyPr spcFirstLastPara="0" vert="vert" wrap="square" lIns="41949" tIns="34964" rIns="41949" bIns="34964" numCol="1" spcCol="1270" anchor="ctr" anchorCtr="1">
          <a:noAutofit/>
        </a:bodyPr>
        <a:lstStyle>
          <a:defPPr>
            <a:defRPr lang="de-DE"/>
          </a:defPPr>
          <a:lvl1pPr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5pPr>
          <a:lvl6pPr marL="22860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6pPr>
          <a:lvl7pPr marL="27432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7pPr>
          <a:lvl8pPr marL="32004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8pPr>
          <a:lvl9pPr marL="36576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9pPr>
        </a:lstStyle>
        <a:p>
          <a:pPr defTabSz="466725" fontAlgn="auto">
            <a:lnSpc>
              <a:spcPct val="90000"/>
            </a:lnSpc>
            <a:spcBef>
              <a:spcPts val="0"/>
            </a:spcBef>
            <a:spcAft>
              <a:spcPct val="35000"/>
            </a:spcAft>
            <a:buFontTx/>
            <a:buNone/>
          </a:pPr>
          <a:fld id="{6ACB212A-2E4B-4304-93CB-BEC3D5308CF7}" type="TxLink">
            <a:rPr lang="de-CH" sz="1000" b="0" kern="0">
              <a:solidFill>
                <a:prstClr val="white"/>
              </a:solidFill>
              <a:latin typeface="Calibri"/>
            </a:rPr>
            <a:pPr defTabSz="466725" fontAlgn="auto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FontTx/>
              <a:buNone/>
            </a:pPr>
            <a:t>Logistik</a:t>
          </a:fld>
          <a:endParaRPr lang="de-CH" sz="1000" b="0" kern="0">
            <a:solidFill>
              <a:prstClr val="white"/>
            </a:solidFill>
            <a:latin typeface="Calibri"/>
          </a:endParaRPr>
        </a:p>
      </xdr:txBody>
    </xdr:sp>
    <xdr:clientData/>
  </xdr:twoCellAnchor>
  <xdr:twoCellAnchor editAs="oneCell">
    <xdr:from>
      <xdr:col>2</xdr:col>
      <xdr:colOff>528532</xdr:colOff>
      <xdr:row>45</xdr:row>
      <xdr:rowOff>128122</xdr:rowOff>
    </xdr:from>
    <xdr:to>
      <xdr:col>2</xdr:col>
      <xdr:colOff>1285113</xdr:colOff>
      <xdr:row>47</xdr:row>
      <xdr:rowOff>165479</xdr:rowOff>
    </xdr:to>
    <xdr:sp macro="" textlink="' '!A299">
      <xdr:nvSpPr>
        <xdr:cNvPr id="112" name="Richtungspfeil 111">
          <a:extLst>
            <a:ext uri="{FF2B5EF4-FFF2-40B4-BE49-F238E27FC236}">
              <a16:creationId xmlns:a16="http://schemas.microsoft.com/office/drawing/2014/main" id="{00000000-0008-0000-0600-000070000000}"/>
            </a:ext>
          </a:extLst>
        </xdr:cNvPr>
        <xdr:cNvSpPr>
          <a:spLocks noChangeAspect="1"/>
        </xdr:cNvSpPr>
      </xdr:nvSpPr>
      <xdr:spPr bwMode="auto">
        <a:xfrm rot="16200000">
          <a:off x="1183419" y="12179585"/>
          <a:ext cx="513607" cy="756581"/>
        </a:xfrm>
        <a:prstGeom prst="homePlate">
          <a:avLst>
            <a:gd name="adj" fmla="val 27324"/>
          </a:avLst>
        </a:prstGeom>
        <a:gradFill rotWithShape="1">
          <a:gsLst>
            <a:gs pos="0">
              <a:srgbClr val="4F81BD">
                <a:shade val="51000"/>
                <a:satMod val="130000"/>
              </a:srgbClr>
            </a:gs>
            <a:gs pos="80000">
              <a:srgbClr val="4F81BD">
                <a:shade val="93000"/>
                <a:satMod val="130000"/>
              </a:srgbClr>
            </a:gs>
            <a:gs pos="100000">
              <a:srgbClr val="4F81BD">
                <a:shade val="94000"/>
                <a:satMod val="135000"/>
              </a:srgbClr>
            </a:gs>
          </a:gsLst>
          <a:lin ang="16200000" scaled="0"/>
        </a:gradFill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>
          <a:outerShdw blurRad="40000" dist="23000" dir="5400000" rotWithShape="0">
            <a:srgbClr val="000000">
              <a:alpha val="35000"/>
            </a:srgbClr>
          </a:outerShdw>
        </a:effectLst>
      </xdr:spPr>
      <xdr:txBody>
        <a:bodyPr spcFirstLastPara="0" vert="vert" wrap="square" lIns="41949" tIns="34964" rIns="41949" bIns="34964" numCol="1" spcCol="1270" anchor="ctr" anchorCtr="0">
          <a:noAutofit/>
        </a:bodyPr>
        <a:lstStyle>
          <a:defPPr>
            <a:defRPr lang="de-DE"/>
          </a:defPPr>
          <a:lvl1pPr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5pPr>
          <a:lvl6pPr marL="22860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6pPr>
          <a:lvl7pPr marL="27432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7pPr>
          <a:lvl8pPr marL="32004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8pPr>
          <a:lvl9pPr marL="36576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9pPr>
        </a:lstStyle>
        <a:p>
          <a:pPr defTabSz="466725" fontAlgn="auto">
            <a:lnSpc>
              <a:spcPct val="90000"/>
            </a:lnSpc>
            <a:spcBef>
              <a:spcPts val="0"/>
            </a:spcBef>
            <a:spcAft>
              <a:spcPct val="35000"/>
            </a:spcAft>
            <a:buFontTx/>
            <a:buNone/>
          </a:pPr>
          <a:fld id="{0CEA0000-B9C0-4E77-95F2-544ECFEFED32}" type="TxLink">
            <a:rPr lang="de-CH" sz="1000" b="0" kern="0">
              <a:solidFill>
                <a:prstClr val="white"/>
              </a:solidFill>
              <a:latin typeface="Calibri"/>
            </a:rPr>
            <a:pPr defTabSz="466725" fontAlgn="auto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FontTx/>
              <a:buNone/>
            </a:pPr>
            <a:t>Technik</a:t>
          </a:fld>
          <a:endParaRPr lang="de-CH" sz="1000" b="0" kern="0">
            <a:solidFill>
              <a:prstClr val="white"/>
            </a:solidFill>
            <a:latin typeface="Calibri"/>
          </a:endParaRPr>
        </a:p>
      </xdr:txBody>
    </xdr:sp>
    <xdr:clientData/>
  </xdr:twoCellAnchor>
  <xdr:twoCellAnchor editAs="oneCell">
    <xdr:from>
      <xdr:col>2</xdr:col>
      <xdr:colOff>1339300</xdr:colOff>
      <xdr:row>45</xdr:row>
      <xdr:rowOff>123825</xdr:rowOff>
    </xdr:from>
    <xdr:to>
      <xdr:col>4</xdr:col>
      <xdr:colOff>238506</xdr:colOff>
      <xdr:row>47</xdr:row>
      <xdr:rowOff>161182</xdr:rowOff>
    </xdr:to>
    <xdr:sp macro="" textlink="' '!A300">
      <xdr:nvSpPr>
        <xdr:cNvPr id="113" name="Richtungspfeil 112">
          <a:extLst>
            <a:ext uri="{FF2B5EF4-FFF2-40B4-BE49-F238E27FC236}">
              <a16:creationId xmlns:a16="http://schemas.microsoft.com/office/drawing/2014/main" id="{00000000-0008-0000-0600-000071000000}"/>
            </a:ext>
          </a:extLst>
        </xdr:cNvPr>
        <xdr:cNvSpPr>
          <a:spLocks noChangeAspect="1"/>
        </xdr:cNvSpPr>
      </xdr:nvSpPr>
      <xdr:spPr bwMode="auto">
        <a:xfrm rot="16200000">
          <a:off x="1994187" y="12175288"/>
          <a:ext cx="513607" cy="756581"/>
        </a:xfrm>
        <a:prstGeom prst="homePlate">
          <a:avLst>
            <a:gd name="adj" fmla="val 27324"/>
          </a:avLst>
        </a:prstGeom>
        <a:gradFill rotWithShape="1">
          <a:gsLst>
            <a:gs pos="0">
              <a:srgbClr val="4F81BD">
                <a:shade val="51000"/>
                <a:satMod val="130000"/>
              </a:srgbClr>
            </a:gs>
            <a:gs pos="80000">
              <a:srgbClr val="4F81BD">
                <a:shade val="93000"/>
                <a:satMod val="130000"/>
              </a:srgbClr>
            </a:gs>
            <a:gs pos="100000">
              <a:srgbClr val="4F81BD">
                <a:shade val="94000"/>
                <a:satMod val="135000"/>
              </a:srgbClr>
            </a:gs>
          </a:gsLst>
          <a:lin ang="16200000" scaled="0"/>
        </a:gradFill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>
          <a:outerShdw blurRad="40000" dist="23000" dir="5400000" rotWithShape="0">
            <a:srgbClr val="000000">
              <a:alpha val="35000"/>
            </a:srgbClr>
          </a:outerShdw>
        </a:effectLst>
      </xdr:spPr>
      <xdr:txBody>
        <a:bodyPr spcFirstLastPara="0" vert="vert" wrap="square" lIns="41949" tIns="34964" rIns="41949" bIns="34964" numCol="1" spcCol="1270" anchor="ctr" anchorCtr="0">
          <a:noAutofit/>
        </a:bodyPr>
        <a:lstStyle>
          <a:defPPr>
            <a:defRPr lang="de-DE"/>
          </a:defPPr>
          <a:lvl1pPr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5pPr>
          <a:lvl6pPr marL="22860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6pPr>
          <a:lvl7pPr marL="27432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7pPr>
          <a:lvl8pPr marL="32004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8pPr>
          <a:lvl9pPr marL="36576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9pPr>
        </a:lstStyle>
        <a:p>
          <a:pPr defTabSz="466725" fontAlgn="auto">
            <a:lnSpc>
              <a:spcPct val="90000"/>
            </a:lnSpc>
            <a:spcBef>
              <a:spcPts val="0"/>
            </a:spcBef>
            <a:spcAft>
              <a:spcPct val="35000"/>
            </a:spcAft>
            <a:buFontTx/>
            <a:buNone/>
          </a:pPr>
          <a:fld id="{70B0AB0B-2AD5-46D7-9600-ECB2C87BECDF}" type="TxLink">
            <a:rPr lang="de-CH" sz="1000" b="0" kern="0">
              <a:solidFill>
                <a:prstClr val="white"/>
              </a:solidFill>
              <a:latin typeface="Calibri"/>
            </a:rPr>
            <a:pPr defTabSz="466725" fontAlgn="auto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FontTx/>
              <a:buNone/>
            </a:pPr>
            <a:t>Finanzen</a:t>
          </a:fld>
          <a:endParaRPr lang="de-CH" sz="1000" b="0" kern="0">
            <a:solidFill>
              <a:prstClr val="white"/>
            </a:solidFill>
            <a:latin typeface="Calibri"/>
          </a:endParaRPr>
        </a:p>
      </xdr:txBody>
    </xdr:sp>
    <xdr:clientData/>
  </xdr:twoCellAnchor>
  <xdr:twoCellAnchor editAs="oneCell">
    <xdr:from>
      <xdr:col>4</xdr:col>
      <xdr:colOff>292693</xdr:colOff>
      <xdr:row>45</xdr:row>
      <xdr:rowOff>123825</xdr:rowOff>
    </xdr:from>
    <xdr:to>
      <xdr:col>4</xdr:col>
      <xdr:colOff>1049274</xdr:colOff>
      <xdr:row>47</xdr:row>
      <xdr:rowOff>161182</xdr:rowOff>
    </xdr:to>
    <xdr:sp macro="" textlink="' '!A301">
      <xdr:nvSpPr>
        <xdr:cNvPr id="114" name="Richtungspfeil 113">
          <a:extLst>
            <a:ext uri="{FF2B5EF4-FFF2-40B4-BE49-F238E27FC236}">
              <a16:creationId xmlns:a16="http://schemas.microsoft.com/office/drawing/2014/main" id="{00000000-0008-0000-0600-000072000000}"/>
            </a:ext>
          </a:extLst>
        </xdr:cNvPr>
        <xdr:cNvSpPr>
          <a:spLocks noChangeAspect="1"/>
        </xdr:cNvSpPr>
      </xdr:nvSpPr>
      <xdr:spPr bwMode="auto">
        <a:xfrm rot="16200000">
          <a:off x="2804955" y="12175288"/>
          <a:ext cx="513607" cy="756581"/>
        </a:xfrm>
        <a:prstGeom prst="homePlate">
          <a:avLst>
            <a:gd name="adj" fmla="val 27324"/>
          </a:avLst>
        </a:prstGeom>
        <a:gradFill rotWithShape="1">
          <a:gsLst>
            <a:gs pos="0">
              <a:srgbClr val="4F81BD">
                <a:shade val="51000"/>
                <a:satMod val="130000"/>
              </a:srgbClr>
            </a:gs>
            <a:gs pos="80000">
              <a:srgbClr val="4F81BD">
                <a:shade val="93000"/>
                <a:satMod val="130000"/>
              </a:srgbClr>
            </a:gs>
            <a:gs pos="100000">
              <a:srgbClr val="4F81BD">
                <a:shade val="94000"/>
                <a:satMod val="135000"/>
              </a:srgbClr>
            </a:gs>
          </a:gsLst>
          <a:lin ang="16200000" scaled="0"/>
        </a:gradFill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>
          <a:outerShdw blurRad="40000" dist="23000" dir="5400000" rotWithShape="0">
            <a:srgbClr val="000000">
              <a:alpha val="35000"/>
            </a:srgbClr>
          </a:outerShdw>
        </a:effectLst>
      </xdr:spPr>
      <xdr:txBody>
        <a:bodyPr spcFirstLastPara="0" vert="vert" wrap="square" lIns="41949" tIns="34964" rIns="41949" bIns="34964" numCol="1" spcCol="1270" anchor="ctr" anchorCtr="0">
          <a:noAutofit/>
        </a:bodyPr>
        <a:lstStyle>
          <a:defPPr>
            <a:defRPr lang="de-DE"/>
          </a:defPPr>
          <a:lvl1pPr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5pPr>
          <a:lvl6pPr marL="22860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6pPr>
          <a:lvl7pPr marL="27432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7pPr>
          <a:lvl8pPr marL="32004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8pPr>
          <a:lvl9pPr marL="36576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9pPr>
        </a:lstStyle>
        <a:p>
          <a:pPr defTabSz="466725" fontAlgn="auto">
            <a:lnSpc>
              <a:spcPct val="90000"/>
            </a:lnSpc>
            <a:spcBef>
              <a:spcPts val="0"/>
            </a:spcBef>
            <a:spcAft>
              <a:spcPct val="35000"/>
            </a:spcAft>
            <a:buFontTx/>
            <a:buNone/>
          </a:pPr>
          <a:fld id="{5724CC18-B80C-4808-BC51-10AC72818C3E}" type="TxLink">
            <a:rPr lang="de-CH" sz="1000" b="0" kern="0">
              <a:solidFill>
                <a:prstClr val="white"/>
              </a:solidFill>
              <a:latin typeface="Calibri"/>
            </a:rPr>
            <a:pPr defTabSz="466725" fontAlgn="auto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FontTx/>
              <a:buNone/>
            </a:pPr>
            <a:t>Administra-tion</a:t>
          </a:fld>
          <a:endParaRPr lang="de-CH" sz="1000" b="0" kern="0">
            <a:solidFill>
              <a:prstClr val="white"/>
            </a:solidFill>
            <a:latin typeface="Calibri"/>
          </a:endParaRPr>
        </a:p>
      </xdr:txBody>
    </xdr:sp>
    <xdr:clientData/>
  </xdr:twoCellAnchor>
  <xdr:twoCellAnchor editAs="oneCell">
    <xdr:from>
      <xdr:col>4</xdr:col>
      <xdr:colOff>1103461</xdr:colOff>
      <xdr:row>45</xdr:row>
      <xdr:rowOff>123825</xdr:rowOff>
    </xdr:from>
    <xdr:to>
      <xdr:col>4</xdr:col>
      <xdr:colOff>1860042</xdr:colOff>
      <xdr:row>47</xdr:row>
      <xdr:rowOff>161182</xdr:rowOff>
    </xdr:to>
    <xdr:sp macro="" textlink="' '!A303">
      <xdr:nvSpPr>
        <xdr:cNvPr id="115" name="Richtungspfeil 114">
          <a:extLst>
            <a:ext uri="{FF2B5EF4-FFF2-40B4-BE49-F238E27FC236}">
              <a16:creationId xmlns:a16="http://schemas.microsoft.com/office/drawing/2014/main" id="{00000000-0008-0000-0600-000073000000}"/>
            </a:ext>
          </a:extLst>
        </xdr:cNvPr>
        <xdr:cNvSpPr>
          <a:spLocks noChangeAspect="1"/>
        </xdr:cNvSpPr>
      </xdr:nvSpPr>
      <xdr:spPr bwMode="auto">
        <a:xfrm rot="16200000">
          <a:off x="3615723" y="12175288"/>
          <a:ext cx="513607" cy="756581"/>
        </a:xfrm>
        <a:prstGeom prst="homePlate">
          <a:avLst>
            <a:gd name="adj" fmla="val 27324"/>
          </a:avLst>
        </a:prstGeom>
        <a:gradFill rotWithShape="1">
          <a:gsLst>
            <a:gs pos="0">
              <a:srgbClr val="4F81BD">
                <a:shade val="51000"/>
                <a:satMod val="130000"/>
              </a:srgbClr>
            </a:gs>
            <a:gs pos="80000">
              <a:srgbClr val="4F81BD">
                <a:shade val="93000"/>
                <a:satMod val="130000"/>
              </a:srgbClr>
            </a:gs>
            <a:gs pos="100000">
              <a:srgbClr val="4F81BD">
                <a:shade val="94000"/>
                <a:satMod val="135000"/>
              </a:srgbClr>
            </a:gs>
          </a:gsLst>
          <a:lin ang="16200000" scaled="0"/>
        </a:gradFill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>
          <a:outerShdw blurRad="40000" dist="23000" dir="5400000" rotWithShape="0">
            <a:srgbClr val="000000">
              <a:alpha val="35000"/>
            </a:srgbClr>
          </a:outerShdw>
        </a:effectLst>
      </xdr:spPr>
      <xdr:txBody>
        <a:bodyPr spcFirstLastPara="0" vert="vert" wrap="square" lIns="41949" tIns="34964" rIns="41949" bIns="34964" numCol="1" spcCol="1270" anchor="ctr" anchorCtr="0">
          <a:noAutofit/>
        </a:bodyPr>
        <a:lstStyle>
          <a:defPPr>
            <a:defRPr lang="de-DE"/>
          </a:defPPr>
          <a:lvl1pPr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5pPr>
          <a:lvl6pPr marL="22860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6pPr>
          <a:lvl7pPr marL="27432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7pPr>
          <a:lvl8pPr marL="32004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8pPr>
          <a:lvl9pPr marL="36576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9pPr>
        </a:lstStyle>
        <a:p>
          <a:pPr defTabSz="466725" fontAlgn="auto">
            <a:lnSpc>
              <a:spcPct val="90000"/>
            </a:lnSpc>
            <a:spcBef>
              <a:spcPts val="0"/>
            </a:spcBef>
            <a:spcAft>
              <a:spcPct val="35000"/>
            </a:spcAft>
            <a:buFontTx/>
            <a:buNone/>
          </a:pPr>
          <a:fld id="{EA0B6B19-BA8E-4476-A3FA-3FA9C2056F21}" type="TxLink">
            <a:rPr lang="de-CH" sz="1000" b="0" kern="0">
              <a:solidFill>
                <a:prstClr val="white"/>
              </a:solidFill>
              <a:latin typeface="Calibri"/>
            </a:rPr>
            <a:pPr defTabSz="466725" fontAlgn="auto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FontTx/>
              <a:buNone/>
            </a:pPr>
            <a:t>HRM</a:t>
          </a:fld>
          <a:endParaRPr lang="de-CH" sz="1000" b="0" kern="0">
            <a:solidFill>
              <a:prstClr val="white"/>
            </a:solidFill>
            <a:latin typeface="Calibri"/>
          </a:endParaRPr>
        </a:p>
      </xdr:txBody>
    </xdr:sp>
    <xdr:clientData/>
  </xdr:twoCellAnchor>
  <xdr:twoCellAnchor editAs="oneCell">
    <xdr:from>
      <xdr:col>4</xdr:col>
      <xdr:colOff>1914229</xdr:colOff>
      <xdr:row>45</xdr:row>
      <xdr:rowOff>123825</xdr:rowOff>
    </xdr:from>
    <xdr:to>
      <xdr:col>5</xdr:col>
      <xdr:colOff>394335</xdr:colOff>
      <xdr:row>47</xdr:row>
      <xdr:rowOff>161182</xdr:rowOff>
    </xdr:to>
    <xdr:sp macro="" textlink="' '!A304">
      <xdr:nvSpPr>
        <xdr:cNvPr id="116" name="Richtungspfeil 115">
          <a:extLst>
            <a:ext uri="{FF2B5EF4-FFF2-40B4-BE49-F238E27FC236}">
              <a16:creationId xmlns:a16="http://schemas.microsoft.com/office/drawing/2014/main" id="{00000000-0008-0000-0600-000074000000}"/>
            </a:ext>
          </a:extLst>
        </xdr:cNvPr>
        <xdr:cNvSpPr>
          <a:spLocks noChangeAspect="1"/>
        </xdr:cNvSpPr>
      </xdr:nvSpPr>
      <xdr:spPr bwMode="auto">
        <a:xfrm rot="16200000">
          <a:off x="4426491" y="12175288"/>
          <a:ext cx="513607" cy="756581"/>
        </a:xfrm>
        <a:prstGeom prst="homePlate">
          <a:avLst>
            <a:gd name="adj" fmla="val 27324"/>
          </a:avLst>
        </a:prstGeom>
        <a:gradFill rotWithShape="1">
          <a:gsLst>
            <a:gs pos="0">
              <a:srgbClr val="4F81BD">
                <a:shade val="51000"/>
                <a:satMod val="130000"/>
              </a:srgbClr>
            </a:gs>
            <a:gs pos="80000">
              <a:srgbClr val="4F81BD">
                <a:shade val="93000"/>
                <a:satMod val="130000"/>
              </a:srgbClr>
            </a:gs>
            <a:gs pos="100000">
              <a:srgbClr val="4F81BD">
                <a:shade val="94000"/>
                <a:satMod val="135000"/>
              </a:srgbClr>
            </a:gs>
          </a:gsLst>
          <a:lin ang="16200000" scaled="0"/>
        </a:gradFill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>
          <a:outerShdw blurRad="40000" dist="23000" dir="5400000" rotWithShape="0">
            <a:srgbClr val="000000">
              <a:alpha val="35000"/>
            </a:srgbClr>
          </a:outerShdw>
        </a:effectLst>
      </xdr:spPr>
      <xdr:txBody>
        <a:bodyPr spcFirstLastPara="0" vert="vert" wrap="square" lIns="41949" tIns="34964" rIns="41949" bIns="34964" numCol="1" spcCol="1270" anchor="ctr" anchorCtr="0">
          <a:noAutofit/>
        </a:bodyPr>
        <a:lstStyle>
          <a:defPPr>
            <a:defRPr lang="de-DE"/>
          </a:defPPr>
          <a:lvl1pPr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5pPr>
          <a:lvl6pPr marL="22860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6pPr>
          <a:lvl7pPr marL="27432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7pPr>
          <a:lvl8pPr marL="32004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8pPr>
          <a:lvl9pPr marL="36576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9pPr>
        </a:lstStyle>
        <a:p>
          <a:pPr defTabSz="466725" fontAlgn="auto">
            <a:lnSpc>
              <a:spcPct val="90000"/>
            </a:lnSpc>
            <a:spcBef>
              <a:spcPts val="0"/>
            </a:spcBef>
            <a:spcAft>
              <a:spcPct val="35000"/>
            </a:spcAft>
            <a:buFontTx/>
            <a:buNone/>
          </a:pPr>
          <a:fld id="{49F99177-2003-48F7-B19E-55B0E3FF8B30}" type="TxLink">
            <a:rPr lang="de-CH" sz="1000" b="0" kern="0">
              <a:solidFill>
                <a:prstClr val="white"/>
              </a:solidFill>
              <a:latin typeface="Calibri"/>
            </a:rPr>
            <a:pPr defTabSz="466725" fontAlgn="auto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FontTx/>
              <a:buNone/>
            </a:pPr>
            <a:t>QM</a:t>
          </a:fld>
          <a:endParaRPr lang="de-CH" sz="1000" b="0" kern="0">
            <a:solidFill>
              <a:prstClr val="white"/>
            </a:solidFill>
            <a:latin typeface="Calibri"/>
          </a:endParaRPr>
        </a:p>
      </xdr:txBody>
    </xdr:sp>
    <xdr:clientData/>
  </xdr:twoCellAnchor>
  <xdr:twoCellAnchor editAs="oneCell">
    <xdr:from>
      <xdr:col>8</xdr:col>
      <xdr:colOff>247650</xdr:colOff>
      <xdr:row>2</xdr:row>
      <xdr:rowOff>47625</xdr:rowOff>
    </xdr:from>
    <xdr:to>
      <xdr:col>8</xdr:col>
      <xdr:colOff>420450</xdr:colOff>
      <xdr:row>2</xdr:row>
      <xdr:rowOff>220425</xdr:rowOff>
    </xdr:to>
    <xdr:grpSp>
      <xdr:nvGrpSpPr>
        <xdr:cNvPr id="35" name="Gruppieren 34">
          <a:hlinkClick xmlns:r="http://schemas.openxmlformats.org/officeDocument/2006/relationships" r:id="rId1" tooltip="Help"/>
          <a:extLst>
            <a:ext uri="{FF2B5EF4-FFF2-40B4-BE49-F238E27FC236}">
              <a16:creationId xmlns:a16="http://schemas.microsoft.com/office/drawing/2014/main" id="{00000000-0008-0000-0600-000023000000}"/>
            </a:ext>
          </a:extLst>
        </xdr:cNvPr>
        <xdr:cNvGrpSpPr/>
      </xdr:nvGrpSpPr>
      <xdr:grpSpPr>
        <a:xfrm>
          <a:off x="10351770" y="611505"/>
          <a:ext cx="172800" cy="172800"/>
          <a:chOff x="8105775" y="571500"/>
          <a:chExt cx="172800" cy="172800"/>
        </a:xfrm>
      </xdr:grpSpPr>
      <xdr:sp macro="" textlink="">
        <xdr:nvSpPr>
          <xdr:cNvPr id="36" name="Rechteck 35">
            <a:extLst>
              <a:ext uri="{FF2B5EF4-FFF2-40B4-BE49-F238E27FC236}">
                <a16:creationId xmlns:a16="http://schemas.microsoft.com/office/drawing/2014/main" id="{00000000-0008-0000-0600-000024000000}"/>
              </a:ext>
            </a:extLst>
          </xdr:cNvPr>
          <xdr:cNvSpPr>
            <a:spLocks noChangeAspect="1"/>
          </xdr:cNvSpPr>
        </xdr:nvSpPr>
        <xdr:spPr>
          <a:xfrm>
            <a:off x="8105775" y="571500"/>
            <a:ext cx="172800" cy="172800"/>
          </a:xfrm>
          <a:prstGeom prst="rect">
            <a:avLst/>
          </a:prstGeom>
          <a:ln/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37" name="Textfeld 36">
            <a:extLst>
              <a:ext uri="{FF2B5EF4-FFF2-40B4-BE49-F238E27FC236}">
                <a16:creationId xmlns:a16="http://schemas.microsoft.com/office/drawing/2014/main" id="{00000000-0008-0000-0600-000025000000}"/>
              </a:ext>
            </a:extLst>
          </xdr:cNvPr>
          <xdr:cNvSpPr txBox="1"/>
        </xdr:nvSpPr>
        <xdr:spPr>
          <a:xfrm>
            <a:off x="8152998" y="584162"/>
            <a:ext cx="78355" cy="1474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t">
            <a:noAutofit/>
          </a:bodyPr>
          <a:lstStyle/>
          <a:p>
            <a:r>
              <a:rPr lang="de-CH" sz="1000" b="1">
                <a:solidFill>
                  <a:schemeClr val="bg1"/>
                </a:solidFill>
                <a:latin typeface="Arial" pitchFamily="34" charset="0"/>
                <a:cs typeface="Arial" pitchFamily="34" charset="0"/>
              </a:rPr>
              <a:t>?</a:t>
            </a:r>
          </a:p>
        </xdr:txBody>
      </xdr:sp>
    </xdr:grpSp>
    <xdr:clientData fPrintsWithSheet="0"/>
  </xdr:twoCellAnchor>
  <xdr:twoCellAnchor editAs="oneCell">
    <xdr:from>
      <xdr:col>0</xdr:col>
      <xdr:colOff>57150</xdr:colOff>
      <xdr:row>42</xdr:row>
      <xdr:rowOff>171450</xdr:rowOff>
    </xdr:from>
    <xdr:to>
      <xdr:col>0</xdr:col>
      <xdr:colOff>381150</xdr:colOff>
      <xdr:row>44</xdr:row>
      <xdr:rowOff>1615</xdr:rowOff>
    </xdr:to>
    <xdr:grpSp>
      <xdr:nvGrpSpPr>
        <xdr:cNvPr id="41" name="Gruppieren 40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600-000029000000}"/>
            </a:ext>
          </a:extLst>
        </xdr:cNvPr>
        <xdr:cNvGrpSpPr/>
      </xdr:nvGrpSpPr>
      <xdr:grpSpPr>
        <a:xfrm>
          <a:off x="57150" y="15038070"/>
          <a:ext cx="324000" cy="325465"/>
          <a:chOff x="66675" y="4972050"/>
          <a:chExt cx="324000" cy="325465"/>
        </a:xfrm>
      </xdr:grpSpPr>
      <xdr:sp macro="" textlink="">
        <xdr:nvSpPr>
          <xdr:cNvPr id="42" name="Rechteck 41">
            <a:extLst>
              <a:ext uri="{FF2B5EF4-FFF2-40B4-BE49-F238E27FC236}">
                <a16:creationId xmlns:a16="http://schemas.microsoft.com/office/drawing/2014/main" id="{00000000-0008-0000-0600-00002A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43" name="Pfeil nach oben 42">
            <a:extLst>
              <a:ext uri="{FF2B5EF4-FFF2-40B4-BE49-F238E27FC236}">
                <a16:creationId xmlns:a16="http://schemas.microsoft.com/office/drawing/2014/main" id="{00000000-0008-0000-0600-00002B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xdr:twoCellAnchor editAs="oneCell">
    <xdr:from>
      <xdr:col>0</xdr:col>
      <xdr:colOff>57150</xdr:colOff>
      <xdr:row>61</xdr:row>
      <xdr:rowOff>161925</xdr:rowOff>
    </xdr:from>
    <xdr:to>
      <xdr:col>0</xdr:col>
      <xdr:colOff>381150</xdr:colOff>
      <xdr:row>62</xdr:row>
      <xdr:rowOff>192115</xdr:rowOff>
    </xdr:to>
    <xdr:grpSp>
      <xdr:nvGrpSpPr>
        <xdr:cNvPr id="44" name="Gruppieren 4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600-00002C000000}"/>
            </a:ext>
          </a:extLst>
        </xdr:cNvPr>
        <xdr:cNvGrpSpPr/>
      </xdr:nvGrpSpPr>
      <xdr:grpSpPr>
        <a:xfrm>
          <a:off x="57150" y="20362545"/>
          <a:ext cx="324000" cy="327370"/>
          <a:chOff x="66675" y="4972050"/>
          <a:chExt cx="324000" cy="325465"/>
        </a:xfrm>
      </xdr:grpSpPr>
      <xdr:sp macro="" textlink="">
        <xdr:nvSpPr>
          <xdr:cNvPr id="45" name="Rechteck 44">
            <a:extLst>
              <a:ext uri="{FF2B5EF4-FFF2-40B4-BE49-F238E27FC236}">
                <a16:creationId xmlns:a16="http://schemas.microsoft.com/office/drawing/2014/main" id="{00000000-0008-0000-0600-00002D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46" name="Pfeil nach oben 45">
            <a:extLst>
              <a:ext uri="{FF2B5EF4-FFF2-40B4-BE49-F238E27FC236}">
                <a16:creationId xmlns:a16="http://schemas.microsoft.com/office/drawing/2014/main" id="{00000000-0008-0000-0600-00002E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xdr:twoCellAnchor editAs="oneCell">
    <xdr:from>
      <xdr:col>1</xdr:col>
      <xdr:colOff>0</xdr:colOff>
      <xdr:row>3</xdr:row>
      <xdr:rowOff>0</xdr:rowOff>
    </xdr:from>
    <xdr:to>
      <xdr:col>5</xdr:col>
      <xdr:colOff>1855357</xdr:colOff>
      <xdr:row>3</xdr:row>
      <xdr:rowOff>3671191</xdr:rowOff>
    </xdr:to>
    <xdr:grpSp>
      <xdr:nvGrpSpPr>
        <xdr:cNvPr id="86" name="Gruppieren 85">
          <a:extLst>
            <a:ext uri="{FF2B5EF4-FFF2-40B4-BE49-F238E27FC236}">
              <a16:creationId xmlns:a16="http://schemas.microsoft.com/office/drawing/2014/main" id="{00000000-0008-0000-0600-000056000000}"/>
            </a:ext>
          </a:extLst>
        </xdr:cNvPr>
        <xdr:cNvGrpSpPr/>
      </xdr:nvGrpSpPr>
      <xdr:grpSpPr>
        <a:xfrm>
          <a:off x="480060" y="929640"/>
          <a:ext cx="6412117" cy="3671191"/>
          <a:chOff x="10125075" y="102803325"/>
          <a:chExt cx="6274957" cy="3671191"/>
        </a:xfrm>
      </xdr:grpSpPr>
      <xdr:sp macro="" textlink="' '!A308">
        <xdr:nvSpPr>
          <xdr:cNvPr id="87" name="Freihandform 86">
            <a:extLst>
              <a:ext uri="{FF2B5EF4-FFF2-40B4-BE49-F238E27FC236}">
                <a16:creationId xmlns:a16="http://schemas.microsoft.com/office/drawing/2014/main" id="{00000000-0008-0000-0600-000057000000}"/>
              </a:ext>
            </a:extLst>
          </xdr:cNvPr>
          <xdr:cNvSpPr/>
        </xdr:nvSpPr>
        <xdr:spPr>
          <a:xfrm>
            <a:off x="10304486" y="106282517"/>
            <a:ext cx="6095546" cy="191999"/>
          </a:xfrm>
          <a:custGeom>
            <a:avLst/>
            <a:gdLst>
              <a:gd name="connsiteX0" fmla="*/ 0 w 8155009"/>
              <a:gd name="connsiteY0" fmla="*/ 0 h 1108768"/>
              <a:gd name="connsiteX1" fmla="*/ 8155009 w 8155009"/>
              <a:gd name="connsiteY1" fmla="*/ 0 h 1108768"/>
              <a:gd name="connsiteX2" fmla="*/ 8155009 w 8155009"/>
              <a:gd name="connsiteY2" fmla="*/ 1108768 h 1108768"/>
              <a:gd name="connsiteX3" fmla="*/ 0 w 8155009"/>
              <a:gd name="connsiteY3" fmla="*/ 1108768 h 1108768"/>
              <a:gd name="connsiteX4" fmla="*/ 0 w 8155009"/>
              <a:gd name="connsiteY4" fmla="*/ 0 h 1108768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8155009" h="1108768">
                <a:moveTo>
                  <a:pt x="0" y="0"/>
                </a:moveTo>
                <a:lnTo>
                  <a:pt x="8155009" y="0"/>
                </a:lnTo>
                <a:lnTo>
                  <a:pt x="8155009" y="1108768"/>
                </a:lnTo>
                <a:lnTo>
                  <a:pt x="0" y="1108768"/>
                </a:lnTo>
                <a:lnTo>
                  <a:pt x="0" y="0"/>
                </a:lnTo>
                <a:close/>
              </a:path>
            </a:pathLst>
          </a:custGeom>
          <a:solidFill>
            <a:srgbClr val="ABB9D5"/>
          </a:solidFill>
          <a:ln>
            <a:noFill/>
          </a:ln>
        </xdr:spPr>
        <xdr:style>
          <a:lnRef idx="2">
            <a:scrgbClr r="0" g="0" b="0"/>
          </a:lnRef>
          <a:fillRef idx="1">
            <a:scrgbClr r="0" g="0" b="0"/>
          </a:fillRef>
          <a:effectRef idx="0">
            <a:schemeClr val="accent2"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880085" tIns="152400" rIns="152400" bIns="152400" numCol="1" spcCol="1270" anchor="ctr" anchorCtr="0">
            <a:noAutofit/>
          </a:bodyPr>
          <a:lstStyle>
            <a:defPPr>
              <a:defRPr lang="de-DE"/>
            </a:defPPr>
            <a:lvl1pPr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3200" b="1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3200" b="1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3200" b="1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3200" b="1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lvl="0" defTabSz="26670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fld id="{FF122D38-C519-40E7-9BFC-4A5AE5C8D803}" type="TxLink">
              <a:rPr lang="de-CH" sz="1000" kern="1200"/>
              <a:pPr lvl="0" defTabSz="2667000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</a:pPr>
              <a:t>Umwelt</a:t>
            </a:fld>
            <a:endParaRPr lang="de-CH" sz="1000" kern="1200"/>
          </a:p>
        </xdr:txBody>
      </xdr:sp>
      <xdr:sp macro="" textlink="">
        <xdr:nvSpPr>
          <xdr:cNvPr id="88" name="Freihandform 87">
            <a:extLst>
              <a:ext uri="{FF2B5EF4-FFF2-40B4-BE49-F238E27FC236}">
                <a16:creationId xmlns:a16="http://schemas.microsoft.com/office/drawing/2014/main" id="{00000000-0008-0000-0600-000058000000}"/>
              </a:ext>
            </a:extLst>
          </xdr:cNvPr>
          <xdr:cNvSpPr/>
        </xdr:nvSpPr>
        <xdr:spPr bwMode="auto">
          <a:xfrm>
            <a:off x="10152467" y="106286680"/>
            <a:ext cx="192149" cy="183346"/>
          </a:xfrm>
          <a:custGeom>
            <a:avLst/>
            <a:gdLst>
              <a:gd name="connsiteX0" fmla="*/ 273050 w 273050"/>
              <a:gd name="connsiteY0" fmla="*/ 269875 h 269875"/>
              <a:gd name="connsiteX1" fmla="*/ 0 w 273050"/>
              <a:gd name="connsiteY1" fmla="*/ 269875 h 269875"/>
              <a:gd name="connsiteX2" fmla="*/ 250825 w 273050"/>
              <a:gd name="connsiteY2" fmla="*/ 0 h 269875"/>
              <a:gd name="connsiteX3" fmla="*/ 273050 w 273050"/>
              <a:gd name="connsiteY3" fmla="*/ 269875 h 26987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273050" h="269875">
                <a:moveTo>
                  <a:pt x="273050" y="269875"/>
                </a:moveTo>
                <a:lnTo>
                  <a:pt x="0" y="269875"/>
                </a:lnTo>
                <a:lnTo>
                  <a:pt x="250825" y="0"/>
                </a:lnTo>
                <a:lnTo>
                  <a:pt x="273050" y="269875"/>
                </a:lnTo>
                <a:close/>
              </a:path>
            </a:pathLst>
          </a:custGeom>
          <a:solidFill>
            <a:srgbClr val="ABB9D5"/>
          </a:solidFill>
          <a:ln w="9525" cap="flat" cmpd="sng" algn="ctr">
            <a:solidFill>
              <a:srgbClr val="ABB9D5"/>
            </a:solidFill>
            <a:prstDash val="solid"/>
            <a:round/>
            <a:headEnd type="none" w="med" len="med"/>
            <a:tailEnd type="none" w="med" len="med"/>
          </a:ln>
          <a:effectLst/>
        </xdr:spPr>
        <xdr:txBody>
          <a:bodyPr rot="0" spcFirstLastPara="0" vert="horz" wrap="square" lIns="0" tIns="0" rIns="0" bIns="0" numCol="1" spcCol="0" rtlCol="0" fromWordArt="0" anchor="t" anchorCtr="0" forceAA="0" compatLnSpc="1">
            <a:prstTxWarp prst="textNoShape">
              <a:avLst/>
            </a:prstTxWarp>
            <a:noAutofit/>
          </a:bodyPr>
          <a:lstStyle>
            <a:defPPr>
              <a:defRPr lang="de-DE"/>
            </a:defPPr>
            <a:lvl1pPr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1pPr>
            <a:lvl2pPr marL="4572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2pPr>
            <a:lvl3pPr marL="9144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3pPr>
            <a:lvl4pPr marL="13716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4pPr>
            <a:lvl5pPr marL="18288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9pPr>
          </a:lstStyle>
          <a:p>
            <a:pPr marL="0" marR="0" indent="0" algn="ctr" defTabSz="914400" rtl="0" eaLnBrk="1" fontAlgn="base" latinLnBrk="0" hangingPunct="1">
              <a:lnSpc>
                <a:spcPct val="100000"/>
              </a:lnSpc>
              <a:spcBef>
                <a:spcPct val="0"/>
              </a:spcBef>
              <a:spcAft>
                <a:spcPct val="0"/>
              </a:spcAft>
              <a:buClrTx/>
              <a:buSzTx/>
              <a:buFont typeface="Times" pitchFamily="18" charset="0"/>
              <a:buNone/>
              <a:tabLst/>
            </a:pPr>
            <a:endParaRPr kumimoji="0" lang="de-CH" sz="1000" b="1" i="0" u="none" strike="noStrike" cap="none" normalizeH="0" baseline="0">
              <a:ln>
                <a:noFill/>
              </a:ln>
              <a:solidFill>
                <a:srgbClr val="000099"/>
              </a:solidFill>
              <a:effectLst/>
              <a:latin typeface="Arial" charset="0"/>
            </a:endParaRPr>
          </a:p>
        </xdr:txBody>
      </xdr:sp>
      <xdr:grpSp>
        <xdr:nvGrpSpPr>
          <xdr:cNvPr id="89" name="Gruppieren 88">
            <a:extLst>
              <a:ext uri="{FF2B5EF4-FFF2-40B4-BE49-F238E27FC236}">
                <a16:creationId xmlns:a16="http://schemas.microsoft.com/office/drawing/2014/main" id="{00000000-0008-0000-0600-000059000000}"/>
              </a:ext>
            </a:extLst>
          </xdr:cNvPr>
          <xdr:cNvGrpSpPr/>
        </xdr:nvGrpSpPr>
        <xdr:grpSpPr>
          <a:xfrm>
            <a:off x="10131018" y="102803325"/>
            <a:ext cx="6265850" cy="191999"/>
            <a:chOff x="581025" y="540079"/>
            <a:chExt cx="8903980" cy="282612"/>
          </a:xfrm>
        </xdr:grpSpPr>
        <xdr:sp macro="" textlink="">
          <xdr:nvSpPr>
            <xdr:cNvPr id="128" name="Freihandform 127">
              <a:extLst>
                <a:ext uri="{FF2B5EF4-FFF2-40B4-BE49-F238E27FC236}">
                  <a16:creationId xmlns:a16="http://schemas.microsoft.com/office/drawing/2014/main" id="{00000000-0008-0000-0600-000080000000}"/>
                </a:ext>
              </a:extLst>
            </xdr:cNvPr>
            <xdr:cNvSpPr/>
          </xdr:nvSpPr>
          <xdr:spPr bwMode="auto">
            <a:xfrm>
              <a:off x="581025" y="548864"/>
              <a:ext cx="257175" cy="226219"/>
            </a:xfrm>
            <a:custGeom>
              <a:avLst/>
              <a:gdLst>
                <a:gd name="connsiteX0" fmla="*/ 257175 w 257175"/>
                <a:gd name="connsiteY0" fmla="*/ 0 h 226219"/>
                <a:gd name="connsiteX1" fmla="*/ 0 w 257175"/>
                <a:gd name="connsiteY1" fmla="*/ 0 h 226219"/>
                <a:gd name="connsiteX2" fmla="*/ 223838 w 257175"/>
                <a:gd name="connsiteY2" fmla="*/ 226219 h 226219"/>
                <a:gd name="connsiteX3" fmla="*/ 257175 w 257175"/>
                <a:gd name="connsiteY3" fmla="*/ 226219 h 226219"/>
                <a:gd name="connsiteX4" fmla="*/ 257175 w 257175"/>
                <a:gd name="connsiteY4" fmla="*/ 0 h 226219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  <a:cxn ang="0">
                  <a:pos x="connsiteX4" y="connsiteY4"/>
                </a:cxn>
              </a:cxnLst>
              <a:rect l="l" t="t" r="r" b="b"/>
              <a:pathLst>
                <a:path w="257175" h="226219">
                  <a:moveTo>
                    <a:pt x="257175" y="0"/>
                  </a:moveTo>
                  <a:lnTo>
                    <a:pt x="0" y="0"/>
                  </a:lnTo>
                  <a:lnTo>
                    <a:pt x="223838" y="226219"/>
                  </a:lnTo>
                  <a:lnTo>
                    <a:pt x="257175" y="226219"/>
                  </a:lnTo>
                  <a:cubicBezTo>
                    <a:pt x="256381" y="150813"/>
                    <a:pt x="255588" y="75406"/>
                    <a:pt x="257175" y="0"/>
                  </a:cubicBezTo>
                  <a:close/>
                </a:path>
              </a:pathLst>
            </a:custGeom>
            <a:solidFill>
              <a:srgbClr val="ABB9D5"/>
            </a:solidFill>
            <a:ln w="9525" cap="flat" cmpd="sng" algn="ctr">
              <a:solidFill>
                <a:srgbClr val="ABB9D5"/>
              </a:solidFill>
              <a:prstDash val="solid"/>
              <a:round/>
              <a:headEnd type="none" w="med" len="med"/>
              <a:tailEnd type="none" w="med" len="med"/>
            </a:ln>
            <a:effectLst/>
          </xdr:spPr>
          <xdr:txBody>
            <a:bodyPr rot="0" spcFirstLastPara="0" vert="horz" wrap="square" lIns="0" tIns="0" rIns="0" bIns="0" numCol="1" spcCol="0" rtlCol="0" fromWordArt="0" anchor="t" anchorCtr="0" forceAA="0" compatLnSpc="1">
              <a:prstTxWarp prst="textNoShape">
                <a:avLst/>
              </a:prstTxWarp>
              <a:noAutofit/>
            </a:bodyPr>
            <a:lstStyle>
              <a:defPPr>
                <a:defRPr lang="de-DE"/>
              </a:defPPr>
              <a:lvl1pPr algn="ctr" rtl="0" fontAlgn="base">
                <a:spcBef>
                  <a:spcPct val="0"/>
                </a:spcBef>
                <a:spcAft>
                  <a:spcPct val="0"/>
                </a:spcAft>
                <a:buFont typeface="Times" pitchFamily="18" charset="0"/>
                <a:defRPr sz="3200" b="1" kern="1200">
                  <a:solidFill>
                    <a:srgbClr val="000099"/>
                  </a:solidFill>
                  <a:latin typeface="Arial" pitchFamily="34" charset="0"/>
                  <a:ea typeface="+mn-ea"/>
                  <a:cs typeface="+mn-cs"/>
                </a:defRPr>
              </a:lvl1pPr>
              <a:lvl2pPr marL="457200" algn="ctr" rtl="0" fontAlgn="base">
                <a:spcBef>
                  <a:spcPct val="0"/>
                </a:spcBef>
                <a:spcAft>
                  <a:spcPct val="0"/>
                </a:spcAft>
                <a:buFont typeface="Times" pitchFamily="18" charset="0"/>
                <a:defRPr sz="3200" b="1" kern="1200">
                  <a:solidFill>
                    <a:srgbClr val="000099"/>
                  </a:solidFill>
                  <a:latin typeface="Arial" pitchFamily="34" charset="0"/>
                  <a:ea typeface="+mn-ea"/>
                  <a:cs typeface="+mn-cs"/>
                </a:defRPr>
              </a:lvl2pPr>
              <a:lvl3pPr marL="914400" algn="ctr" rtl="0" fontAlgn="base">
                <a:spcBef>
                  <a:spcPct val="0"/>
                </a:spcBef>
                <a:spcAft>
                  <a:spcPct val="0"/>
                </a:spcAft>
                <a:buFont typeface="Times" pitchFamily="18" charset="0"/>
                <a:defRPr sz="3200" b="1" kern="1200">
                  <a:solidFill>
                    <a:srgbClr val="000099"/>
                  </a:solidFill>
                  <a:latin typeface="Arial" pitchFamily="34" charset="0"/>
                  <a:ea typeface="+mn-ea"/>
                  <a:cs typeface="+mn-cs"/>
                </a:defRPr>
              </a:lvl3pPr>
              <a:lvl4pPr marL="1371600" algn="ctr" rtl="0" fontAlgn="base">
                <a:spcBef>
                  <a:spcPct val="0"/>
                </a:spcBef>
                <a:spcAft>
                  <a:spcPct val="0"/>
                </a:spcAft>
                <a:buFont typeface="Times" pitchFamily="18" charset="0"/>
                <a:defRPr sz="3200" b="1" kern="1200">
                  <a:solidFill>
                    <a:srgbClr val="000099"/>
                  </a:solidFill>
                  <a:latin typeface="Arial" pitchFamily="34" charset="0"/>
                  <a:ea typeface="+mn-ea"/>
                  <a:cs typeface="+mn-cs"/>
                </a:defRPr>
              </a:lvl4pPr>
              <a:lvl5pPr marL="1828800" algn="ctr" rtl="0" fontAlgn="base">
                <a:spcBef>
                  <a:spcPct val="0"/>
                </a:spcBef>
                <a:spcAft>
                  <a:spcPct val="0"/>
                </a:spcAft>
                <a:buFont typeface="Times" pitchFamily="18" charset="0"/>
                <a:defRPr sz="3200" b="1" kern="1200">
                  <a:solidFill>
                    <a:srgbClr val="000099"/>
                  </a:solidFill>
                  <a:latin typeface="Arial" pitchFamily="34" charset="0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3200" b="1" kern="1200">
                  <a:solidFill>
                    <a:srgbClr val="000099"/>
                  </a:solidFill>
                  <a:latin typeface="Arial" pitchFamily="34" charset="0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3200" b="1" kern="1200">
                  <a:solidFill>
                    <a:srgbClr val="000099"/>
                  </a:solidFill>
                  <a:latin typeface="Arial" pitchFamily="34" charset="0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3200" b="1" kern="1200">
                  <a:solidFill>
                    <a:srgbClr val="000099"/>
                  </a:solidFill>
                  <a:latin typeface="Arial" pitchFamily="34" charset="0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3200" b="1" kern="1200">
                  <a:solidFill>
                    <a:srgbClr val="000099"/>
                  </a:solidFill>
                  <a:latin typeface="Arial" pitchFamily="34" charset="0"/>
                  <a:ea typeface="+mn-ea"/>
                  <a:cs typeface="+mn-cs"/>
                </a:defRPr>
              </a:lvl9pPr>
            </a:lstStyle>
            <a:p>
              <a:pPr marL="0" marR="0" indent="0" algn="ctr" defTabSz="914400" rtl="0" eaLnBrk="1" fontAlgn="base" latinLnBrk="0" hangingPunct="1">
                <a:lnSpc>
                  <a:spcPct val="100000"/>
                </a:lnSpc>
                <a:spcBef>
                  <a:spcPct val="0"/>
                </a:spcBef>
                <a:spcAft>
                  <a:spcPct val="0"/>
                </a:spcAft>
                <a:buClrTx/>
                <a:buSzTx/>
                <a:buFont typeface="Times" pitchFamily="18" charset="0"/>
                <a:buNone/>
                <a:tabLst/>
              </a:pPr>
              <a:endParaRPr kumimoji="0" lang="de-CH" sz="1000" b="1" i="0" u="none" strike="noStrike" cap="none" normalizeH="0" baseline="0">
                <a:ln>
                  <a:noFill/>
                </a:ln>
                <a:solidFill>
                  <a:srgbClr val="000099"/>
                </a:solidFill>
                <a:effectLst/>
                <a:latin typeface="Arial" charset="0"/>
              </a:endParaRPr>
            </a:p>
          </xdr:txBody>
        </xdr:sp>
        <xdr:sp macro="" textlink="' '!A278">
          <xdr:nvSpPr>
            <xdr:cNvPr id="129" name="Freihandform 128">
              <a:extLst>
                <a:ext uri="{FF2B5EF4-FFF2-40B4-BE49-F238E27FC236}">
                  <a16:creationId xmlns:a16="http://schemas.microsoft.com/office/drawing/2014/main" id="{00000000-0008-0000-0600-000081000000}"/>
                </a:ext>
              </a:extLst>
            </xdr:cNvPr>
            <xdr:cNvSpPr/>
          </xdr:nvSpPr>
          <xdr:spPr>
            <a:xfrm>
              <a:off x="823033" y="540079"/>
              <a:ext cx="8661972" cy="282612"/>
            </a:xfrm>
            <a:custGeom>
              <a:avLst/>
              <a:gdLst>
                <a:gd name="connsiteX0" fmla="*/ 0 w 8155009"/>
                <a:gd name="connsiteY0" fmla="*/ 0 h 1108768"/>
                <a:gd name="connsiteX1" fmla="*/ 8155009 w 8155009"/>
                <a:gd name="connsiteY1" fmla="*/ 0 h 1108768"/>
                <a:gd name="connsiteX2" fmla="*/ 8155009 w 8155009"/>
                <a:gd name="connsiteY2" fmla="*/ 1108768 h 1108768"/>
                <a:gd name="connsiteX3" fmla="*/ 0 w 8155009"/>
                <a:gd name="connsiteY3" fmla="*/ 1108768 h 1108768"/>
                <a:gd name="connsiteX4" fmla="*/ 0 w 8155009"/>
                <a:gd name="connsiteY4" fmla="*/ 0 h 1108768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  <a:cxn ang="0">
                  <a:pos x="connsiteX4" y="connsiteY4"/>
                </a:cxn>
              </a:cxnLst>
              <a:rect l="l" t="t" r="r" b="b"/>
              <a:pathLst>
                <a:path w="8155009" h="1108768">
                  <a:moveTo>
                    <a:pt x="0" y="0"/>
                  </a:moveTo>
                  <a:lnTo>
                    <a:pt x="8155009" y="0"/>
                  </a:lnTo>
                  <a:lnTo>
                    <a:pt x="8155009" y="1108768"/>
                  </a:lnTo>
                  <a:lnTo>
                    <a:pt x="0" y="1108768"/>
                  </a:lnTo>
                  <a:lnTo>
                    <a:pt x="0" y="0"/>
                  </a:lnTo>
                  <a:close/>
                </a:path>
              </a:pathLst>
            </a:custGeom>
            <a:solidFill>
              <a:srgbClr val="ABB9D5"/>
            </a:solidFill>
            <a:ln>
              <a:noFill/>
            </a:ln>
          </xdr:spPr>
          <xdr:style>
            <a:lnRef idx="2">
              <a:scrgbClr r="0" g="0" b="0"/>
            </a:lnRef>
            <a:fillRef idx="1">
              <a:scrgbClr r="0" g="0" b="0"/>
            </a:fillRef>
            <a:effectRef idx="0">
              <a:schemeClr val="accent2">
                <a:hueOff val="0"/>
                <a:satOff val="0"/>
                <a:lumOff val="0"/>
                <a:alphaOff val="0"/>
              </a:schemeClr>
            </a:effectRef>
            <a:fontRef idx="minor">
              <a:schemeClr val="lt1"/>
            </a:fontRef>
          </xdr:style>
          <xdr:txBody>
            <a:bodyPr spcFirstLastPara="0" vert="horz" wrap="square" lIns="880085" tIns="152400" rIns="152400" bIns="152400" numCol="1" spcCol="1270" anchor="ctr" anchorCtr="0">
              <a:noAutofit/>
            </a:bodyPr>
            <a:lstStyle>
              <a:defPPr>
                <a:defRPr lang="de-DE"/>
              </a:defPPr>
              <a:lvl1pPr algn="ctr" rtl="0" fontAlgn="base">
                <a:spcBef>
                  <a:spcPct val="0"/>
                </a:spcBef>
                <a:spcAft>
                  <a:spcPct val="0"/>
                </a:spcAft>
                <a:buFont typeface="Times" pitchFamily="18" charset="0"/>
                <a:defRPr sz="3200" b="1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ctr" rtl="0" fontAlgn="base">
                <a:spcBef>
                  <a:spcPct val="0"/>
                </a:spcBef>
                <a:spcAft>
                  <a:spcPct val="0"/>
                </a:spcAft>
                <a:buFont typeface="Times" pitchFamily="18" charset="0"/>
                <a:defRPr sz="3200" b="1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ctr" rtl="0" fontAlgn="base">
                <a:spcBef>
                  <a:spcPct val="0"/>
                </a:spcBef>
                <a:spcAft>
                  <a:spcPct val="0"/>
                </a:spcAft>
                <a:buFont typeface="Times" pitchFamily="18" charset="0"/>
                <a:defRPr sz="3200" b="1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ctr" rtl="0" fontAlgn="base">
                <a:spcBef>
                  <a:spcPct val="0"/>
                </a:spcBef>
                <a:spcAft>
                  <a:spcPct val="0"/>
                </a:spcAft>
                <a:buFont typeface="Times" pitchFamily="18" charset="0"/>
                <a:defRPr sz="3200" b="1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ctr" rtl="0" fontAlgn="base">
                <a:spcBef>
                  <a:spcPct val="0"/>
                </a:spcBef>
                <a:spcAft>
                  <a:spcPct val="0"/>
                </a:spcAft>
                <a:buFont typeface="Times" pitchFamily="18" charset="0"/>
                <a:defRPr sz="3200" b="1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3200" b="1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3200" b="1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3200" b="1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3200" b="1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lvl="0" defTabSz="2667000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</a:pPr>
              <a:fld id="{CE1E0F28-726D-43D2-8BCA-51F367F8D26B}" type="TxLink">
                <a:rPr lang="de-CH" sz="1000" kern="1200"/>
                <a:pPr lvl="0" defTabSz="2667000">
                  <a:lnSpc>
                    <a:spcPct val="90000"/>
                  </a:lnSpc>
                  <a:spcBef>
                    <a:spcPct val="0"/>
                  </a:spcBef>
                  <a:spcAft>
                    <a:spcPct val="35000"/>
                  </a:spcAft>
                </a:pPr>
                <a:t>Anspruchsgruppen</a:t>
              </a:fld>
              <a:endParaRPr lang="de-CH" sz="1000" kern="1200"/>
            </a:p>
          </xdr:txBody>
        </xdr:sp>
      </xdr:grpSp>
      <xdr:sp macro="" textlink="">
        <xdr:nvSpPr>
          <xdr:cNvPr id="90" name="Freihandform 89">
            <a:extLst>
              <a:ext uri="{FF2B5EF4-FFF2-40B4-BE49-F238E27FC236}">
                <a16:creationId xmlns:a16="http://schemas.microsoft.com/office/drawing/2014/main" id="{00000000-0008-0000-0600-00005A000000}"/>
              </a:ext>
            </a:extLst>
          </xdr:cNvPr>
          <xdr:cNvSpPr/>
        </xdr:nvSpPr>
        <xdr:spPr bwMode="auto">
          <a:xfrm>
            <a:off x="10125075" y="102809141"/>
            <a:ext cx="825798" cy="3660022"/>
          </a:xfrm>
          <a:custGeom>
            <a:avLst/>
            <a:gdLst>
              <a:gd name="connsiteX0" fmla="*/ 0 w 1173486"/>
              <a:gd name="connsiteY0" fmla="*/ 0 h 5387340"/>
              <a:gd name="connsiteX1" fmla="*/ 784860 w 1173486"/>
              <a:gd name="connsiteY1" fmla="*/ 1051560 h 5387340"/>
              <a:gd name="connsiteX2" fmla="*/ 1173480 w 1173486"/>
              <a:gd name="connsiteY2" fmla="*/ 2712720 h 5387340"/>
              <a:gd name="connsiteX3" fmla="*/ 777240 w 1173486"/>
              <a:gd name="connsiteY3" fmla="*/ 4389120 h 5387340"/>
              <a:gd name="connsiteX4" fmla="*/ 15240 w 1173486"/>
              <a:gd name="connsiteY4" fmla="*/ 5387340 h 538734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173486" h="5387340">
                <a:moveTo>
                  <a:pt x="0" y="0"/>
                </a:moveTo>
                <a:cubicBezTo>
                  <a:pt x="294640" y="299720"/>
                  <a:pt x="589280" y="599440"/>
                  <a:pt x="784860" y="1051560"/>
                </a:cubicBezTo>
                <a:cubicBezTo>
                  <a:pt x="980440" y="1503680"/>
                  <a:pt x="1174750" y="2156460"/>
                  <a:pt x="1173480" y="2712720"/>
                </a:cubicBezTo>
                <a:cubicBezTo>
                  <a:pt x="1172210" y="3268980"/>
                  <a:pt x="970280" y="3943350"/>
                  <a:pt x="777240" y="4389120"/>
                </a:cubicBezTo>
                <a:cubicBezTo>
                  <a:pt x="584200" y="4834890"/>
                  <a:pt x="299720" y="5111115"/>
                  <a:pt x="15240" y="5387340"/>
                </a:cubicBezTo>
              </a:path>
            </a:pathLst>
          </a:custGeom>
          <a:ln w="44450">
            <a:solidFill>
              <a:srgbClr val="006699"/>
            </a:solidFill>
            <a:headEnd type="none" w="med" len="med"/>
            <a:tailEnd type="none" w="med" len="med"/>
          </a:ln>
        </xdr:spPr>
        <xdr:style>
          <a:lnRef idx="3">
            <a:schemeClr val="dk1"/>
          </a:lnRef>
          <a:fillRef idx="0">
            <a:schemeClr val="dk1"/>
          </a:fillRef>
          <a:effectRef idx="2">
            <a:schemeClr val="dk1"/>
          </a:effectRef>
          <a:fontRef idx="minor">
            <a:schemeClr val="tx1"/>
          </a:fontRef>
        </xdr:style>
        <xdr:txBody>
          <a:bodyPr rot="0" spcFirstLastPara="0" vert="horz" wrap="square" lIns="0" tIns="0" rIns="0" bIns="0" numCol="1" spcCol="0" rtlCol="0" fromWordArt="0" anchor="t" anchorCtr="0" forceAA="0" compatLnSpc="1">
            <a:prstTxWarp prst="textNoShape">
              <a:avLst/>
            </a:prstTxWarp>
            <a:noAutofit/>
          </a:bodyPr>
          <a:lstStyle>
            <a:defPPr>
              <a:defRPr lang="de-DE"/>
            </a:defPPr>
            <a:lvl1pPr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3200" b="1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3200" b="1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3200" b="1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3200" b="1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marL="0" marR="0" indent="0" algn="ctr" defTabSz="914400" rtl="0" eaLnBrk="1" fontAlgn="base" latinLnBrk="0" hangingPunct="1">
              <a:lnSpc>
                <a:spcPct val="100000"/>
              </a:lnSpc>
              <a:spcBef>
                <a:spcPct val="0"/>
              </a:spcBef>
              <a:spcAft>
                <a:spcPct val="0"/>
              </a:spcAft>
              <a:buClrTx/>
              <a:buSzTx/>
              <a:buFont typeface="Times" pitchFamily="18" charset="0"/>
              <a:buNone/>
              <a:tabLst/>
            </a:pPr>
            <a:endParaRPr kumimoji="0" lang="de-CH" sz="1000" b="1" i="0" u="none" strike="noStrike" cap="none" normalizeH="0" baseline="0">
              <a:ln>
                <a:noFill/>
              </a:ln>
              <a:solidFill>
                <a:srgbClr val="000099"/>
              </a:solidFill>
              <a:effectLst/>
              <a:latin typeface="Arial" charset="0"/>
            </a:endParaRPr>
          </a:p>
        </xdr:txBody>
      </xdr:sp>
      <xdr:sp macro="" textlink="">
        <xdr:nvSpPr>
          <xdr:cNvPr id="91" name="Freihandform 90">
            <a:extLst>
              <a:ext uri="{FF2B5EF4-FFF2-40B4-BE49-F238E27FC236}">
                <a16:creationId xmlns:a16="http://schemas.microsoft.com/office/drawing/2014/main" id="{00000000-0008-0000-0600-00005B000000}"/>
              </a:ext>
            </a:extLst>
          </xdr:cNvPr>
          <xdr:cNvSpPr/>
        </xdr:nvSpPr>
        <xdr:spPr>
          <a:xfrm>
            <a:off x="10644591" y="103136882"/>
            <a:ext cx="5738789" cy="753269"/>
          </a:xfrm>
          <a:custGeom>
            <a:avLst/>
            <a:gdLst>
              <a:gd name="connsiteX0" fmla="*/ 0 w 8155009"/>
              <a:gd name="connsiteY0" fmla="*/ 0 h 1108768"/>
              <a:gd name="connsiteX1" fmla="*/ 8155009 w 8155009"/>
              <a:gd name="connsiteY1" fmla="*/ 0 h 1108768"/>
              <a:gd name="connsiteX2" fmla="*/ 8155009 w 8155009"/>
              <a:gd name="connsiteY2" fmla="*/ 1108768 h 1108768"/>
              <a:gd name="connsiteX3" fmla="*/ 0 w 8155009"/>
              <a:gd name="connsiteY3" fmla="*/ 1108768 h 1108768"/>
              <a:gd name="connsiteX4" fmla="*/ 0 w 8155009"/>
              <a:gd name="connsiteY4" fmla="*/ 0 h 1108768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8155009" h="1108768">
                <a:moveTo>
                  <a:pt x="0" y="0"/>
                </a:moveTo>
                <a:lnTo>
                  <a:pt x="8155009" y="0"/>
                </a:lnTo>
                <a:lnTo>
                  <a:pt x="8155009" y="1108768"/>
                </a:lnTo>
                <a:lnTo>
                  <a:pt x="0" y="1108768"/>
                </a:lnTo>
                <a:lnTo>
                  <a:pt x="0" y="0"/>
                </a:lnTo>
                <a:close/>
              </a:path>
            </a:pathLst>
          </a:custGeom>
          <a:solidFill>
            <a:srgbClr val="D0D8E8"/>
          </a:solidFill>
          <a:ln>
            <a:noFill/>
          </a:ln>
        </xdr:spPr>
        <xdr:style>
          <a:lnRef idx="2">
            <a:scrgbClr r="0" g="0" b="0"/>
          </a:lnRef>
          <a:fillRef idx="1">
            <a:scrgbClr r="0" g="0" b="0"/>
          </a:fillRef>
          <a:effectRef idx="0">
            <a:schemeClr val="accent2"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880085" tIns="152400" rIns="152400" bIns="152400" numCol="1" spcCol="1270" anchor="ctr" anchorCtr="0">
            <a:noAutofit/>
          </a:bodyPr>
          <a:lstStyle>
            <a:defPPr>
              <a:defRPr lang="de-DE"/>
            </a:defPPr>
            <a:lvl1pPr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3200" b="1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3200" b="1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3200" b="1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3200" b="1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lvl="0" algn="l" defTabSz="26670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endParaRPr lang="de-CH" sz="1000" kern="1200"/>
          </a:p>
        </xdr:txBody>
      </xdr:sp>
      <xdr:sp macro="" textlink="">
        <xdr:nvSpPr>
          <xdr:cNvPr id="92" name="Freihandform 91">
            <a:extLst>
              <a:ext uri="{FF2B5EF4-FFF2-40B4-BE49-F238E27FC236}">
                <a16:creationId xmlns:a16="http://schemas.microsoft.com/office/drawing/2014/main" id="{00000000-0008-0000-0600-00005C000000}"/>
              </a:ext>
            </a:extLst>
          </xdr:cNvPr>
          <xdr:cNvSpPr/>
        </xdr:nvSpPr>
        <xdr:spPr>
          <a:xfrm>
            <a:off x="10928214" y="104266786"/>
            <a:ext cx="5455166" cy="753269"/>
          </a:xfrm>
          <a:custGeom>
            <a:avLst/>
            <a:gdLst>
              <a:gd name="connsiteX0" fmla="*/ 0 w 7751971"/>
              <a:gd name="connsiteY0" fmla="*/ 0 h 1108768"/>
              <a:gd name="connsiteX1" fmla="*/ 7751971 w 7751971"/>
              <a:gd name="connsiteY1" fmla="*/ 0 h 1108768"/>
              <a:gd name="connsiteX2" fmla="*/ 7751971 w 7751971"/>
              <a:gd name="connsiteY2" fmla="*/ 1108768 h 1108768"/>
              <a:gd name="connsiteX3" fmla="*/ 0 w 7751971"/>
              <a:gd name="connsiteY3" fmla="*/ 1108768 h 1108768"/>
              <a:gd name="connsiteX4" fmla="*/ 0 w 7751971"/>
              <a:gd name="connsiteY4" fmla="*/ 0 h 1108768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7751971" h="1108768">
                <a:moveTo>
                  <a:pt x="0" y="0"/>
                </a:moveTo>
                <a:lnTo>
                  <a:pt x="7751971" y="0"/>
                </a:lnTo>
                <a:lnTo>
                  <a:pt x="7751971" y="1108768"/>
                </a:lnTo>
                <a:lnTo>
                  <a:pt x="0" y="1108768"/>
                </a:lnTo>
                <a:lnTo>
                  <a:pt x="0" y="0"/>
                </a:lnTo>
                <a:close/>
              </a:path>
            </a:pathLst>
          </a:custGeom>
          <a:solidFill>
            <a:srgbClr val="D0D8E8"/>
          </a:solidFill>
          <a:ln>
            <a:noFill/>
          </a:ln>
        </xdr:spPr>
        <xdr:style>
          <a:lnRef idx="2">
            <a:scrgbClr r="0" g="0" b="0"/>
          </a:lnRef>
          <a:fillRef idx="1">
            <a:scrgbClr r="0" g="0" b="0"/>
          </a:fillRef>
          <a:effectRef idx="0">
            <a:schemeClr val="accent2"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880085" tIns="152400" rIns="152400" bIns="152400" numCol="1" spcCol="1270" anchor="ctr" anchorCtr="0">
            <a:noAutofit/>
          </a:bodyPr>
          <a:lstStyle>
            <a:defPPr>
              <a:defRPr lang="de-DE"/>
            </a:defPPr>
            <a:lvl1pPr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3200" b="1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3200" b="1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3200" b="1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3200" b="1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lvl="0" algn="l" defTabSz="26670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endParaRPr lang="de-CH" sz="1000" kern="1200"/>
          </a:p>
        </xdr:txBody>
      </xdr:sp>
      <xdr:sp macro="" textlink="">
        <xdr:nvSpPr>
          <xdr:cNvPr id="93" name="Freihandform 92">
            <a:extLst>
              <a:ext uri="{FF2B5EF4-FFF2-40B4-BE49-F238E27FC236}">
                <a16:creationId xmlns:a16="http://schemas.microsoft.com/office/drawing/2014/main" id="{00000000-0008-0000-0600-00005D000000}"/>
              </a:ext>
            </a:extLst>
          </xdr:cNvPr>
          <xdr:cNvSpPr/>
        </xdr:nvSpPr>
        <xdr:spPr>
          <a:xfrm>
            <a:off x="10644591" y="105396689"/>
            <a:ext cx="5738789" cy="753269"/>
          </a:xfrm>
          <a:custGeom>
            <a:avLst/>
            <a:gdLst>
              <a:gd name="connsiteX0" fmla="*/ 0 w 8155009"/>
              <a:gd name="connsiteY0" fmla="*/ 0 h 1108768"/>
              <a:gd name="connsiteX1" fmla="*/ 8155009 w 8155009"/>
              <a:gd name="connsiteY1" fmla="*/ 0 h 1108768"/>
              <a:gd name="connsiteX2" fmla="*/ 8155009 w 8155009"/>
              <a:gd name="connsiteY2" fmla="*/ 1108768 h 1108768"/>
              <a:gd name="connsiteX3" fmla="*/ 0 w 8155009"/>
              <a:gd name="connsiteY3" fmla="*/ 1108768 h 1108768"/>
              <a:gd name="connsiteX4" fmla="*/ 0 w 8155009"/>
              <a:gd name="connsiteY4" fmla="*/ 0 h 1108768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8155009" h="1108768">
                <a:moveTo>
                  <a:pt x="0" y="0"/>
                </a:moveTo>
                <a:lnTo>
                  <a:pt x="8155009" y="0"/>
                </a:lnTo>
                <a:lnTo>
                  <a:pt x="8155009" y="1108768"/>
                </a:lnTo>
                <a:lnTo>
                  <a:pt x="0" y="1108768"/>
                </a:lnTo>
                <a:lnTo>
                  <a:pt x="0" y="0"/>
                </a:lnTo>
                <a:close/>
              </a:path>
            </a:pathLst>
          </a:custGeom>
          <a:solidFill>
            <a:srgbClr val="D0D8E8"/>
          </a:solidFill>
          <a:ln>
            <a:noFill/>
          </a:ln>
        </xdr:spPr>
        <xdr:style>
          <a:lnRef idx="2">
            <a:scrgbClr r="0" g="0" b="0"/>
          </a:lnRef>
          <a:fillRef idx="1">
            <a:scrgbClr r="0" g="0" b="0"/>
          </a:fillRef>
          <a:effectRef idx="0">
            <a:schemeClr val="accent2"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880085" tIns="152400" rIns="152400" bIns="152400" numCol="1" spcCol="1270" anchor="ctr" anchorCtr="0">
            <a:noAutofit/>
          </a:bodyPr>
          <a:lstStyle>
            <a:defPPr>
              <a:defRPr lang="de-DE"/>
            </a:defPPr>
            <a:lvl1pPr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3200" b="1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3200" b="1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3200" b="1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3200" b="1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lvl="0" algn="l" defTabSz="26670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endParaRPr lang="de-CH" sz="1000" kern="1200"/>
          </a:p>
        </xdr:txBody>
      </xdr:sp>
      <xdr:sp macro="" textlink="' '!A280">
        <xdr:nvSpPr>
          <xdr:cNvPr id="94" name="Ellipse 93">
            <a:hlinkClick xmlns:r="http://schemas.openxmlformats.org/officeDocument/2006/relationships" r:id="rId3"/>
            <a:extLst>
              <a:ext uri="{FF2B5EF4-FFF2-40B4-BE49-F238E27FC236}">
                <a16:creationId xmlns:a16="http://schemas.microsoft.com/office/drawing/2014/main" id="{00000000-0008-0000-0600-00005E000000}"/>
              </a:ext>
            </a:extLst>
          </xdr:cNvPr>
          <xdr:cNvSpPr>
            <a:spLocks noChangeAspect="1"/>
          </xdr:cNvSpPr>
        </xdr:nvSpPr>
        <xdr:spPr>
          <a:xfrm>
            <a:off x="10156932" y="103042724"/>
            <a:ext cx="975319" cy="975600"/>
          </a:xfrm>
          <a:prstGeom prst="ellipse">
            <a:avLst/>
          </a:prstGeom>
          <a:solidFill>
            <a:srgbClr val="D0D8E8"/>
          </a:solidFill>
          <a:ln>
            <a:solidFill>
              <a:srgbClr val="006699"/>
            </a:solidFill>
          </a:ln>
        </xdr:spPr>
        <xdr:style>
          <a:lnRef idx="2">
            <a:scrgbClr r="0" g="0" b="0"/>
          </a:lnRef>
          <a:fillRef idx="1">
            <a:scrgbClr r="0" g="0" b="0"/>
          </a:fillRef>
          <a:effectRef idx="0">
            <a:schemeClr val="lt1">
              <a:hueOff val="0"/>
              <a:satOff val="0"/>
              <a:lumOff val="0"/>
              <a:alphaOff val="0"/>
            </a:schemeClr>
          </a:effectRef>
          <a:fontRef idx="minor">
            <a:schemeClr val="dk1">
              <a:hueOff val="0"/>
              <a:satOff val="0"/>
              <a:lumOff val="0"/>
              <a:alphaOff val="0"/>
            </a:schemeClr>
          </a:fontRef>
        </xdr:style>
        <xdr:txBody>
          <a:bodyPr wrap="square" lIns="0" tIns="0" rIns="0" bIns="0" anchor="ctr" anchorCtr="0"/>
          <a:lstStyle>
            <a:defPPr>
              <a:defRPr lang="de-DE"/>
            </a:defPPr>
            <a:lvl1pPr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chemeClr val="dk1">
                    <a:hueOff val="0"/>
                    <a:satOff val="0"/>
                    <a:lumOff val="0"/>
                    <a:alphaOff val="0"/>
                  </a:schemeClr>
                </a:solidFill>
                <a:latin typeface="+mn-lt"/>
                <a:ea typeface="+mn-ea"/>
                <a:cs typeface="+mn-cs"/>
              </a:defRPr>
            </a:lvl1pPr>
            <a:lvl2pPr marL="4572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chemeClr val="dk1">
                    <a:hueOff val="0"/>
                    <a:satOff val="0"/>
                    <a:lumOff val="0"/>
                    <a:alphaOff val="0"/>
                  </a:schemeClr>
                </a:solidFill>
                <a:latin typeface="+mn-lt"/>
                <a:ea typeface="+mn-ea"/>
                <a:cs typeface="+mn-cs"/>
              </a:defRPr>
            </a:lvl2pPr>
            <a:lvl3pPr marL="9144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chemeClr val="dk1">
                    <a:hueOff val="0"/>
                    <a:satOff val="0"/>
                    <a:lumOff val="0"/>
                    <a:alphaOff val="0"/>
                  </a:schemeClr>
                </a:solidFill>
                <a:latin typeface="+mn-lt"/>
                <a:ea typeface="+mn-ea"/>
                <a:cs typeface="+mn-cs"/>
              </a:defRPr>
            </a:lvl3pPr>
            <a:lvl4pPr marL="13716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chemeClr val="dk1">
                    <a:hueOff val="0"/>
                    <a:satOff val="0"/>
                    <a:lumOff val="0"/>
                    <a:alphaOff val="0"/>
                  </a:schemeClr>
                </a:solidFill>
                <a:latin typeface="+mn-lt"/>
                <a:ea typeface="+mn-ea"/>
                <a:cs typeface="+mn-cs"/>
              </a:defRPr>
            </a:lvl4pPr>
            <a:lvl5pPr marL="18288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chemeClr val="dk1">
                    <a:hueOff val="0"/>
                    <a:satOff val="0"/>
                    <a:lumOff val="0"/>
                    <a:alphaOff val="0"/>
                  </a:schemeClr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3200" b="1" kern="1200">
                <a:solidFill>
                  <a:schemeClr val="dk1">
                    <a:hueOff val="0"/>
                    <a:satOff val="0"/>
                    <a:lumOff val="0"/>
                    <a:alphaOff val="0"/>
                  </a:schemeClr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3200" b="1" kern="1200">
                <a:solidFill>
                  <a:schemeClr val="dk1">
                    <a:hueOff val="0"/>
                    <a:satOff val="0"/>
                    <a:lumOff val="0"/>
                    <a:alphaOff val="0"/>
                  </a:schemeClr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3200" b="1" kern="1200">
                <a:solidFill>
                  <a:schemeClr val="dk1">
                    <a:hueOff val="0"/>
                    <a:satOff val="0"/>
                    <a:lumOff val="0"/>
                    <a:alphaOff val="0"/>
                  </a:schemeClr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3200" b="1" kern="1200">
                <a:solidFill>
                  <a:schemeClr val="dk1">
                    <a:hueOff val="0"/>
                    <a:satOff val="0"/>
                    <a:lumOff val="0"/>
                    <a:alphaOff val="0"/>
                  </a:schemeClr>
                </a:solidFill>
                <a:latin typeface="+mn-lt"/>
                <a:ea typeface="+mn-ea"/>
                <a:cs typeface="+mn-cs"/>
              </a:defRPr>
            </a:lvl9pPr>
          </a:lstStyle>
          <a:p>
            <a:fld id="{B5254A9A-1DEF-4282-B7A2-F0F4D6BCA5B3}" type="TxLink">
              <a:rPr lang="de-CH" sz="1100" b="0">
                <a:solidFill>
                  <a:srgbClr val="006699"/>
                </a:solidFill>
                <a:latin typeface="Arial" pitchFamily="34" charset="0"/>
              </a:rPr>
              <a:pPr/>
              <a:t>Führungs-prozesse</a:t>
            </a:fld>
            <a:endParaRPr lang="de-CH" sz="1100" b="0">
              <a:solidFill>
                <a:srgbClr val="006699"/>
              </a:solidFill>
              <a:latin typeface="Arial" pitchFamily="34" charset="0"/>
            </a:endParaRPr>
          </a:p>
        </xdr:txBody>
      </xdr:sp>
      <xdr:sp macro="" textlink="' '!A285">
        <xdr:nvSpPr>
          <xdr:cNvPr id="95" name="Richtungspfeil 94">
            <a:extLst>
              <a:ext uri="{FF2B5EF4-FFF2-40B4-BE49-F238E27FC236}">
                <a16:creationId xmlns:a16="http://schemas.microsoft.com/office/drawing/2014/main" id="{00000000-0008-0000-0600-00005F000000}"/>
              </a:ext>
            </a:extLst>
          </xdr:cNvPr>
          <xdr:cNvSpPr>
            <a:spLocks noChangeAspect="1"/>
          </xdr:cNvSpPr>
        </xdr:nvSpPr>
        <xdr:spPr bwMode="auto">
          <a:xfrm rot="5400000">
            <a:off x="11390061" y="103127965"/>
            <a:ext cx="513607" cy="756581"/>
          </a:xfrm>
          <a:prstGeom prst="homePlate">
            <a:avLst>
              <a:gd name="adj" fmla="val 27324"/>
            </a:avLst>
          </a:prstGeom>
          <a:gradFill rotWithShape="1">
            <a:gsLst>
              <a:gs pos="0">
                <a:srgbClr val="4F81BD">
                  <a:shade val="51000"/>
                  <a:satMod val="130000"/>
                </a:srgbClr>
              </a:gs>
              <a:gs pos="80000">
                <a:srgbClr val="4F81BD">
                  <a:shade val="93000"/>
                  <a:satMod val="130000"/>
                </a:srgbClr>
              </a:gs>
              <a:gs pos="100000">
                <a:srgbClr val="4F81BD">
                  <a:shade val="94000"/>
                  <a:satMod val="135000"/>
                </a:srgbClr>
              </a:gs>
            </a:gsLst>
            <a:lin ang="16200000" scaled="0"/>
          </a:gradFill>
          <a:ln w="9525" cap="flat" cmpd="sng" algn="ctr">
            <a:solidFill>
              <a:srgbClr val="4F81BD">
                <a:shade val="95000"/>
                <a:satMod val="105000"/>
              </a:srgbClr>
            </a:solidFill>
            <a:prstDash val="solid"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xdr:spPr>
        <xdr:txBody>
          <a:bodyPr spcFirstLastPara="0" vert="vert270" wrap="square" lIns="41949" tIns="34964" rIns="41949" bIns="34964" numCol="1" spcCol="1270" anchor="ctr" anchorCtr="1">
            <a:noAutofit/>
          </a:bodyPr>
          <a:lstStyle>
            <a:defPPr>
              <a:defRPr lang="de-DE"/>
            </a:defPPr>
            <a:lvl1pPr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1pPr>
            <a:lvl2pPr marL="4572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2pPr>
            <a:lvl3pPr marL="9144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3pPr>
            <a:lvl4pPr marL="13716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4pPr>
            <a:lvl5pPr marL="18288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9pPr>
          </a:lstStyle>
          <a:p>
            <a:pPr defTabSz="466725" fontAlgn="auto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FontTx/>
              <a:buNone/>
            </a:pPr>
            <a:fld id="{3291D62C-2DDD-4113-8B06-8CDC4282B4E8}" type="TxLink">
              <a:rPr lang="de-CH" sz="1000" b="0" kern="0">
                <a:solidFill>
                  <a:prstClr val="white"/>
                </a:solidFill>
                <a:latin typeface="Calibri"/>
              </a:rPr>
              <a:pPr defTabSz="466725" fontAlgn="auto">
                <a:lnSpc>
                  <a:spcPct val="90000"/>
                </a:lnSpc>
                <a:spcBef>
                  <a:spcPts val="0"/>
                </a:spcBef>
                <a:spcAft>
                  <a:spcPct val="35000"/>
                </a:spcAft>
                <a:buFontTx/>
                <a:buNone/>
              </a:pPr>
              <a:t>Führung</a:t>
            </a:fld>
            <a:endParaRPr lang="de-CH" sz="1000" b="0" kern="0">
              <a:solidFill>
                <a:prstClr val="white"/>
              </a:solidFill>
              <a:latin typeface="Calibri"/>
            </a:endParaRPr>
          </a:p>
        </xdr:txBody>
      </xdr:sp>
      <xdr:sp macro="" textlink="' '!A286">
        <xdr:nvSpPr>
          <xdr:cNvPr id="96" name="Richtungspfeil 95">
            <a:extLst>
              <a:ext uri="{FF2B5EF4-FFF2-40B4-BE49-F238E27FC236}">
                <a16:creationId xmlns:a16="http://schemas.microsoft.com/office/drawing/2014/main" id="{00000000-0008-0000-0600-000060000000}"/>
              </a:ext>
            </a:extLst>
          </xdr:cNvPr>
          <xdr:cNvSpPr>
            <a:spLocks noChangeAspect="1"/>
          </xdr:cNvSpPr>
        </xdr:nvSpPr>
        <xdr:spPr bwMode="auto">
          <a:xfrm rot="5400000">
            <a:off x="12204343" y="103132262"/>
            <a:ext cx="513607" cy="756581"/>
          </a:xfrm>
          <a:prstGeom prst="homePlate">
            <a:avLst>
              <a:gd name="adj" fmla="val 27324"/>
            </a:avLst>
          </a:prstGeom>
          <a:gradFill rotWithShape="1">
            <a:gsLst>
              <a:gs pos="0">
                <a:srgbClr val="4F81BD">
                  <a:shade val="51000"/>
                  <a:satMod val="130000"/>
                </a:srgbClr>
              </a:gs>
              <a:gs pos="80000">
                <a:srgbClr val="4F81BD">
                  <a:shade val="93000"/>
                  <a:satMod val="130000"/>
                </a:srgbClr>
              </a:gs>
              <a:gs pos="100000">
                <a:srgbClr val="4F81BD">
                  <a:shade val="94000"/>
                  <a:satMod val="135000"/>
                </a:srgbClr>
              </a:gs>
            </a:gsLst>
            <a:lin ang="16200000" scaled="0"/>
          </a:gradFill>
          <a:ln w="9525" cap="flat" cmpd="sng" algn="ctr">
            <a:solidFill>
              <a:srgbClr val="4F81BD">
                <a:shade val="95000"/>
                <a:satMod val="105000"/>
              </a:srgbClr>
            </a:solidFill>
            <a:prstDash val="solid"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xdr:spPr>
        <xdr:txBody>
          <a:bodyPr spcFirstLastPara="0" vert="vert270" wrap="square" lIns="41949" tIns="34964" rIns="41949" bIns="34964" numCol="1" spcCol="1270" anchor="ctr" anchorCtr="0">
            <a:noAutofit/>
          </a:bodyPr>
          <a:lstStyle>
            <a:defPPr>
              <a:defRPr lang="de-DE"/>
            </a:defPPr>
            <a:lvl1pPr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1pPr>
            <a:lvl2pPr marL="4572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2pPr>
            <a:lvl3pPr marL="9144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3pPr>
            <a:lvl4pPr marL="13716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4pPr>
            <a:lvl5pPr marL="18288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9pPr>
          </a:lstStyle>
          <a:p>
            <a:pPr defTabSz="466725" fontAlgn="auto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FontTx/>
              <a:buNone/>
            </a:pPr>
            <a:fld id="{59F127E6-1FA7-4475-B552-B1CF832F6160}" type="TxLink">
              <a:rPr lang="de-CH" sz="1000" b="0" kern="0">
                <a:solidFill>
                  <a:prstClr val="white"/>
                </a:solidFill>
                <a:latin typeface="Calibri"/>
              </a:rPr>
              <a:pPr defTabSz="466725" fontAlgn="auto">
                <a:lnSpc>
                  <a:spcPct val="90000"/>
                </a:lnSpc>
                <a:spcBef>
                  <a:spcPts val="0"/>
                </a:spcBef>
                <a:spcAft>
                  <a:spcPct val="35000"/>
                </a:spcAft>
                <a:buFontTx/>
                <a:buNone/>
              </a:pPr>
              <a:t>Qualität</a:t>
            </a:fld>
            <a:endParaRPr lang="de-CH" sz="1000" b="0" kern="0">
              <a:solidFill>
                <a:prstClr val="white"/>
              </a:solidFill>
              <a:latin typeface="Calibri"/>
            </a:endParaRPr>
          </a:p>
        </xdr:txBody>
      </xdr:sp>
      <xdr:sp macro="" textlink="' '!A287">
        <xdr:nvSpPr>
          <xdr:cNvPr id="97" name="Richtungspfeil 96">
            <a:extLst>
              <a:ext uri="{FF2B5EF4-FFF2-40B4-BE49-F238E27FC236}">
                <a16:creationId xmlns:a16="http://schemas.microsoft.com/office/drawing/2014/main" id="{00000000-0008-0000-0600-000061000000}"/>
              </a:ext>
            </a:extLst>
          </xdr:cNvPr>
          <xdr:cNvSpPr>
            <a:spLocks noChangeAspect="1"/>
          </xdr:cNvSpPr>
        </xdr:nvSpPr>
        <xdr:spPr bwMode="auto">
          <a:xfrm rot="5400000">
            <a:off x="13015111" y="103127965"/>
            <a:ext cx="513607" cy="756581"/>
          </a:xfrm>
          <a:prstGeom prst="homePlate">
            <a:avLst>
              <a:gd name="adj" fmla="val 27324"/>
            </a:avLst>
          </a:prstGeom>
          <a:gradFill rotWithShape="1">
            <a:gsLst>
              <a:gs pos="0">
                <a:srgbClr val="4F81BD">
                  <a:shade val="51000"/>
                  <a:satMod val="130000"/>
                </a:srgbClr>
              </a:gs>
              <a:gs pos="80000">
                <a:srgbClr val="4F81BD">
                  <a:shade val="93000"/>
                  <a:satMod val="130000"/>
                </a:srgbClr>
              </a:gs>
              <a:gs pos="100000">
                <a:srgbClr val="4F81BD">
                  <a:shade val="94000"/>
                  <a:satMod val="135000"/>
                </a:srgbClr>
              </a:gs>
            </a:gsLst>
            <a:lin ang="16200000" scaled="0"/>
          </a:gradFill>
          <a:ln w="9525" cap="flat" cmpd="sng" algn="ctr">
            <a:solidFill>
              <a:srgbClr val="4F81BD">
                <a:shade val="95000"/>
                <a:satMod val="105000"/>
              </a:srgbClr>
            </a:solidFill>
            <a:prstDash val="solid"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xdr:spPr>
        <xdr:txBody>
          <a:bodyPr spcFirstLastPara="0" vert="vert270" wrap="square" lIns="41949" tIns="34964" rIns="41949" bIns="34964" numCol="1" spcCol="1270" anchor="ctr" anchorCtr="0">
            <a:noAutofit/>
          </a:bodyPr>
          <a:lstStyle>
            <a:defPPr>
              <a:defRPr lang="de-DE"/>
            </a:defPPr>
            <a:lvl1pPr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1pPr>
            <a:lvl2pPr marL="4572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2pPr>
            <a:lvl3pPr marL="9144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3pPr>
            <a:lvl4pPr marL="13716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4pPr>
            <a:lvl5pPr marL="18288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9pPr>
          </a:lstStyle>
          <a:p>
            <a:pPr defTabSz="466725" fontAlgn="auto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FontTx/>
              <a:buNone/>
            </a:pPr>
            <a:fld id="{99A00E5E-9448-4CDE-8421-25B412C055C0}" type="TxLink">
              <a:rPr lang="de-CH" sz="1000" b="0" kern="0">
                <a:solidFill>
                  <a:prstClr val="white"/>
                </a:solidFill>
                <a:latin typeface="Calibri"/>
              </a:rPr>
              <a:pPr defTabSz="466725" fontAlgn="auto">
                <a:lnSpc>
                  <a:spcPct val="90000"/>
                </a:lnSpc>
                <a:spcBef>
                  <a:spcPts val="0"/>
                </a:spcBef>
                <a:spcAft>
                  <a:spcPct val="35000"/>
                </a:spcAft>
                <a:buFontTx/>
                <a:buNone/>
              </a:pPr>
              <a:t>Innovation</a:t>
            </a:fld>
            <a:endParaRPr lang="de-CH" sz="1000" b="0" kern="0">
              <a:solidFill>
                <a:prstClr val="white"/>
              </a:solidFill>
              <a:latin typeface="Calibri"/>
            </a:endParaRPr>
          </a:p>
        </xdr:txBody>
      </xdr:sp>
      <xdr:sp macro="" textlink="' '!A288">
        <xdr:nvSpPr>
          <xdr:cNvPr id="98" name="Richtungspfeil 97">
            <a:extLst>
              <a:ext uri="{FF2B5EF4-FFF2-40B4-BE49-F238E27FC236}">
                <a16:creationId xmlns:a16="http://schemas.microsoft.com/office/drawing/2014/main" id="{00000000-0008-0000-0600-000062000000}"/>
              </a:ext>
            </a:extLst>
          </xdr:cNvPr>
          <xdr:cNvSpPr>
            <a:spLocks noChangeAspect="1"/>
          </xdr:cNvSpPr>
        </xdr:nvSpPr>
        <xdr:spPr bwMode="auto">
          <a:xfrm rot="5400000">
            <a:off x="13825879" y="103127965"/>
            <a:ext cx="513607" cy="756581"/>
          </a:xfrm>
          <a:prstGeom prst="homePlate">
            <a:avLst>
              <a:gd name="adj" fmla="val 27324"/>
            </a:avLst>
          </a:prstGeom>
          <a:gradFill rotWithShape="1">
            <a:gsLst>
              <a:gs pos="0">
                <a:srgbClr val="4F81BD">
                  <a:shade val="51000"/>
                  <a:satMod val="130000"/>
                </a:srgbClr>
              </a:gs>
              <a:gs pos="80000">
                <a:srgbClr val="4F81BD">
                  <a:shade val="93000"/>
                  <a:satMod val="130000"/>
                </a:srgbClr>
              </a:gs>
              <a:gs pos="100000">
                <a:srgbClr val="4F81BD">
                  <a:shade val="94000"/>
                  <a:satMod val="135000"/>
                </a:srgbClr>
              </a:gs>
            </a:gsLst>
            <a:lin ang="16200000" scaled="0"/>
          </a:gradFill>
          <a:ln w="9525" cap="flat" cmpd="sng" algn="ctr">
            <a:solidFill>
              <a:srgbClr val="4F81BD">
                <a:shade val="95000"/>
                <a:satMod val="105000"/>
              </a:srgbClr>
            </a:solidFill>
            <a:prstDash val="solid"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xdr:spPr>
        <xdr:txBody>
          <a:bodyPr spcFirstLastPara="0" vert="vert270" wrap="square" lIns="41949" tIns="34964" rIns="41949" bIns="34964" numCol="1" spcCol="1270" anchor="ctr" anchorCtr="0">
            <a:noAutofit/>
          </a:bodyPr>
          <a:lstStyle>
            <a:defPPr>
              <a:defRPr lang="de-DE"/>
            </a:defPPr>
            <a:lvl1pPr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1pPr>
            <a:lvl2pPr marL="4572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2pPr>
            <a:lvl3pPr marL="9144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3pPr>
            <a:lvl4pPr marL="13716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4pPr>
            <a:lvl5pPr marL="18288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9pPr>
          </a:lstStyle>
          <a:p>
            <a:pPr defTabSz="466725" fontAlgn="auto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FontTx/>
              <a:buNone/>
            </a:pPr>
            <a:fld id="{0798F270-F9AC-4A6A-B487-60DB70E074AD}" type="TxLink">
              <a:rPr lang="de-CH" sz="1000" b="0" kern="0">
                <a:solidFill>
                  <a:prstClr val="white"/>
                </a:solidFill>
                <a:latin typeface="Calibri"/>
              </a:rPr>
              <a:pPr defTabSz="466725" fontAlgn="auto">
                <a:lnSpc>
                  <a:spcPct val="90000"/>
                </a:lnSpc>
                <a:spcBef>
                  <a:spcPts val="0"/>
                </a:spcBef>
                <a:spcAft>
                  <a:spcPct val="35000"/>
                </a:spcAft>
                <a:buFontTx/>
                <a:buNone/>
              </a:pPr>
              <a:t>Personal</a:t>
            </a:fld>
            <a:endParaRPr lang="de-CH" sz="1000" b="0" kern="0">
              <a:solidFill>
                <a:prstClr val="white"/>
              </a:solidFill>
              <a:latin typeface="Calibri"/>
            </a:endParaRPr>
          </a:p>
        </xdr:txBody>
      </xdr:sp>
      <xdr:sp macro="" textlink="' '!A289">
        <xdr:nvSpPr>
          <xdr:cNvPr id="99" name="Richtungspfeil 98">
            <a:extLst>
              <a:ext uri="{FF2B5EF4-FFF2-40B4-BE49-F238E27FC236}">
                <a16:creationId xmlns:a16="http://schemas.microsoft.com/office/drawing/2014/main" id="{00000000-0008-0000-0600-000063000000}"/>
              </a:ext>
            </a:extLst>
          </xdr:cNvPr>
          <xdr:cNvSpPr>
            <a:spLocks noChangeAspect="1"/>
          </xdr:cNvSpPr>
        </xdr:nvSpPr>
        <xdr:spPr bwMode="auto">
          <a:xfrm rot="5400000">
            <a:off x="14636647" y="103127965"/>
            <a:ext cx="513607" cy="756581"/>
          </a:xfrm>
          <a:prstGeom prst="homePlate">
            <a:avLst>
              <a:gd name="adj" fmla="val 27324"/>
            </a:avLst>
          </a:prstGeom>
          <a:gradFill rotWithShape="1">
            <a:gsLst>
              <a:gs pos="0">
                <a:srgbClr val="4F81BD">
                  <a:shade val="51000"/>
                  <a:satMod val="130000"/>
                </a:srgbClr>
              </a:gs>
              <a:gs pos="80000">
                <a:srgbClr val="4F81BD">
                  <a:shade val="93000"/>
                  <a:satMod val="130000"/>
                </a:srgbClr>
              </a:gs>
              <a:gs pos="100000">
                <a:srgbClr val="4F81BD">
                  <a:shade val="94000"/>
                  <a:satMod val="135000"/>
                </a:srgbClr>
              </a:gs>
            </a:gsLst>
            <a:lin ang="16200000" scaled="0"/>
          </a:gradFill>
          <a:ln w="9525" cap="flat" cmpd="sng" algn="ctr">
            <a:solidFill>
              <a:srgbClr val="4F81BD">
                <a:shade val="95000"/>
                <a:satMod val="105000"/>
              </a:srgbClr>
            </a:solidFill>
            <a:prstDash val="solid"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xdr:spPr>
        <xdr:txBody>
          <a:bodyPr spcFirstLastPara="0" vert="vert270" wrap="square" lIns="41949" tIns="34964" rIns="41949" bIns="34964" numCol="1" spcCol="1270" anchor="ctr" anchorCtr="0">
            <a:noAutofit/>
          </a:bodyPr>
          <a:lstStyle>
            <a:defPPr>
              <a:defRPr lang="de-DE"/>
            </a:defPPr>
            <a:lvl1pPr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1pPr>
            <a:lvl2pPr marL="4572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2pPr>
            <a:lvl3pPr marL="9144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3pPr>
            <a:lvl4pPr marL="13716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4pPr>
            <a:lvl5pPr marL="18288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9pPr>
          </a:lstStyle>
          <a:p>
            <a:pPr defTabSz="466725" fontAlgn="auto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FontTx/>
              <a:buNone/>
            </a:pPr>
            <a:fld id="{ADE41B45-9C95-444B-8569-341C4529B841}" type="TxLink">
              <a:rPr lang="de-CH" sz="1000" b="0" kern="0">
                <a:solidFill>
                  <a:prstClr val="white"/>
                </a:solidFill>
                <a:latin typeface="Calibri"/>
              </a:rPr>
              <a:pPr defTabSz="466725" fontAlgn="auto">
                <a:lnSpc>
                  <a:spcPct val="90000"/>
                </a:lnSpc>
                <a:spcBef>
                  <a:spcPts val="0"/>
                </a:spcBef>
                <a:spcAft>
                  <a:spcPct val="35000"/>
                </a:spcAft>
                <a:buFontTx/>
                <a:buNone/>
              </a:pPr>
              <a:t>Kommunika-tion</a:t>
            </a:fld>
            <a:endParaRPr lang="de-CH" sz="1000" b="0" kern="0">
              <a:solidFill>
                <a:prstClr val="white"/>
              </a:solidFill>
              <a:latin typeface="Calibri"/>
            </a:endParaRPr>
          </a:p>
        </xdr:txBody>
      </xdr:sp>
      <xdr:sp macro="" textlink="' '!A291">
        <xdr:nvSpPr>
          <xdr:cNvPr id="100" name="Richtungspfeil 99">
            <a:extLst>
              <a:ext uri="{FF2B5EF4-FFF2-40B4-BE49-F238E27FC236}">
                <a16:creationId xmlns:a16="http://schemas.microsoft.com/office/drawing/2014/main" id="{00000000-0008-0000-0600-000064000000}"/>
              </a:ext>
            </a:extLst>
          </xdr:cNvPr>
          <xdr:cNvSpPr>
            <a:spLocks noChangeAspect="1"/>
          </xdr:cNvSpPr>
        </xdr:nvSpPr>
        <xdr:spPr bwMode="auto">
          <a:xfrm rot="5400000">
            <a:off x="15447415" y="103127965"/>
            <a:ext cx="513607" cy="756581"/>
          </a:xfrm>
          <a:prstGeom prst="homePlate">
            <a:avLst>
              <a:gd name="adj" fmla="val 27324"/>
            </a:avLst>
          </a:prstGeom>
          <a:gradFill rotWithShape="1">
            <a:gsLst>
              <a:gs pos="0">
                <a:srgbClr val="4F81BD">
                  <a:shade val="51000"/>
                  <a:satMod val="130000"/>
                </a:srgbClr>
              </a:gs>
              <a:gs pos="80000">
                <a:srgbClr val="4F81BD">
                  <a:shade val="93000"/>
                  <a:satMod val="130000"/>
                </a:srgbClr>
              </a:gs>
              <a:gs pos="100000">
                <a:srgbClr val="4F81BD">
                  <a:shade val="94000"/>
                  <a:satMod val="135000"/>
                </a:srgbClr>
              </a:gs>
            </a:gsLst>
            <a:lin ang="16200000" scaled="0"/>
          </a:gradFill>
          <a:ln w="9525" cap="flat" cmpd="sng" algn="ctr">
            <a:solidFill>
              <a:srgbClr val="4F81BD">
                <a:shade val="95000"/>
                <a:satMod val="105000"/>
              </a:srgbClr>
            </a:solidFill>
            <a:prstDash val="solid"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xdr:spPr>
        <xdr:txBody>
          <a:bodyPr spcFirstLastPara="0" vert="vert270" wrap="square" lIns="41949" tIns="34964" rIns="41949" bIns="34964" numCol="1" spcCol="1270" anchor="ctr" anchorCtr="0">
            <a:noAutofit/>
          </a:bodyPr>
          <a:lstStyle>
            <a:defPPr>
              <a:defRPr lang="de-DE"/>
            </a:defPPr>
            <a:lvl1pPr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1pPr>
            <a:lvl2pPr marL="4572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2pPr>
            <a:lvl3pPr marL="9144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3pPr>
            <a:lvl4pPr marL="13716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4pPr>
            <a:lvl5pPr marL="18288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9pPr>
          </a:lstStyle>
          <a:p>
            <a:pPr defTabSz="466725" fontAlgn="auto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FontTx/>
              <a:buNone/>
            </a:pPr>
            <a:fld id="{2EBE9F8F-33FF-44C7-9B3C-80C8081133B1}" type="TxLink">
              <a:rPr lang="de-CH" sz="1000" b="0" kern="0">
                <a:solidFill>
                  <a:prstClr val="white"/>
                </a:solidFill>
                <a:latin typeface="Calibri"/>
              </a:rPr>
              <a:pPr defTabSz="466725" fontAlgn="auto">
                <a:lnSpc>
                  <a:spcPct val="90000"/>
                </a:lnSpc>
                <a:spcBef>
                  <a:spcPts val="0"/>
                </a:spcBef>
                <a:spcAft>
                  <a:spcPct val="35000"/>
                </a:spcAft>
                <a:buFontTx/>
                <a:buNone/>
              </a:pPr>
              <a:t>Controlling</a:t>
            </a:fld>
            <a:endParaRPr lang="de-CH" sz="1000" b="0" kern="0">
              <a:solidFill>
                <a:prstClr val="white"/>
              </a:solidFill>
              <a:latin typeface="Calibri"/>
            </a:endParaRPr>
          </a:p>
        </xdr:txBody>
      </xdr:sp>
      <xdr:sp macro="" textlink="' '!A281">
        <xdr:nvSpPr>
          <xdr:cNvPr id="101" name="Ellipse 100">
            <a:hlinkClick xmlns:r="http://schemas.openxmlformats.org/officeDocument/2006/relationships" r:id="rId4"/>
            <a:extLst>
              <a:ext uri="{FF2B5EF4-FFF2-40B4-BE49-F238E27FC236}">
                <a16:creationId xmlns:a16="http://schemas.microsoft.com/office/drawing/2014/main" id="{00000000-0008-0000-0600-000065000000}"/>
              </a:ext>
            </a:extLst>
          </xdr:cNvPr>
          <xdr:cNvSpPr>
            <a:spLocks noChangeAspect="1"/>
          </xdr:cNvSpPr>
        </xdr:nvSpPr>
        <xdr:spPr>
          <a:xfrm>
            <a:off x="10440555" y="104172627"/>
            <a:ext cx="975319" cy="975600"/>
          </a:xfrm>
          <a:prstGeom prst="ellipse">
            <a:avLst/>
          </a:prstGeom>
          <a:solidFill>
            <a:srgbClr val="D0D8E8"/>
          </a:solidFill>
          <a:ln>
            <a:solidFill>
              <a:srgbClr val="006699"/>
            </a:solidFill>
          </a:ln>
        </xdr:spPr>
        <xdr:style>
          <a:lnRef idx="2">
            <a:scrgbClr r="0" g="0" b="0"/>
          </a:lnRef>
          <a:fillRef idx="1">
            <a:scrgbClr r="0" g="0" b="0"/>
          </a:fillRef>
          <a:effectRef idx="0">
            <a:schemeClr val="lt1">
              <a:hueOff val="0"/>
              <a:satOff val="0"/>
              <a:lumOff val="0"/>
              <a:alphaOff val="0"/>
            </a:schemeClr>
          </a:effectRef>
          <a:fontRef idx="minor">
            <a:schemeClr val="dk1">
              <a:hueOff val="0"/>
              <a:satOff val="0"/>
              <a:lumOff val="0"/>
              <a:alphaOff val="0"/>
            </a:schemeClr>
          </a:fontRef>
        </xdr:style>
        <xdr:txBody>
          <a:bodyPr wrap="square" lIns="0" tIns="0" rIns="0" bIns="0" anchor="ctr" anchorCtr="0"/>
          <a:lstStyle>
            <a:defPPr>
              <a:defRPr lang="de-DE"/>
            </a:defPPr>
            <a:lvl1pPr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chemeClr val="dk1">
                    <a:hueOff val="0"/>
                    <a:satOff val="0"/>
                    <a:lumOff val="0"/>
                    <a:alphaOff val="0"/>
                  </a:schemeClr>
                </a:solidFill>
                <a:latin typeface="+mn-lt"/>
                <a:ea typeface="+mn-ea"/>
                <a:cs typeface="+mn-cs"/>
              </a:defRPr>
            </a:lvl1pPr>
            <a:lvl2pPr marL="4572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chemeClr val="dk1">
                    <a:hueOff val="0"/>
                    <a:satOff val="0"/>
                    <a:lumOff val="0"/>
                    <a:alphaOff val="0"/>
                  </a:schemeClr>
                </a:solidFill>
                <a:latin typeface="+mn-lt"/>
                <a:ea typeface="+mn-ea"/>
                <a:cs typeface="+mn-cs"/>
              </a:defRPr>
            </a:lvl2pPr>
            <a:lvl3pPr marL="9144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chemeClr val="dk1">
                    <a:hueOff val="0"/>
                    <a:satOff val="0"/>
                    <a:lumOff val="0"/>
                    <a:alphaOff val="0"/>
                  </a:schemeClr>
                </a:solidFill>
                <a:latin typeface="+mn-lt"/>
                <a:ea typeface="+mn-ea"/>
                <a:cs typeface="+mn-cs"/>
              </a:defRPr>
            </a:lvl3pPr>
            <a:lvl4pPr marL="13716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chemeClr val="dk1">
                    <a:hueOff val="0"/>
                    <a:satOff val="0"/>
                    <a:lumOff val="0"/>
                    <a:alphaOff val="0"/>
                  </a:schemeClr>
                </a:solidFill>
                <a:latin typeface="+mn-lt"/>
                <a:ea typeface="+mn-ea"/>
                <a:cs typeface="+mn-cs"/>
              </a:defRPr>
            </a:lvl4pPr>
            <a:lvl5pPr marL="18288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chemeClr val="dk1">
                    <a:hueOff val="0"/>
                    <a:satOff val="0"/>
                    <a:lumOff val="0"/>
                    <a:alphaOff val="0"/>
                  </a:schemeClr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3200" b="1" kern="1200">
                <a:solidFill>
                  <a:schemeClr val="dk1">
                    <a:hueOff val="0"/>
                    <a:satOff val="0"/>
                    <a:lumOff val="0"/>
                    <a:alphaOff val="0"/>
                  </a:schemeClr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3200" b="1" kern="1200">
                <a:solidFill>
                  <a:schemeClr val="dk1">
                    <a:hueOff val="0"/>
                    <a:satOff val="0"/>
                    <a:lumOff val="0"/>
                    <a:alphaOff val="0"/>
                  </a:schemeClr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3200" b="1" kern="1200">
                <a:solidFill>
                  <a:schemeClr val="dk1">
                    <a:hueOff val="0"/>
                    <a:satOff val="0"/>
                    <a:lumOff val="0"/>
                    <a:alphaOff val="0"/>
                  </a:schemeClr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3200" b="1" kern="1200">
                <a:solidFill>
                  <a:schemeClr val="dk1">
                    <a:hueOff val="0"/>
                    <a:satOff val="0"/>
                    <a:lumOff val="0"/>
                    <a:alphaOff val="0"/>
                  </a:schemeClr>
                </a:solidFill>
                <a:latin typeface="+mn-lt"/>
                <a:ea typeface="+mn-ea"/>
                <a:cs typeface="+mn-cs"/>
              </a:defRPr>
            </a:lvl9pPr>
          </a:lstStyle>
          <a:p>
            <a:fld id="{BA35C565-FF63-4254-807F-0C108C1C4831}" type="TxLink">
              <a:rPr lang="de-CH" sz="1100" b="0">
                <a:solidFill>
                  <a:srgbClr val="006699"/>
                </a:solidFill>
                <a:latin typeface="Arial" pitchFamily="34" charset="0"/>
              </a:rPr>
              <a:pPr/>
              <a:t>Kern-prozesse</a:t>
            </a:fld>
            <a:endParaRPr lang="de-CH" sz="1100" b="0">
              <a:solidFill>
                <a:srgbClr val="006699"/>
              </a:solidFill>
              <a:latin typeface="Arial" pitchFamily="34" charset="0"/>
            </a:endParaRPr>
          </a:p>
        </xdr:txBody>
      </xdr:sp>
      <xdr:sp macro="" textlink="' '!A292">
        <xdr:nvSpPr>
          <xdr:cNvPr id="102" name="Richtungspfeil 101">
            <a:extLst>
              <a:ext uri="{FF2B5EF4-FFF2-40B4-BE49-F238E27FC236}">
                <a16:creationId xmlns:a16="http://schemas.microsoft.com/office/drawing/2014/main" id="{00000000-0008-0000-0600-000066000000}"/>
              </a:ext>
            </a:extLst>
          </xdr:cNvPr>
          <xdr:cNvSpPr/>
        </xdr:nvSpPr>
        <xdr:spPr bwMode="auto">
          <a:xfrm>
            <a:off x="11572612" y="104394683"/>
            <a:ext cx="810768" cy="493427"/>
          </a:xfrm>
          <a:prstGeom prst="homePlate">
            <a:avLst>
              <a:gd name="adj" fmla="val 27954"/>
            </a:avLst>
          </a:prstGeom>
          <a:gradFill rotWithShape="1">
            <a:gsLst>
              <a:gs pos="0">
                <a:srgbClr val="4F81BD">
                  <a:shade val="51000"/>
                  <a:satMod val="130000"/>
                </a:srgbClr>
              </a:gs>
              <a:gs pos="80000">
                <a:srgbClr val="4F81BD">
                  <a:shade val="93000"/>
                  <a:satMod val="130000"/>
                </a:srgbClr>
              </a:gs>
              <a:gs pos="100000">
                <a:srgbClr val="4F81BD">
                  <a:shade val="94000"/>
                  <a:satMod val="135000"/>
                </a:srgbClr>
              </a:gs>
            </a:gsLst>
            <a:lin ang="16200000" scaled="0"/>
          </a:gradFill>
          <a:ln w="9525" cap="flat" cmpd="sng" algn="ctr">
            <a:solidFill>
              <a:srgbClr val="4F81BD">
                <a:shade val="95000"/>
                <a:satMod val="105000"/>
              </a:srgbClr>
            </a:solidFill>
            <a:prstDash val="solid"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xdr:spPr>
        <xdr:txBody>
          <a:bodyPr spcFirstLastPara="0" vert="horz" wrap="square" lIns="41949" tIns="34964" rIns="41949" bIns="34964" numCol="1" spcCol="1270" anchor="ctr" anchorCtr="0">
            <a:noAutofit/>
          </a:bodyPr>
          <a:lstStyle>
            <a:defPPr>
              <a:defRPr lang="de-DE"/>
            </a:defPPr>
            <a:lvl1pPr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1pPr>
            <a:lvl2pPr marL="4572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2pPr>
            <a:lvl3pPr marL="9144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3pPr>
            <a:lvl4pPr marL="13716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4pPr>
            <a:lvl5pPr marL="18288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9pPr>
          </a:lstStyle>
          <a:p>
            <a:pPr defTabSz="466725" fontAlgn="auto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FontTx/>
              <a:buNone/>
            </a:pPr>
            <a:fld id="{CF29B34A-7C7A-48E4-B217-3831A9B5F5E3}" type="TxLink">
              <a:rPr lang="de-CH" sz="1000" b="0" kern="0">
                <a:solidFill>
                  <a:prstClr val="white"/>
                </a:solidFill>
                <a:latin typeface="Calibri"/>
              </a:rPr>
              <a:pPr defTabSz="466725" fontAlgn="auto">
                <a:lnSpc>
                  <a:spcPct val="90000"/>
                </a:lnSpc>
                <a:spcBef>
                  <a:spcPts val="0"/>
                </a:spcBef>
                <a:spcAft>
                  <a:spcPct val="35000"/>
                </a:spcAft>
                <a:buFontTx/>
                <a:buNone/>
              </a:pPr>
              <a:t>Planung</a:t>
            </a:fld>
            <a:endParaRPr lang="de-CH" sz="1000" b="0" kern="0">
              <a:solidFill>
                <a:prstClr val="white"/>
              </a:solidFill>
              <a:latin typeface="Calibri"/>
            </a:endParaRPr>
          </a:p>
        </xdr:txBody>
      </xdr:sp>
      <xdr:sp macro="" textlink="' '!A293">
        <xdr:nvSpPr>
          <xdr:cNvPr id="103" name="Richtungspfeil 102">
            <a:extLst>
              <a:ext uri="{FF2B5EF4-FFF2-40B4-BE49-F238E27FC236}">
                <a16:creationId xmlns:a16="http://schemas.microsoft.com/office/drawing/2014/main" id="{00000000-0008-0000-0600-000067000000}"/>
              </a:ext>
            </a:extLst>
          </xdr:cNvPr>
          <xdr:cNvSpPr/>
        </xdr:nvSpPr>
        <xdr:spPr bwMode="auto">
          <a:xfrm>
            <a:off x="12535399" y="104394683"/>
            <a:ext cx="810768" cy="493427"/>
          </a:xfrm>
          <a:prstGeom prst="homePlate">
            <a:avLst>
              <a:gd name="adj" fmla="val 27954"/>
            </a:avLst>
          </a:prstGeom>
          <a:gradFill rotWithShape="1">
            <a:gsLst>
              <a:gs pos="0">
                <a:srgbClr val="4F81BD">
                  <a:shade val="51000"/>
                  <a:satMod val="130000"/>
                </a:srgbClr>
              </a:gs>
              <a:gs pos="80000">
                <a:srgbClr val="4F81BD">
                  <a:shade val="93000"/>
                  <a:satMod val="130000"/>
                </a:srgbClr>
              </a:gs>
              <a:gs pos="100000">
                <a:srgbClr val="4F81BD">
                  <a:shade val="94000"/>
                  <a:satMod val="135000"/>
                </a:srgbClr>
              </a:gs>
            </a:gsLst>
            <a:lin ang="16200000" scaled="0"/>
          </a:gradFill>
          <a:ln w="9525" cap="flat" cmpd="sng" algn="ctr">
            <a:solidFill>
              <a:srgbClr val="4F81BD">
                <a:shade val="95000"/>
                <a:satMod val="105000"/>
              </a:srgbClr>
            </a:solidFill>
            <a:prstDash val="solid"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xdr:spPr>
        <xdr:txBody>
          <a:bodyPr spcFirstLastPara="0" vert="horz" wrap="square" lIns="41949" tIns="34964" rIns="41949" bIns="34964" numCol="1" spcCol="1270" anchor="ctr" anchorCtr="0">
            <a:noAutofit/>
          </a:bodyPr>
          <a:lstStyle>
            <a:defPPr>
              <a:defRPr lang="de-DE"/>
            </a:defPPr>
            <a:lvl1pPr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1pPr>
            <a:lvl2pPr marL="4572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2pPr>
            <a:lvl3pPr marL="9144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3pPr>
            <a:lvl4pPr marL="13716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4pPr>
            <a:lvl5pPr marL="18288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9pPr>
          </a:lstStyle>
          <a:p>
            <a:pPr defTabSz="466725" fontAlgn="auto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FontTx/>
              <a:buNone/>
            </a:pPr>
            <a:fld id="{49DF9978-35D9-42CE-8A58-ABE11DB17FFE}" type="TxLink">
              <a:rPr lang="de-CH" sz="1000" b="0" kern="0">
                <a:solidFill>
                  <a:prstClr val="white"/>
                </a:solidFill>
                <a:latin typeface="Calibri"/>
              </a:rPr>
              <a:pPr defTabSz="466725" fontAlgn="auto">
                <a:lnSpc>
                  <a:spcPct val="90000"/>
                </a:lnSpc>
                <a:spcBef>
                  <a:spcPts val="0"/>
                </a:spcBef>
                <a:spcAft>
                  <a:spcPct val="35000"/>
                </a:spcAft>
                <a:buFontTx/>
                <a:buNone/>
              </a:pPr>
              <a:t>Entwicklung</a:t>
            </a:fld>
            <a:endParaRPr lang="de-CH" sz="1000" b="0" kern="0">
              <a:solidFill>
                <a:prstClr val="white"/>
              </a:solidFill>
              <a:latin typeface="Calibri"/>
            </a:endParaRPr>
          </a:p>
        </xdr:txBody>
      </xdr:sp>
      <xdr:sp macro="" textlink="' '!A295">
        <xdr:nvSpPr>
          <xdr:cNvPr id="104" name="Richtungspfeil 103">
            <a:extLst>
              <a:ext uri="{FF2B5EF4-FFF2-40B4-BE49-F238E27FC236}">
                <a16:creationId xmlns:a16="http://schemas.microsoft.com/office/drawing/2014/main" id="{00000000-0008-0000-0600-000068000000}"/>
              </a:ext>
            </a:extLst>
          </xdr:cNvPr>
          <xdr:cNvSpPr/>
        </xdr:nvSpPr>
        <xdr:spPr bwMode="auto">
          <a:xfrm>
            <a:off x="13498186" y="104394683"/>
            <a:ext cx="810768" cy="493427"/>
          </a:xfrm>
          <a:prstGeom prst="homePlate">
            <a:avLst>
              <a:gd name="adj" fmla="val 27954"/>
            </a:avLst>
          </a:prstGeom>
          <a:gradFill rotWithShape="1">
            <a:gsLst>
              <a:gs pos="0">
                <a:srgbClr val="4F81BD">
                  <a:shade val="51000"/>
                  <a:satMod val="130000"/>
                </a:srgbClr>
              </a:gs>
              <a:gs pos="80000">
                <a:srgbClr val="4F81BD">
                  <a:shade val="93000"/>
                  <a:satMod val="130000"/>
                </a:srgbClr>
              </a:gs>
              <a:gs pos="100000">
                <a:srgbClr val="4F81BD">
                  <a:shade val="94000"/>
                  <a:satMod val="135000"/>
                </a:srgbClr>
              </a:gs>
            </a:gsLst>
            <a:lin ang="16200000" scaled="0"/>
          </a:gradFill>
          <a:ln w="9525" cap="flat" cmpd="sng" algn="ctr">
            <a:solidFill>
              <a:srgbClr val="4F81BD">
                <a:shade val="95000"/>
                <a:satMod val="105000"/>
              </a:srgbClr>
            </a:solidFill>
            <a:prstDash val="solid"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xdr:spPr>
        <xdr:txBody>
          <a:bodyPr spcFirstLastPara="0" vert="horz" wrap="square" lIns="41949" tIns="34964" rIns="41949" bIns="34964" numCol="1" spcCol="1270" anchor="ctr" anchorCtr="0">
            <a:noAutofit/>
          </a:bodyPr>
          <a:lstStyle>
            <a:defPPr>
              <a:defRPr lang="de-DE"/>
            </a:defPPr>
            <a:lvl1pPr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1pPr>
            <a:lvl2pPr marL="4572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2pPr>
            <a:lvl3pPr marL="9144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3pPr>
            <a:lvl4pPr marL="13716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4pPr>
            <a:lvl5pPr marL="18288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9pPr>
          </a:lstStyle>
          <a:p>
            <a:pPr defTabSz="466725" fontAlgn="auto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FontTx/>
              <a:buNone/>
            </a:pPr>
            <a:fld id="{84FEE4EF-6A2B-449B-A071-6897510B3B4E}" type="TxLink">
              <a:rPr lang="de-CH" sz="1000" b="0" kern="0">
                <a:solidFill>
                  <a:prstClr val="white"/>
                </a:solidFill>
                <a:latin typeface="Calibri"/>
              </a:rPr>
              <a:pPr defTabSz="466725" fontAlgn="auto">
                <a:lnSpc>
                  <a:spcPct val="90000"/>
                </a:lnSpc>
                <a:spcBef>
                  <a:spcPts val="0"/>
                </a:spcBef>
                <a:spcAft>
                  <a:spcPct val="35000"/>
                </a:spcAft>
                <a:buFontTx/>
                <a:buNone/>
              </a:pPr>
              <a:t>Produktion</a:t>
            </a:fld>
            <a:endParaRPr lang="de-CH" sz="1000" b="0" kern="0">
              <a:solidFill>
                <a:prstClr val="white"/>
              </a:solidFill>
              <a:latin typeface="Calibri"/>
            </a:endParaRPr>
          </a:p>
        </xdr:txBody>
      </xdr:sp>
      <xdr:sp macro="" textlink="' '!A296">
        <xdr:nvSpPr>
          <xdr:cNvPr id="105" name="Richtungspfeil 104">
            <a:extLst>
              <a:ext uri="{FF2B5EF4-FFF2-40B4-BE49-F238E27FC236}">
                <a16:creationId xmlns:a16="http://schemas.microsoft.com/office/drawing/2014/main" id="{00000000-0008-0000-0600-000069000000}"/>
              </a:ext>
            </a:extLst>
          </xdr:cNvPr>
          <xdr:cNvSpPr/>
        </xdr:nvSpPr>
        <xdr:spPr bwMode="auto">
          <a:xfrm>
            <a:off x="14460973" y="104394683"/>
            <a:ext cx="810768" cy="493427"/>
          </a:xfrm>
          <a:prstGeom prst="homePlate">
            <a:avLst>
              <a:gd name="adj" fmla="val 27954"/>
            </a:avLst>
          </a:prstGeom>
          <a:gradFill rotWithShape="1">
            <a:gsLst>
              <a:gs pos="0">
                <a:srgbClr val="4F81BD">
                  <a:shade val="51000"/>
                  <a:satMod val="130000"/>
                </a:srgbClr>
              </a:gs>
              <a:gs pos="80000">
                <a:srgbClr val="4F81BD">
                  <a:shade val="93000"/>
                  <a:satMod val="130000"/>
                </a:srgbClr>
              </a:gs>
              <a:gs pos="100000">
                <a:srgbClr val="4F81BD">
                  <a:shade val="94000"/>
                  <a:satMod val="135000"/>
                </a:srgbClr>
              </a:gs>
            </a:gsLst>
            <a:lin ang="16200000" scaled="0"/>
          </a:gradFill>
          <a:ln w="9525" cap="flat" cmpd="sng" algn="ctr">
            <a:solidFill>
              <a:srgbClr val="4F81BD">
                <a:shade val="95000"/>
                <a:satMod val="105000"/>
              </a:srgbClr>
            </a:solidFill>
            <a:prstDash val="solid"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xdr:spPr>
        <xdr:txBody>
          <a:bodyPr spcFirstLastPara="0" vert="horz" wrap="square" lIns="41949" tIns="34964" rIns="41949" bIns="34964" numCol="1" spcCol="1270" anchor="ctr" anchorCtr="0">
            <a:noAutofit/>
          </a:bodyPr>
          <a:lstStyle>
            <a:defPPr>
              <a:defRPr lang="de-DE"/>
            </a:defPPr>
            <a:lvl1pPr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1pPr>
            <a:lvl2pPr marL="4572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2pPr>
            <a:lvl3pPr marL="9144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3pPr>
            <a:lvl4pPr marL="13716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4pPr>
            <a:lvl5pPr marL="18288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9pPr>
          </a:lstStyle>
          <a:p>
            <a:pPr defTabSz="466725" fontAlgn="auto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FontTx/>
              <a:buNone/>
            </a:pPr>
            <a:fld id="{5CE3AD2F-50AD-4450-A2B0-EA5F76E19E67}" type="TxLink">
              <a:rPr lang="de-CH" sz="1000" b="0" kern="0">
                <a:solidFill>
                  <a:prstClr val="white"/>
                </a:solidFill>
                <a:latin typeface="Calibri"/>
              </a:rPr>
              <a:pPr defTabSz="466725" fontAlgn="auto">
                <a:lnSpc>
                  <a:spcPct val="90000"/>
                </a:lnSpc>
                <a:spcBef>
                  <a:spcPts val="0"/>
                </a:spcBef>
                <a:spcAft>
                  <a:spcPct val="35000"/>
                </a:spcAft>
                <a:buFontTx/>
                <a:buNone/>
              </a:pPr>
              <a:t>Vertrieb</a:t>
            </a:fld>
            <a:endParaRPr lang="de-CH" sz="1000" b="0" kern="0">
              <a:solidFill>
                <a:prstClr val="white"/>
              </a:solidFill>
              <a:latin typeface="Calibri"/>
            </a:endParaRPr>
          </a:p>
        </xdr:txBody>
      </xdr:sp>
      <xdr:sp macro="" textlink="' '!A297">
        <xdr:nvSpPr>
          <xdr:cNvPr id="117" name="Richtungspfeil 116">
            <a:extLst>
              <a:ext uri="{FF2B5EF4-FFF2-40B4-BE49-F238E27FC236}">
                <a16:creationId xmlns:a16="http://schemas.microsoft.com/office/drawing/2014/main" id="{00000000-0008-0000-0600-000075000000}"/>
              </a:ext>
            </a:extLst>
          </xdr:cNvPr>
          <xdr:cNvSpPr/>
        </xdr:nvSpPr>
        <xdr:spPr bwMode="auto">
          <a:xfrm>
            <a:off x="15423760" y="104394683"/>
            <a:ext cx="810768" cy="493427"/>
          </a:xfrm>
          <a:prstGeom prst="homePlate">
            <a:avLst>
              <a:gd name="adj" fmla="val 27954"/>
            </a:avLst>
          </a:prstGeom>
          <a:gradFill rotWithShape="1">
            <a:gsLst>
              <a:gs pos="0">
                <a:srgbClr val="4F81BD">
                  <a:shade val="51000"/>
                  <a:satMod val="130000"/>
                </a:srgbClr>
              </a:gs>
              <a:gs pos="80000">
                <a:srgbClr val="4F81BD">
                  <a:shade val="93000"/>
                  <a:satMod val="130000"/>
                </a:srgbClr>
              </a:gs>
              <a:gs pos="100000">
                <a:srgbClr val="4F81BD">
                  <a:shade val="94000"/>
                  <a:satMod val="135000"/>
                </a:srgbClr>
              </a:gs>
            </a:gsLst>
            <a:lin ang="16200000" scaled="0"/>
          </a:gradFill>
          <a:ln w="9525" cap="flat" cmpd="sng" algn="ctr">
            <a:solidFill>
              <a:srgbClr val="4F81BD">
                <a:shade val="95000"/>
                <a:satMod val="105000"/>
              </a:srgbClr>
            </a:solidFill>
            <a:prstDash val="solid"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xdr:spPr>
        <xdr:txBody>
          <a:bodyPr spcFirstLastPara="0" vert="horz" wrap="square" lIns="41949" tIns="34964" rIns="41949" bIns="34964" numCol="1" spcCol="1270" anchor="ctr" anchorCtr="0">
            <a:noAutofit/>
          </a:bodyPr>
          <a:lstStyle>
            <a:defPPr>
              <a:defRPr lang="de-DE"/>
            </a:defPPr>
            <a:lvl1pPr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1pPr>
            <a:lvl2pPr marL="4572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2pPr>
            <a:lvl3pPr marL="9144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3pPr>
            <a:lvl4pPr marL="13716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4pPr>
            <a:lvl5pPr marL="18288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9pPr>
          </a:lstStyle>
          <a:p>
            <a:pPr defTabSz="466725" fontAlgn="auto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FontTx/>
              <a:buNone/>
            </a:pPr>
            <a:fld id="{F1A557E9-A3F3-4C5D-A76D-F620D7D1A7B5}" type="TxLink">
              <a:rPr lang="de-CH" sz="1000" b="0" kern="0">
                <a:solidFill>
                  <a:prstClr val="white"/>
                </a:solidFill>
                <a:latin typeface="Calibri"/>
              </a:rPr>
              <a:pPr defTabSz="466725" fontAlgn="auto">
                <a:lnSpc>
                  <a:spcPct val="90000"/>
                </a:lnSpc>
                <a:spcBef>
                  <a:spcPts val="0"/>
                </a:spcBef>
                <a:spcAft>
                  <a:spcPct val="35000"/>
                </a:spcAft>
                <a:buFontTx/>
                <a:buNone/>
              </a:pPr>
              <a:t>Kunden- service</a:t>
            </a:fld>
            <a:endParaRPr lang="de-CH" sz="1000" b="0" kern="0">
              <a:solidFill>
                <a:prstClr val="white"/>
              </a:solidFill>
              <a:latin typeface="Calibri"/>
            </a:endParaRPr>
          </a:p>
        </xdr:txBody>
      </xdr:sp>
      <xdr:sp macro="" textlink="' '!A282">
        <xdr:nvSpPr>
          <xdr:cNvPr id="118" name="Ellipse 117">
            <a:hlinkClick xmlns:r="http://schemas.openxmlformats.org/officeDocument/2006/relationships" r:id="rId5"/>
            <a:extLst>
              <a:ext uri="{FF2B5EF4-FFF2-40B4-BE49-F238E27FC236}">
                <a16:creationId xmlns:a16="http://schemas.microsoft.com/office/drawing/2014/main" id="{00000000-0008-0000-0600-000076000000}"/>
              </a:ext>
            </a:extLst>
          </xdr:cNvPr>
          <xdr:cNvSpPr>
            <a:spLocks noChangeAspect="1"/>
          </xdr:cNvSpPr>
        </xdr:nvSpPr>
        <xdr:spPr>
          <a:xfrm>
            <a:off x="10156932" y="105302530"/>
            <a:ext cx="975319" cy="975600"/>
          </a:xfrm>
          <a:prstGeom prst="ellipse">
            <a:avLst/>
          </a:prstGeom>
          <a:solidFill>
            <a:srgbClr val="D0D8E8"/>
          </a:solidFill>
          <a:ln>
            <a:solidFill>
              <a:srgbClr val="006699"/>
            </a:solidFill>
          </a:ln>
        </xdr:spPr>
        <xdr:style>
          <a:lnRef idx="2">
            <a:scrgbClr r="0" g="0" b="0"/>
          </a:lnRef>
          <a:fillRef idx="1">
            <a:scrgbClr r="0" g="0" b="0"/>
          </a:fillRef>
          <a:effectRef idx="0">
            <a:schemeClr val="lt1">
              <a:hueOff val="0"/>
              <a:satOff val="0"/>
              <a:lumOff val="0"/>
              <a:alphaOff val="0"/>
            </a:schemeClr>
          </a:effectRef>
          <a:fontRef idx="minor">
            <a:schemeClr val="dk1">
              <a:hueOff val="0"/>
              <a:satOff val="0"/>
              <a:lumOff val="0"/>
              <a:alphaOff val="0"/>
            </a:schemeClr>
          </a:fontRef>
        </xdr:style>
        <xdr:txBody>
          <a:bodyPr wrap="square" lIns="0" tIns="0" rIns="0" bIns="0" anchor="ctr" anchorCtr="0"/>
          <a:lstStyle>
            <a:defPPr>
              <a:defRPr lang="de-DE"/>
            </a:defPPr>
            <a:lvl1pPr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chemeClr val="dk1">
                    <a:hueOff val="0"/>
                    <a:satOff val="0"/>
                    <a:lumOff val="0"/>
                    <a:alphaOff val="0"/>
                  </a:schemeClr>
                </a:solidFill>
                <a:latin typeface="+mn-lt"/>
                <a:ea typeface="+mn-ea"/>
                <a:cs typeface="+mn-cs"/>
              </a:defRPr>
            </a:lvl1pPr>
            <a:lvl2pPr marL="4572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chemeClr val="dk1">
                    <a:hueOff val="0"/>
                    <a:satOff val="0"/>
                    <a:lumOff val="0"/>
                    <a:alphaOff val="0"/>
                  </a:schemeClr>
                </a:solidFill>
                <a:latin typeface="+mn-lt"/>
                <a:ea typeface="+mn-ea"/>
                <a:cs typeface="+mn-cs"/>
              </a:defRPr>
            </a:lvl2pPr>
            <a:lvl3pPr marL="9144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chemeClr val="dk1">
                    <a:hueOff val="0"/>
                    <a:satOff val="0"/>
                    <a:lumOff val="0"/>
                    <a:alphaOff val="0"/>
                  </a:schemeClr>
                </a:solidFill>
                <a:latin typeface="+mn-lt"/>
                <a:ea typeface="+mn-ea"/>
                <a:cs typeface="+mn-cs"/>
              </a:defRPr>
            </a:lvl3pPr>
            <a:lvl4pPr marL="13716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chemeClr val="dk1">
                    <a:hueOff val="0"/>
                    <a:satOff val="0"/>
                    <a:lumOff val="0"/>
                    <a:alphaOff val="0"/>
                  </a:schemeClr>
                </a:solidFill>
                <a:latin typeface="+mn-lt"/>
                <a:ea typeface="+mn-ea"/>
                <a:cs typeface="+mn-cs"/>
              </a:defRPr>
            </a:lvl4pPr>
            <a:lvl5pPr marL="18288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chemeClr val="dk1">
                    <a:hueOff val="0"/>
                    <a:satOff val="0"/>
                    <a:lumOff val="0"/>
                    <a:alphaOff val="0"/>
                  </a:schemeClr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3200" b="1" kern="1200">
                <a:solidFill>
                  <a:schemeClr val="dk1">
                    <a:hueOff val="0"/>
                    <a:satOff val="0"/>
                    <a:lumOff val="0"/>
                    <a:alphaOff val="0"/>
                  </a:schemeClr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3200" b="1" kern="1200">
                <a:solidFill>
                  <a:schemeClr val="dk1">
                    <a:hueOff val="0"/>
                    <a:satOff val="0"/>
                    <a:lumOff val="0"/>
                    <a:alphaOff val="0"/>
                  </a:schemeClr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3200" b="1" kern="1200">
                <a:solidFill>
                  <a:schemeClr val="dk1">
                    <a:hueOff val="0"/>
                    <a:satOff val="0"/>
                    <a:lumOff val="0"/>
                    <a:alphaOff val="0"/>
                  </a:schemeClr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3200" b="1" kern="1200">
                <a:solidFill>
                  <a:schemeClr val="dk1">
                    <a:hueOff val="0"/>
                    <a:satOff val="0"/>
                    <a:lumOff val="0"/>
                    <a:alphaOff val="0"/>
                  </a:schemeClr>
                </a:solidFill>
                <a:latin typeface="+mn-lt"/>
                <a:ea typeface="+mn-ea"/>
                <a:cs typeface="+mn-cs"/>
              </a:defRPr>
            </a:lvl9pPr>
          </a:lstStyle>
          <a:p>
            <a:fld id="{5FE343B7-8748-4774-8766-7336A7366662}" type="TxLink">
              <a:rPr lang="de-CH" sz="1100" b="0">
                <a:solidFill>
                  <a:srgbClr val="006699"/>
                </a:solidFill>
                <a:latin typeface="Arial" pitchFamily="34" charset="0"/>
              </a:rPr>
              <a:pPr/>
              <a:t>Unter-stützungs- prozesse</a:t>
            </a:fld>
            <a:endParaRPr lang="de-CH" sz="1100" b="0">
              <a:solidFill>
                <a:srgbClr val="006699"/>
              </a:solidFill>
              <a:latin typeface="Arial" pitchFamily="34" charset="0"/>
            </a:endParaRPr>
          </a:p>
        </xdr:txBody>
      </xdr:sp>
      <xdr:sp macro="" textlink="' '!A298">
        <xdr:nvSpPr>
          <xdr:cNvPr id="119" name="Richtungspfeil 118">
            <a:extLst>
              <a:ext uri="{FF2B5EF4-FFF2-40B4-BE49-F238E27FC236}">
                <a16:creationId xmlns:a16="http://schemas.microsoft.com/office/drawing/2014/main" id="{00000000-0008-0000-0600-000077000000}"/>
              </a:ext>
            </a:extLst>
          </xdr:cNvPr>
          <xdr:cNvSpPr>
            <a:spLocks noChangeAspect="1"/>
          </xdr:cNvSpPr>
        </xdr:nvSpPr>
        <xdr:spPr bwMode="auto">
          <a:xfrm rot="16200000">
            <a:off x="11390061" y="105413638"/>
            <a:ext cx="513607" cy="756581"/>
          </a:xfrm>
          <a:prstGeom prst="homePlate">
            <a:avLst>
              <a:gd name="adj" fmla="val 27324"/>
            </a:avLst>
          </a:prstGeom>
          <a:gradFill rotWithShape="1">
            <a:gsLst>
              <a:gs pos="0">
                <a:srgbClr val="4F81BD">
                  <a:shade val="51000"/>
                  <a:satMod val="130000"/>
                </a:srgbClr>
              </a:gs>
              <a:gs pos="80000">
                <a:srgbClr val="4F81BD">
                  <a:shade val="93000"/>
                  <a:satMod val="130000"/>
                </a:srgbClr>
              </a:gs>
              <a:gs pos="100000">
                <a:srgbClr val="4F81BD">
                  <a:shade val="94000"/>
                  <a:satMod val="135000"/>
                </a:srgbClr>
              </a:gs>
            </a:gsLst>
            <a:lin ang="16200000" scaled="0"/>
          </a:gradFill>
          <a:ln w="9525" cap="flat" cmpd="sng" algn="ctr">
            <a:solidFill>
              <a:srgbClr val="4F81BD">
                <a:shade val="95000"/>
                <a:satMod val="105000"/>
              </a:srgbClr>
            </a:solidFill>
            <a:prstDash val="solid"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xdr:spPr>
        <xdr:txBody>
          <a:bodyPr spcFirstLastPara="0" vert="vert" wrap="square" lIns="41949" tIns="34964" rIns="41949" bIns="34964" numCol="1" spcCol="1270" anchor="ctr" anchorCtr="1">
            <a:noAutofit/>
          </a:bodyPr>
          <a:lstStyle>
            <a:defPPr>
              <a:defRPr lang="de-DE"/>
            </a:defPPr>
            <a:lvl1pPr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1pPr>
            <a:lvl2pPr marL="4572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2pPr>
            <a:lvl3pPr marL="9144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3pPr>
            <a:lvl4pPr marL="13716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4pPr>
            <a:lvl5pPr marL="18288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9pPr>
          </a:lstStyle>
          <a:p>
            <a:pPr defTabSz="466725" fontAlgn="auto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FontTx/>
              <a:buNone/>
            </a:pPr>
            <a:fld id="{060AE1CD-F1CF-4242-A41C-95E350E4FA2B}" type="TxLink">
              <a:rPr lang="de-CH" sz="1000" b="0" kern="0">
                <a:solidFill>
                  <a:prstClr val="white"/>
                </a:solidFill>
                <a:latin typeface="Calibri"/>
              </a:rPr>
              <a:pPr defTabSz="466725" fontAlgn="auto">
                <a:lnSpc>
                  <a:spcPct val="90000"/>
                </a:lnSpc>
                <a:spcBef>
                  <a:spcPts val="0"/>
                </a:spcBef>
                <a:spcAft>
                  <a:spcPct val="35000"/>
                </a:spcAft>
                <a:buFontTx/>
                <a:buNone/>
              </a:pPr>
              <a:t>Logistik</a:t>
            </a:fld>
            <a:endParaRPr lang="de-CH" sz="1000" b="0" kern="0">
              <a:solidFill>
                <a:prstClr val="white"/>
              </a:solidFill>
              <a:latin typeface="Calibri"/>
            </a:endParaRPr>
          </a:p>
        </xdr:txBody>
      </xdr:sp>
      <xdr:sp macro="" textlink="' '!A299">
        <xdr:nvSpPr>
          <xdr:cNvPr id="120" name="Richtungspfeil 119">
            <a:extLst>
              <a:ext uri="{FF2B5EF4-FFF2-40B4-BE49-F238E27FC236}">
                <a16:creationId xmlns:a16="http://schemas.microsoft.com/office/drawing/2014/main" id="{00000000-0008-0000-0600-000078000000}"/>
              </a:ext>
            </a:extLst>
          </xdr:cNvPr>
          <xdr:cNvSpPr>
            <a:spLocks noChangeAspect="1"/>
          </xdr:cNvSpPr>
        </xdr:nvSpPr>
        <xdr:spPr bwMode="auto">
          <a:xfrm rot="16200000">
            <a:off x="12204343" y="105417935"/>
            <a:ext cx="513607" cy="756581"/>
          </a:xfrm>
          <a:prstGeom prst="homePlate">
            <a:avLst>
              <a:gd name="adj" fmla="val 27324"/>
            </a:avLst>
          </a:prstGeom>
          <a:gradFill rotWithShape="1">
            <a:gsLst>
              <a:gs pos="0">
                <a:srgbClr val="4F81BD">
                  <a:shade val="51000"/>
                  <a:satMod val="130000"/>
                </a:srgbClr>
              </a:gs>
              <a:gs pos="80000">
                <a:srgbClr val="4F81BD">
                  <a:shade val="93000"/>
                  <a:satMod val="130000"/>
                </a:srgbClr>
              </a:gs>
              <a:gs pos="100000">
                <a:srgbClr val="4F81BD">
                  <a:shade val="94000"/>
                  <a:satMod val="135000"/>
                </a:srgbClr>
              </a:gs>
            </a:gsLst>
            <a:lin ang="16200000" scaled="0"/>
          </a:gradFill>
          <a:ln w="9525" cap="flat" cmpd="sng" algn="ctr">
            <a:solidFill>
              <a:srgbClr val="4F81BD">
                <a:shade val="95000"/>
                <a:satMod val="105000"/>
              </a:srgbClr>
            </a:solidFill>
            <a:prstDash val="solid"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xdr:spPr>
        <xdr:txBody>
          <a:bodyPr spcFirstLastPara="0" vert="vert" wrap="square" lIns="41949" tIns="34964" rIns="41949" bIns="34964" numCol="1" spcCol="1270" anchor="ctr" anchorCtr="0">
            <a:noAutofit/>
          </a:bodyPr>
          <a:lstStyle>
            <a:defPPr>
              <a:defRPr lang="de-DE"/>
            </a:defPPr>
            <a:lvl1pPr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1pPr>
            <a:lvl2pPr marL="4572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2pPr>
            <a:lvl3pPr marL="9144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3pPr>
            <a:lvl4pPr marL="13716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4pPr>
            <a:lvl5pPr marL="18288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9pPr>
          </a:lstStyle>
          <a:p>
            <a:pPr defTabSz="466725" fontAlgn="auto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FontTx/>
              <a:buNone/>
            </a:pPr>
            <a:fld id="{C2D8A287-13B1-43A6-9DFD-1567E9C1A1A4}" type="TxLink">
              <a:rPr lang="de-CH" sz="1000" b="0" kern="0">
                <a:solidFill>
                  <a:prstClr val="white"/>
                </a:solidFill>
                <a:latin typeface="Calibri"/>
              </a:rPr>
              <a:pPr defTabSz="466725" fontAlgn="auto">
                <a:lnSpc>
                  <a:spcPct val="90000"/>
                </a:lnSpc>
                <a:spcBef>
                  <a:spcPts val="0"/>
                </a:spcBef>
                <a:spcAft>
                  <a:spcPct val="35000"/>
                </a:spcAft>
                <a:buFontTx/>
                <a:buNone/>
              </a:pPr>
              <a:t>Technik</a:t>
            </a:fld>
            <a:endParaRPr lang="de-CH" sz="1000" b="0" kern="0">
              <a:solidFill>
                <a:prstClr val="white"/>
              </a:solidFill>
              <a:latin typeface="Calibri"/>
            </a:endParaRPr>
          </a:p>
        </xdr:txBody>
      </xdr:sp>
      <xdr:sp macro="" textlink="' '!A300">
        <xdr:nvSpPr>
          <xdr:cNvPr id="121" name="Richtungspfeil 120">
            <a:extLst>
              <a:ext uri="{FF2B5EF4-FFF2-40B4-BE49-F238E27FC236}">
                <a16:creationId xmlns:a16="http://schemas.microsoft.com/office/drawing/2014/main" id="{00000000-0008-0000-0600-000079000000}"/>
              </a:ext>
            </a:extLst>
          </xdr:cNvPr>
          <xdr:cNvSpPr>
            <a:spLocks noChangeAspect="1"/>
          </xdr:cNvSpPr>
        </xdr:nvSpPr>
        <xdr:spPr bwMode="auto">
          <a:xfrm rot="16200000">
            <a:off x="13015111" y="105413638"/>
            <a:ext cx="513607" cy="756581"/>
          </a:xfrm>
          <a:prstGeom prst="homePlate">
            <a:avLst>
              <a:gd name="adj" fmla="val 27324"/>
            </a:avLst>
          </a:prstGeom>
          <a:gradFill rotWithShape="1">
            <a:gsLst>
              <a:gs pos="0">
                <a:srgbClr val="4F81BD">
                  <a:shade val="51000"/>
                  <a:satMod val="130000"/>
                </a:srgbClr>
              </a:gs>
              <a:gs pos="80000">
                <a:srgbClr val="4F81BD">
                  <a:shade val="93000"/>
                  <a:satMod val="130000"/>
                </a:srgbClr>
              </a:gs>
              <a:gs pos="100000">
                <a:srgbClr val="4F81BD">
                  <a:shade val="94000"/>
                  <a:satMod val="135000"/>
                </a:srgbClr>
              </a:gs>
            </a:gsLst>
            <a:lin ang="16200000" scaled="0"/>
          </a:gradFill>
          <a:ln w="9525" cap="flat" cmpd="sng" algn="ctr">
            <a:solidFill>
              <a:srgbClr val="4F81BD">
                <a:shade val="95000"/>
                <a:satMod val="105000"/>
              </a:srgbClr>
            </a:solidFill>
            <a:prstDash val="solid"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xdr:spPr>
        <xdr:txBody>
          <a:bodyPr spcFirstLastPara="0" vert="vert" wrap="square" lIns="41949" tIns="34964" rIns="41949" bIns="34964" numCol="1" spcCol="1270" anchor="ctr" anchorCtr="0">
            <a:noAutofit/>
          </a:bodyPr>
          <a:lstStyle>
            <a:defPPr>
              <a:defRPr lang="de-DE"/>
            </a:defPPr>
            <a:lvl1pPr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1pPr>
            <a:lvl2pPr marL="4572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2pPr>
            <a:lvl3pPr marL="9144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3pPr>
            <a:lvl4pPr marL="13716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4pPr>
            <a:lvl5pPr marL="18288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9pPr>
          </a:lstStyle>
          <a:p>
            <a:pPr defTabSz="466725" fontAlgn="auto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FontTx/>
              <a:buNone/>
            </a:pPr>
            <a:fld id="{B05BFECA-E74D-40DE-8300-D78AD6D61DB1}" type="TxLink">
              <a:rPr lang="de-CH" sz="1000" b="0" kern="0">
                <a:solidFill>
                  <a:prstClr val="white"/>
                </a:solidFill>
                <a:latin typeface="Calibri"/>
              </a:rPr>
              <a:pPr defTabSz="466725" fontAlgn="auto">
                <a:lnSpc>
                  <a:spcPct val="90000"/>
                </a:lnSpc>
                <a:spcBef>
                  <a:spcPts val="0"/>
                </a:spcBef>
                <a:spcAft>
                  <a:spcPct val="35000"/>
                </a:spcAft>
                <a:buFontTx/>
                <a:buNone/>
              </a:pPr>
              <a:t>Finanzen</a:t>
            </a:fld>
            <a:endParaRPr lang="de-CH" sz="1000" b="0" kern="0">
              <a:solidFill>
                <a:prstClr val="white"/>
              </a:solidFill>
              <a:latin typeface="Calibri"/>
            </a:endParaRPr>
          </a:p>
        </xdr:txBody>
      </xdr:sp>
      <xdr:sp macro="" textlink="' '!A301">
        <xdr:nvSpPr>
          <xdr:cNvPr id="122" name="Richtungspfeil 121">
            <a:extLst>
              <a:ext uri="{FF2B5EF4-FFF2-40B4-BE49-F238E27FC236}">
                <a16:creationId xmlns:a16="http://schemas.microsoft.com/office/drawing/2014/main" id="{00000000-0008-0000-0600-00007A000000}"/>
              </a:ext>
            </a:extLst>
          </xdr:cNvPr>
          <xdr:cNvSpPr>
            <a:spLocks noChangeAspect="1"/>
          </xdr:cNvSpPr>
        </xdr:nvSpPr>
        <xdr:spPr bwMode="auto">
          <a:xfrm rot="16200000">
            <a:off x="13825879" y="105413638"/>
            <a:ext cx="513607" cy="756581"/>
          </a:xfrm>
          <a:prstGeom prst="homePlate">
            <a:avLst>
              <a:gd name="adj" fmla="val 27324"/>
            </a:avLst>
          </a:prstGeom>
          <a:gradFill rotWithShape="1">
            <a:gsLst>
              <a:gs pos="0">
                <a:srgbClr val="4F81BD">
                  <a:shade val="51000"/>
                  <a:satMod val="130000"/>
                </a:srgbClr>
              </a:gs>
              <a:gs pos="80000">
                <a:srgbClr val="4F81BD">
                  <a:shade val="93000"/>
                  <a:satMod val="130000"/>
                </a:srgbClr>
              </a:gs>
              <a:gs pos="100000">
                <a:srgbClr val="4F81BD">
                  <a:shade val="94000"/>
                  <a:satMod val="135000"/>
                </a:srgbClr>
              </a:gs>
            </a:gsLst>
            <a:lin ang="16200000" scaled="0"/>
          </a:gradFill>
          <a:ln w="9525" cap="flat" cmpd="sng" algn="ctr">
            <a:solidFill>
              <a:srgbClr val="4F81BD">
                <a:shade val="95000"/>
                <a:satMod val="105000"/>
              </a:srgbClr>
            </a:solidFill>
            <a:prstDash val="solid"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xdr:spPr>
        <xdr:txBody>
          <a:bodyPr spcFirstLastPara="0" vert="vert" wrap="square" lIns="41949" tIns="34964" rIns="41949" bIns="34964" numCol="1" spcCol="1270" anchor="ctr" anchorCtr="0">
            <a:noAutofit/>
          </a:bodyPr>
          <a:lstStyle>
            <a:defPPr>
              <a:defRPr lang="de-DE"/>
            </a:defPPr>
            <a:lvl1pPr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1pPr>
            <a:lvl2pPr marL="4572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2pPr>
            <a:lvl3pPr marL="9144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3pPr>
            <a:lvl4pPr marL="13716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4pPr>
            <a:lvl5pPr marL="18288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9pPr>
          </a:lstStyle>
          <a:p>
            <a:pPr defTabSz="466725" fontAlgn="auto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FontTx/>
              <a:buNone/>
            </a:pPr>
            <a:fld id="{8021D267-A405-4114-8E65-DAC4F096557F}" type="TxLink">
              <a:rPr lang="de-CH" sz="1000" b="0" kern="0">
                <a:solidFill>
                  <a:prstClr val="white"/>
                </a:solidFill>
                <a:latin typeface="Calibri"/>
              </a:rPr>
              <a:pPr defTabSz="466725" fontAlgn="auto">
                <a:lnSpc>
                  <a:spcPct val="90000"/>
                </a:lnSpc>
                <a:spcBef>
                  <a:spcPts val="0"/>
                </a:spcBef>
                <a:spcAft>
                  <a:spcPct val="35000"/>
                </a:spcAft>
                <a:buFontTx/>
                <a:buNone/>
              </a:pPr>
              <a:t>Administra-tion</a:t>
            </a:fld>
            <a:endParaRPr lang="de-CH" sz="1000" b="0" kern="0">
              <a:solidFill>
                <a:prstClr val="white"/>
              </a:solidFill>
              <a:latin typeface="Calibri"/>
            </a:endParaRPr>
          </a:p>
        </xdr:txBody>
      </xdr:sp>
      <xdr:sp macro="" textlink="' '!A303">
        <xdr:nvSpPr>
          <xdr:cNvPr id="123" name="Richtungspfeil 122">
            <a:extLst>
              <a:ext uri="{FF2B5EF4-FFF2-40B4-BE49-F238E27FC236}">
                <a16:creationId xmlns:a16="http://schemas.microsoft.com/office/drawing/2014/main" id="{00000000-0008-0000-0600-00007B000000}"/>
              </a:ext>
            </a:extLst>
          </xdr:cNvPr>
          <xdr:cNvSpPr>
            <a:spLocks noChangeAspect="1"/>
          </xdr:cNvSpPr>
        </xdr:nvSpPr>
        <xdr:spPr bwMode="auto">
          <a:xfrm rot="16200000">
            <a:off x="14636647" y="105413638"/>
            <a:ext cx="513607" cy="756581"/>
          </a:xfrm>
          <a:prstGeom prst="homePlate">
            <a:avLst>
              <a:gd name="adj" fmla="val 27324"/>
            </a:avLst>
          </a:prstGeom>
          <a:gradFill rotWithShape="1">
            <a:gsLst>
              <a:gs pos="0">
                <a:srgbClr val="4F81BD">
                  <a:shade val="51000"/>
                  <a:satMod val="130000"/>
                </a:srgbClr>
              </a:gs>
              <a:gs pos="80000">
                <a:srgbClr val="4F81BD">
                  <a:shade val="93000"/>
                  <a:satMod val="130000"/>
                </a:srgbClr>
              </a:gs>
              <a:gs pos="100000">
                <a:srgbClr val="4F81BD">
                  <a:shade val="94000"/>
                  <a:satMod val="135000"/>
                </a:srgbClr>
              </a:gs>
            </a:gsLst>
            <a:lin ang="16200000" scaled="0"/>
          </a:gradFill>
          <a:ln w="9525" cap="flat" cmpd="sng" algn="ctr">
            <a:solidFill>
              <a:srgbClr val="4F81BD">
                <a:shade val="95000"/>
                <a:satMod val="105000"/>
              </a:srgbClr>
            </a:solidFill>
            <a:prstDash val="solid"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xdr:spPr>
        <xdr:txBody>
          <a:bodyPr spcFirstLastPara="0" vert="vert" wrap="square" lIns="41949" tIns="34964" rIns="41949" bIns="34964" numCol="1" spcCol="1270" anchor="ctr" anchorCtr="0">
            <a:noAutofit/>
          </a:bodyPr>
          <a:lstStyle>
            <a:defPPr>
              <a:defRPr lang="de-DE"/>
            </a:defPPr>
            <a:lvl1pPr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1pPr>
            <a:lvl2pPr marL="4572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2pPr>
            <a:lvl3pPr marL="9144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3pPr>
            <a:lvl4pPr marL="13716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4pPr>
            <a:lvl5pPr marL="18288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9pPr>
          </a:lstStyle>
          <a:p>
            <a:pPr defTabSz="466725" fontAlgn="auto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FontTx/>
              <a:buNone/>
            </a:pPr>
            <a:fld id="{FE742C70-A358-4D71-8B52-554AF272B9FE}" type="TxLink">
              <a:rPr lang="de-CH" sz="1000" b="0" kern="0">
                <a:solidFill>
                  <a:prstClr val="white"/>
                </a:solidFill>
                <a:latin typeface="Calibri"/>
              </a:rPr>
              <a:pPr defTabSz="466725" fontAlgn="auto">
                <a:lnSpc>
                  <a:spcPct val="90000"/>
                </a:lnSpc>
                <a:spcBef>
                  <a:spcPts val="0"/>
                </a:spcBef>
                <a:spcAft>
                  <a:spcPct val="35000"/>
                </a:spcAft>
                <a:buFontTx/>
                <a:buNone/>
              </a:pPr>
              <a:t>HRM</a:t>
            </a:fld>
            <a:endParaRPr lang="de-CH" sz="1000" b="0" kern="0">
              <a:solidFill>
                <a:prstClr val="white"/>
              </a:solidFill>
              <a:latin typeface="Calibri"/>
            </a:endParaRPr>
          </a:p>
        </xdr:txBody>
      </xdr:sp>
      <xdr:sp macro="" textlink="' '!A304">
        <xdr:nvSpPr>
          <xdr:cNvPr id="124" name="Richtungspfeil 123">
            <a:extLst>
              <a:ext uri="{FF2B5EF4-FFF2-40B4-BE49-F238E27FC236}">
                <a16:creationId xmlns:a16="http://schemas.microsoft.com/office/drawing/2014/main" id="{00000000-0008-0000-0600-00007C000000}"/>
              </a:ext>
            </a:extLst>
          </xdr:cNvPr>
          <xdr:cNvSpPr>
            <a:spLocks noChangeAspect="1"/>
          </xdr:cNvSpPr>
        </xdr:nvSpPr>
        <xdr:spPr bwMode="auto">
          <a:xfrm rot="16200000">
            <a:off x="15447415" y="105413638"/>
            <a:ext cx="513607" cy="756581"/>
          </a:xfrm>
          <a:prstGeom prst="homePlate">
            <a:avLst>
              <a:gd name="adj" fmla="val 27324"/>
            </a:avLst>
          </a:prstGeom>
          <a:gradFill rotWithShape="1">
            <a:gsLst>
              <a:gs pos="0">
                <a:srgbClr val="4F81BD">
                  <a:shade val="51000"/>
                  <a:satMod val="130000"/>
                </a:srgbClr>
              </a:gs>
              <a:gs pos="80000">
                <a:srgbClr val="4F81BD">
                  <a:shade val="93000"/>
                  <a:satMod val="130000"/>
                </a:srgbClr>
              </a:gs>
              <a:gs pos="100000">
                <a:srgbClr val="4F81BD">
                  <a:shade val="94000"/>
                  <a:satMod val="135000"/>
                </a:srgbClr>
              </a:gs>
            </a:gsLst>
            <a:lin ang="16200000" scaled="0"/>
          </a:gradFill>
          <a:ln w="9525" cap="flat" cmpd="sng" algn="ctr">
            <a:solidFill>
              <a:srgbClr val="4F81BD">
                <a:shade val="95000"/>
                <a:satMod val="105000"/>
              </a:srgbClr>
            </a:solidFill>
            <a:prstDash val="solid"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xdr:spPr>
        <xdr:txBody>
          <a:bodyPr spcFirstLastPara="0" vert="vert" wrap="square" lIns="41949" tIns="34964" rIns="41949" bIns="34964" numCol="1" spcCol="1270" anchor="ctr" anchorCtr="0">
            <a:noAutofit/>
          </a:bodyPr>
          <a:lstStyle>
            <a:defPPr>
              <a:defRPr lang="de-DE"/>
            </a:defPPr>
            <a:lvl1pPr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1pPr>
            <a:lvl2pPr marL="4572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2pPr>
            <a:lvl3pPr marL="9144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3pPr>
            <a:lvl4pPr marL="13716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4pPr>
            <a:lvl5pPr marL="18288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9pPr>
          </a:lstStyle>
          <a:p>
            <a:pPr defTabSz="466725" fontAlgn="auto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FontTx/>
              <a:buNone/>
            </a:pPr>
            <a:fld id="{109890B0-F014-4C2E-9D59-D02A0A042F97}" type="TxLink">
              <a:rPr lang="de-CH" sz="1000" b="0" kern="0">
                <a:solidFill>
                  <a:prstClr val="white"/>
                </a:solidFill>
                <a:latin typeface="Calibri"/>
              </a:rPr>
              <a:pPr defTabSz="466725" fontAlgn="auto">
                <a:lnSpc>
                  <a:spcPct val="90000"/>
                </a:lnSpc>
                <a:spcBef>
                  <a:spcPts val="0"/>
                </a:spcBef>
                <a:spcAft>
                  <a:spcPct val="35000"/>
                </a:spcAft>
                <a:buFontTx/>
                <a:buNone/>
              </a:pPr>
              <a:t>QM</a:t>
            </a:fld>
            <a:endParaRPr lang="de-CH" sz="1000" b="0" kern="0">
              <a:solidFill>
                <a:prstClr val="white"/>
              </a:solidFill>
              <a:latin typeface="Calibri"/>
            </a:endParaRPr>
          </a:p>
        </xdr:txBody>
      </xdr:sp>
      <xdr:sp macro="" textlink="' '!A284">
        <xdr:nvSpPr>
          <xdr:cNvPr id="125" name="Textfeld 89">
            <a:extLst>
              <a:ext uri="{FF2B5EF4-FFF2-40B4-BE49-F238E27FC236}">
                <a16:creationId xmlns:a16="http://schemas.microsoft.com/office/drawing/2014/main" id="{00000000-0008-0000-0600-00007D000000}"/>
              </a:ext>
            </a:extLst>
          </xdr:cNvPr>
          <xdr:cNvSpPr txBox="1"/>
        </xdr:nvSpPr>
        <xdr:spPr>
          <a:xfrm>
            <a:off x="11008506" y="105076231"/>
            <a:ext cx="5345036" cy="250915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de-DE"/>
            </a:defPPr>
            <a:lvl1pPr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1pPr>
            <a:lvl2pPr marL="4572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2pPr>
            <a:lvl3pPr marL="9144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3pPr>
            <a:lvl4pPr marL="13716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4pPr>
            <a:lvl5pPr marL="18288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9pPr>
          </a:lstStyle>
          <a:p>
            <a:fld id="{9BD950AC-783C-4DFF-A50D-217B2478B9A7}" type="TxLink">
              <a:rPr lang="de-CH" sz="1000">
                <a:solidFill>
                  <a:srgbClr val="006699"/>
                </a:solidFill>
                <a:latin typeface="+mn-lt"/>
              </a:rPr>
              <a:pPr/>
              <a:t>Kunden</a:t>
            </a:fld>
            <a:endParaRPr lang="de-CH" sz="1000">
              <a:solidFill>
                <a:srgbClr val="006699"/>
              </a:solidFill>
              <a:latin typeface="+mn-lt"/>
            </a:endParaRPr>
          </a:p>
        </xdr:txBody>
      </xdr:sp>
      <xdr:sp macro="" textlink="' '!A279">
        <xdr:nvSpPr>
          <xdr:cNvPr id="126" name="Textfeld 93">
            <a:extLst>
              <a:ext uri="{FF2B5EF4-FFF2-40B4-BE49-F238E27FC236}">
                <a16:creationId xmlns:a16="http://schemas.microsoft.com/office/drawing/2014/main" id="{00000000-0008-0000-0600-00007E000000}"/>
              </a:ext>
            </a:extLst>
          </xdr:cNvPr>
          <xdr:cNvSpPr txBox="1"/>
        </xdr:nvSpPr>
        <xdr:spPr>
          <a:xfrm>
            <a:off x="10977686" y="102953239"/>
            <a:ext cx="5399225" cy="23980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de-DE"/>
            </a:defPPr>
            <a:lvl1pPr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1pPr>
            <a:lvl2pPr marL="4572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2pPr>
            <a:lvl3pPr marL="9144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3pPr>
            <a:lvl4pPr marL="13716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4pPr>
            <a:lvl5pPr marL="18288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9pPr>
          </a:lstStyle>
          <a:p>
            <a:fld id="{6F634D80-23E3-4E99-919B-C9C3577F4A09}" type="TxLink">
              <a:rPr lang="de-CH" sz="1000" b="0">
                <a:solidFill>
                  <a:srgbClr val="006699"/>
                </a:solidFill>
              </a:rPr>
              <a:pPr/>
              <a:t>Staat – Öffentlichkeit – Mitbewerber – Kapitalgeber – Mitarbeiter - Kunden</a:t>
            </a:fld>
            <a:endParaRPr lang="de-CH" sz="1000" b="0">
              <a:solidFill>
                <a:srgbClr val="006699"/>
              </a:solidFill>
            </a:endParaRPr>
          </a:p>
        </xdr:txBody>
      </xdr:sp>
      <xdr:sp macro="" textlink="' '!A283">
        <xdr:nvSpPr>
          <xdr:cNvPr id="127" name="Textfeld 104">
            <a:extLst>
              <a:ext uri="{FF2B5EF4-FFF2-40B4-BE49-F238E27FC236}">
                <a16:creationId xmlns:a16="http://schemas.microsoft.com/office/drawing/2014/main" id="{00000000-0008-0000-0600-00007F000000}"/>
              </a:ext>
            </a:extLst>
          </xdr:cNvPr>
          <xdr:cNvSpPr txBox="1"/>
        </xdr:nvSpPr>
        <xdr:spPr>
          <a:xfrm>
            <a:off x="10967477" y="106089722"/>
            <a:ext cx="5419070" cy="23980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de-DE"/>
            </a:defPPr>
            <a:lvl1pPr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1pPr>
            <a:lvl2pPr marL="4572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2pPr>
            <a:lvl3pPr marL="9144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3pPr>
            <a:lvl4pPr marL="13716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4pPr>
            <a:lvl5pPr marL="18288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9pPr>
          </a:lstStyle>
          <a:p>
            <a:fld id="{39A8B72F-6A6C-4C8A-BF47-7DC3CAE835A9}" type="TxLink">
              <a:rPr lang="de-CH" sz="1000" b="0">
                <a:solidFill>
                  <a:srgbClr val="006699"/>
                </a:solidFill>
              </a:rPr>
              <a:pPr/>
              <a:t>Natur &amp; Umwelt – Gesetze – Normen – Richtlinien – Technologie - Wirtschaft</a:t>
            </a:fld>
            <a:endParaRPr lang="de-CH" sz="1000" b="0">
              <a:solidFill>
                <a:srgbClr val="006699"/>
              </a:solidFill>
            </a:endParaRPr>
          </a:p>
        </xdr:txBody>
      </xdr:sp>
    </xdr:grpSp>
    <xdr:clientData/>
  </xdr:twoCellAnchor>
  <xdr:twoCellAnchor editAs="oneCell">
    <xdr:from>
      <xdr:col>0</xdr:col>
      <xdr:colOff>66675</xdr:colOff>
      <xdr:row>0</xdr:row>
      <xdr:rowOff>123825</xdr:rowOff>
    </xdr:from>
    <xdr:to>
      <xdr:col>0</xdr:col>
      <xdr:colOff>390675</xdr:colOff>
      <xdr:row>0</xdr:row>
      <xdr:rowOff>449290</xdr:rowOff>
    </xdr:to>
    <xdr:grpSp>
      <xdr:nvGrpSpPr>
        <xdr:cNvPr id="68" name="Gruppieren 67">
          <a:hlinkClick xmlns:r="http://schemas.openxmlformats.org/officeDocument/2006/relationships" r:id="rId6" tooltip="Home"/>
          <a:extLst>
            <a:ext uri="{FF2B5EF4-FFF2-40B4-BE49-F238E27FC236}">
              <a16:creationId xmlns:a16="http://schemas.microsoft.com/office/drawing/2014/main" id="{00000000-0008-0000-0600-000044000000}"/>
            </a:ext>
          </a:extLst>
        </xdr:cNvPr>
        <xdr:cNvGrpSpPr/>
      </xdr:nvGrpSpPr>
      <xdr:grpSpPr>
        <a:xfrm>
          <a:off x="66675" y="123825"/>
          <a:ext cx="324000" cy="325465"/>
          <a:chOff x="9191625" y="3009900"/>
          <a:chExt cx="324000" cy="325465"/>
        </a:xfrm>
      </xdr:grpSpPr>
      <xdr:sp macro="" textlink="">
        <xdr:nvSpPr>
          <xdr:cNvPr id="69" name="Rechteck 68">
            <a:extLst>
              <a:ext uri="{FF2B5EF4-FFF2-40B4-BE49-F238E27FC236}">
                <a16:creationId xmlns:a16="http://schemas.microsoft.com/office/drawing/2014/main" id="{00000000-0008-0000-0600-000045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70" name="Pfeil nach links 69">
            <a:extLst>
              <a:ext uri="{FF2B5EF4-FFF2-40B4-BE49-F238E27FC236}">
                <a16:creationId xmlns:a16="http://schemas.microsoft.com/office/drawing/2014/main" id="{00000000-0008-0000-0600-000046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53340</xdr:colOff>
          <xdr:row>0</xdr:row>
          <xdr:rowOff>7620</xdr:rowOff>
        </xdr:from>
        <xdr:to>
          <xdr:col>9</xdr:col>
          <xdr:colOff>1905</xdr:colOff>
          <xdr:row>0</xdr:row>
          <xdr:rowOff>541020</xdr:rowOff>
        </xdr:to>
        <xdr:pic>
          <xdr:nvPicPr>
            <xdr:cNvPr id="71" name="Grafik 59">
              <a:extLst>
                <a:ext uri="{FF2B5EF4-FFF2-40B4-BE49-F238E27FC236}">
                  <a16:creationId xmlns:a16="http://schemas.microsoft.com/office/drawing/2014/main" id="{00000000-0008-0000-0600-000047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!$D$6" spid="_x0000_s199721"/>
                </a:ext>
              </a:extLst>
            </xdr:cNvPicPr>
          </xdr:nvPicPr>
          <xdr:blipFill>
            <a:blip xmlns:r="http://schemas.openxmlformats.org/officeDocument/2006/relationships" r:embed="rId7"/>
            <a:srcRect/>
            <a:stretch>
              <a:fillRect/>
            </a:stretch>
          </xdr:blipFill>
          <xdr:spPr bwMode="auto">
            <a:xfrm>
              <a:off x="8244840" y="7620"/>
              <a:ext cx="2268855" cy="533400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718049</xdr:colOff>
      <xdr:row>19</xdr:row>
      <xdr:rowOff>158403</xdr:rowOff>
    </xdr:from>
    <xdr:to>
      <xdr:col>4</xdr:col>
      <xdr:colOff>580093</xdr:colOff>
      <xdr:row>33</xdr:row>
      <xdr:rowOff>113874</xdr:rowOff>
    </xdr:to>
    <xdr:sp macro="" textlink="">
      <xdr:nvSpPr>
        <xdr:cNvPr id="21" name="Rechteck 20">
          <a:extLst>
            <a:ext uri="{FF2B5EF4-FFF2-40B4-BE49-F238E27FC236}">
              <a16:creationId xmlns:a16="http://schemas.microsoft.com/office/drawing/2014/main" id="{00000000-0008-0000-0700-000015000000}"/>
            </a:ext>
          </a:extLst>
        </xdr:cNvPr>
        <xdr:cNvSpPr/>
      </xdr:nvSpPr>
      <xdr:spPr>
        <a:xfrm>
          <a:off x="1127624" y="8730903"/>
          <a:ext cx="2890994" cy="2622471"/>
        </a:xfrm>
        <a:prstGeom prst="rect">
          <a:avLst/>
        </a:prstGeom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oneCell">
    <xdr:from>
      <xdr:col>2</xdr:col>
      <xdr:colOff>720078</xdr:colOff>
      <xdr:row>33</xdr:row>
      <xdr:rowOff>159211</xdr:rowOff>
    </xdr:from>
    <xdr:to>
      <xdr:col>4</xdr:col>
      <xdr:colOff>582122</xdr:colOff>
      <xdr:row>44</xdr:row>
      <xdr:rowOff>162307</xdr:rowOff>
    </xdr:to>
    <xdr:sp macro="" textlink="">
      <xdr:nvSpPr>
        <xdr:cNvPr id="22" name="Rechteck 21">
          <a:extLst>
            <a:ext uri="{FF2B5EF4-FFF2-40B4-BE49-F238E27FC236}">
              <a16:creationId xmlns:a16="http://schemas.microsoft.com/office/drawing/2014/main" id="{00000000-0008-0000-0700-000016000000}"/>
            </a:ext>
          </a:extLst>
        </xdr:cNvPr>
        <xdr:cNvSpPr/>
      </xdr:nvSpPr>
      <xdr:spPr>
        <a:xfrm>
          <a:off x="1129653" y="11398711"/>
          <a:ext cx="2890994" cy="2622471"/>
        </a:xfrm>
        <a:prstGeom prst="rect">
          <a:avLst/>
        </a:prstGeom>
        <a:ln w="3175">
          <a:prstDash val="sysDash"/>
        </a:ln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oneCell">
    <xdr:from>
      <xdr:col>4</xdr:col>
      <xdr:colOff>623937</xdr:colOff>
      <xdr:row>19</xdr:row>
      <xdr:rowOff>158403</xdr:rowOff>
    </xdr:from>
    <xdr:to>
      <xdr:col>7</xdr:col>
      <xdr:colOff>114506</xdr:colOff>
      <xdr:row>33</xdr:row>
      <xdr:rowOff>113874</xdr:rowOff>
    </xdr:to>
    <xdr:sp macro="" textlink="">
      <xdr:nvSpPr>
        <xdr:cNvPr id="23" name="Rechteck 22">
          <a:extLst>
            <a:ext uri="{FF2B5EF4-FFF2-40B4-BE49-F238E27FC236}">
              <a16:creationId xmlns:a16="http://schemas.microsoft.com/office/drawing/2014/main" id="{00000000-0008-0000-0700-000017000000}"/>
            </a:ext>
          </a:extLst>
        </xdr:cNvPr>
        <xdr:cNvSpPr/>
      </xdr:nvSpPr>
      <xdr:spPr>
        <a:xfrm>
          <a:off x="4062462" y="8730903"/>
          <a:ext cx="2890994" cy="2622471"/>
        </a:xfrm>
        <a:prstGeom prst="rect">
          <a:avLst/>
        </a:prstGeom>
        <a:ln w="3175">
          <a:prstDash val="sysDash"/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oneCell">
    <xdr:from>
      <xdr:col>4</xdr:col>
      <xdr:colOff>632322</xdr:colOff>
      <xdr:row>33</xdr:row>
      <xdr:rowOff>159211</xdr:rowOff>
    </xdr:from>
    <xdr:to>
      <xdr:col>7</xdr:col>
      <xdr:colOff>122891</xdr:colOff>
      <xdr:row>44</xdr:row>
      <xdr:rowOff>162307</xdr:rowOff>
    </xdr:to>
    <xdr:sp macro="" textlink="">
      <xdr:nvSpPr>
        <xdr:cNvPr id="24" name="Rechteck 23">
          <a:extLst>
            <a:ext uri="{FF2B5EF4-FFF2-40B4-BE49-F238E27FC236}">
              <a16:creationId xmlns:a16="http://schemas.microsoft.com/office/drawing/2014/main" id="{00000000-0008-0000-0700-000018000000}"/>
            </a:ext>
          </a:extLst>
        </xdr:cNvPr>
        <xdr:cNvSpPr/>
      </xdr:nvSpPr>
      <xdr:spPr>
        <a:xfrm>
          <a:off x="4070847" y="11398711"/>
          <a:ext cx="2890994" cy="2622471"/>
        </a:xfrm>
        <a:prstGeom prst="rect">
          <a:avLst/>
        </a:prstGeom>
        <a:ln w="3175">
          <a:prstDash val="sysDash"/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oneCellAnchor>
    <xdr:from>
      <xdr:col>1</xdr:col>
      <xdr:colOff>276228</xdr:colOff>
      <xdr:row>19</xdr:row>
      <xdr:rowOff>76199</xdr:rowOff>
    </xdr:from>
    <xdr:ext cx="342786" cy="5438775"/>
    <xdr:sp macro="" textlink="' '!A164">
      <xdr:nvSpPr>
        <xdr:cNvPr id="25" name="Textfeld 24">
          <a:extLst>
            <a:ext uri="{FF2B5EF4-FFF2-40B4-BE49-F238E27FC236}">
              <a16:creationId xmlns:a16="http://schemas.microsoft.com/office/drawing/2014/main" id="{00000000-0008-0000-0700-000019000000}"/>
            </a:ext>
          </a:extLst>
        </xdr:cNvPr>
        <xdr:cNvSpPr txBox="1"/>
      </xdr:nvSpPr>
      <xdr:spPr>
        <a:xfrm rot="16200000">
          <a:off x="-1805042" y="7910569"/>
          <a:ext cx="5438775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ctr"/>
          <a:fld id="{4AEF2C96-C51F-4EE2-8423-C52BA48B4432}" type="TxLink">
            <a:rPr lang="de-CH" sz="1600" b="1"/>
            <a:pPr algn="ctr"/>
            <a:t>substituierbar</a:t>
          </a:fld>
          <a:endParaRPr lang="de-CH" sz="1600" b="1"/>
        </a:p>
      </xdr:txBody>
    </xdr:sp>
    <xdr:clientData/>
  </xdr:oneCellAnchor>
  <xdr:twoCellAnchor editAs="oneCell">
    <xdr:from>
      <xdr:col>2</xdr:col>
      <xdr:colOff>685800</xdr:colOff>
      <xdr:row>46</xdr:row>
      <xdr:rowOff>20604</xdr:rowOff>
    </xdr:from>
    <xdr:to>
      <xdr:col>7</xdr:col>
      <xdr:colOff>152400</xdr:colOff>
      <xdr:row>48</xdr:row>
      <xdr:rowOff>78268</xdr:rowOff>
    </xdr:to>
    <xdr:sp macro="" textlink="' '!A163">
      <xdr:nvSpPr>
        <xdr:cNvPr id="26" name="Textfeld 25">
          <a:extLst>
            <a:ext uri="{FF2B5EF4-FFF2-40B4-BE49-F238E27FC236}">
              <a16:creationId xmlns:a16="http://schemas.microsoft.com/office/drawing/2014/main" id="{00000000-0008-0000-0700-00001A000000}"/>
            </a:ext>
          </a:extLst>
        </xdr:cNvPr>
        <xdr:cNvSpPr txBox="1"/>
      </xdr:nvSpPr>
      <xdr:spPr>
        <a:xfrm>
          <a:off x="1438275" y="11021979"/>
          <a:ext cx="5895975" cy="4386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fld id="{2A1AEC6F-357D-4759-85EB-79D33A490E04}" type="TxLink">
            <a:rPr lang="de-CH" sz="1600" b="1"/>
            <a:pPr algn="ctr"/>
            <a:t>Mehrwert für Kunden</a:t>
          </a:fld>
          <a:endParaRPr lang="de-CH" sz="1600" b="1"/>
        </a:p>
      </xdr:txBody>
    </xdr:sp>
    <xdr:clientData/>
  </xdr:twoCellAnchor>
  <xdr:oneCellAnchor>
    <xdr:from>
      <xdr:col>2</xdr:col>
      <xdr:colOff>229444</xdr:colOff>
      <xdr:row>20</xdr:row>
      <xdr:rowOff>59202</xdr:rowOff>
    </xdr:from>
    <xdr:ext cx="311496" cy="501099"/>
    <xdr:sp macro="" textlink="' '!A167">
      <xdr:nvSpPr>
        <xdr:cNvPr id="27" name="Textfeld 26">
          <a:extLst>
            <a:ext uri="{FF2B5EF4-FFF2-40B4-BE49-F238E27FC236}">
              <a16:creationId xmlns:a16="http://schemas.microsoft.com/office/drawing/2014/main" id="{00000000-0008-0000-0700-00001B000000}"/>
            </a:ext>
          </a:extLst>
        </xdr:cNvPr>
        <xdr:cNvSpPr txBox="1"/>
      </xdr:nvSpPr>
      <xdr:spPr>
        <a:xfrm rot="16200000">
          <a:off x="887117" y="5726129"/>
          <a:ext cx="501099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fld id="{F9F96628-9812-4A6F-96C2-2AE322DD1171}" type="TxLink">
            <a:rPr lang="de-CH" sz="1400" b="0"/>
            <a:pPr/>
            <a:t>sehr</a:t>
          </a:fld>
          <a:endParaRPr lang="de-CH" sz="1400" b="0"/>
        </a:p>
      </xdr:txBody>
    </xdr:sp>
    <xdr:clientData/>
  </xdr:oneCellAnchor>
  <xdr:oneCellAnchor>
    <xdr:from>
      <xdr:col>2</xdr:col>
      <xdr:colOff>181820</xdr:colOff>
      <xdr:row>41</xdr:row>
      <xdr:rowOff>191985</xdr:rowOff>
    </xdr:from>
    <xdr:ext cx="311496" cy="622414"/>
    <xdr:sp macro="" textlink="' '!A168">
      <xdr:nvSpPr>
        <xdr:cNvPr id="28" name="Textfeld 27">
          <a:extLst>
            <a:ext uri="{FF2B5EF4-FFF2-40B4-BE49-F238E27FC236}">
              <a16:creationId xmlns:a16="http://schemas.microsoft.com/office/drawing/2014/main" id="{00000000-0008-0000-0700-00001C000000}"/>
            </a:ext>
          </a:extLst>
        </xdr:cNvPr>
        <xdr:cNvSpPr txBox="1"/>
      </xdr:nvSpPr>
      <xdr:spPr>
        <a:xfrm rot="16200000">
          <a:off x="778836" y="10301069"/>
          <a:ext cx="622414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fld id="{2BA274F8-1C94-4A4C-A6D4-E1E62D727422}" type="TxLink">
            <a:rPr lang="de-CH" sz="1400" b="0"/>
            <a:pPr/>
            <a:t>wenig</a:t>
          </a:fld>
          <a:endParaRPr lang="de-CH" sz="1400" b="0"/>
        </a:p>
      </xdr:txBody>
    </xdr:sp>
    <xdr:clientData/>
  </xdr:oneCellAnchor>
  <xdr:oneCellAnchor>
    <xdr:from>
      <xdr:col>6</xdr:col>
      <xdr:colOff>1209675</xdr:colOff>
      <xdr:row>45</xdr:row>
      <xdr:rowOff>146994</xdr:rowOff>
    </xdr:from>
    <xdr:ext cx="714376" cy="311496"/>
    <xdr:sp macro="" textlink="' '!A61">
      <xdr:nvSpPr>
        <xdr:cNvPr id="29" name="Textfeld 28">
          <a:extLst>
            <a:ext uri="{FF2B5EF4-FFF2-40B4-BE49-F238E27FC236}">
              <a16:creationId xmlns:a16="http://schemas.microsoft.com/office/drawing/2014/main" id="{00000000-0008-0000-0700-00001D000000}"/>
            </a:ext>
          </a:extLst>
        </xdr:cNvPr>
        <xdr:cNvSpPr txBox="1"/>
      </xdr:nvSpPr>
      <xdr:spPr>
        <a:xfrm>
          <a:off x="6591300" y="10957869"/>
          <a:ext cx="714376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fld id="{1CAF50A4-6ED3-4475-9C21-A5023CD7C2E2}" type="TxLink">
            <a:rPr lang="de-CH" sz="1400" b="0"/>
            <a:pPr/>
            <a:t>hoch</a:t>
          </a:fld>
          <a:endParaRPr lang="de-CH" sz="1400" b="0"/>
        </a:p>
      </xdr:txBody>
    </xdr:sp>
    <xdr:clientData/>
  </xdr:oneCellAnchor>
  <xdr:oneCellAnchor>
    <xdr:from>
      <xdr:col>2</xdr:col>
      <xdr:colOff>725075</xdr:colOff>
      <xdr:row>45</xdr:row>
      <xdr:rowOff>146994</xdr:rowOff>
    </xdr:from>
    <xdr:ext cx="641138" cy="311496"/>
    <xdr:sp macro="" textlink="' '!A64">
      <xdr:nvSpPr>
        <xdr:cNvPr id="30" name="Textfeld 29">
          <a:extLst>
            <a:ext uri="{FF2B5EF4-FFF2-40B4-BE49-F238E27FC236}">
              <a16:creationId xmlns:a16="http://schemas.microsoft.com/office/drawing/2014/main" id="{00000000-0008-0000-0700-00001E000000}"/>
            </a:ext>
          </a:extLst>
        </xdr:cNvPr>
        <xdr:cNvSpPr txBox="1"/>
      </xdr:nvSpPr>
      <xdr:spPr>
        <a:xfrm>
          <a:off x="1502315" y="10731174"/>
          <a:ext cx="641138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fld id="{1BC1E323-0E8A-4454-9AFA-F31ECD1E03EF}" type="TxLink">
            <a:rPr lang="de-CH" sz="1400" b="0"/>
            <a:pPr/>
            <a:t>gering</a:t>
          </a:fld>
          <a:endParaRPr lang="de-CH" sz="1400" b="0"/>
        </a:p>
      </xdr:txBody>
    </xdr:sp>
    <xdr:clientData/>
  </xdr:oneCellAnchor>
  <xdr:twoCellAnchor editAs="oneCell">
    <xdr:from>
      <xdr:col>9</xdr:col>
      <xdr:colOff>257175</xdr:colOff>
      <xdr:row>1</xdr:row>
      <xdr:rowOff>57150</xdr:rowOff>
    </xdr:from>
    <xdr:to>
      <xdr:col>9</xdr:col>
      <xdr:colOff>429975</xdr:colOff>
      <xdr:row>2</xdr:row>
      <xdr:rowOff>58500</xdr:rowOff>
    </xdr:to>
    <xdr:grpSp>
      <xdr:nvGrpSpPr>
        <xdr:cNvPr id="36" name="Gruppieren 35">
          <a:hlinkClick xmlns:r="http://schemas.openxmlformats.org/officeDocument/2006/relationships" r:id="rId1" tooltip="Help"/>
          <a:extLst>
            <a:ext uri="{FF2B5EF4-FFF2-40B4-BE49-F238E27FC236}">
              <a16:creationId xmlns:a16="http://schemas.microsoft.com/office/drawing/2014/main" id="{00000000-0008-0000-0700-000024000000}"/>
            </a:ext>
          </a:extLst>
        </xdr:cNvPr>
        <xdr:cNvGrpSpPr/>
      </xdr:nvGrpSpPr>
      <xdr:grpSpPr>
        <a:xfrm>
          <a:off x="11725275" y="613410"/>
          <a:ext cx="172800" cy="168990"/>
          <a:chOff x="8105775" y="571500"/>
          <a:chExt cx="172800" cy="172800"/>
        </a:xfrm>
      </xdr:grpSpPr>
      <xdr:sp macro="" textlink="">
        <xdr:nvSpPr>
          <xdr:cNvPr id="40" name="Rechteck 39">
            <a:extLst>
              <a:ext uri="{FF2B5EF4-FFF2-40B4-BE49-F238E27FC236}">
                <a16:creationId xmlns:a16="http://schemas.microsoft.com/office/drawing/2014/main" id="{00000000-0008-0000-0700-000028000000}"/>
              </a:ext>
            </a:extLst>
          </xdr:cNvPr>
          <xdr:cNvSpPr>
            <a:spLocks noChangeAspect="1"/>
          </xdr:cNvSpPr>
        </xdr:nvSpPr>
        <xdr:spPr>
          <a:xfrm>
            <a:off x="8105775" y="571500"/>
            <a:ext cx="172800" cy="172800"/>
          </a:xfrm>
          <a:prstGeom prst="rect">
            <a:avLst/>
          </a:prstGeom>
          <a:ln/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41" name="Textfeld 40">
            <a:extLst>
              <a:ext uri="{FF2B5EF4-FFF2-40B4-BE49-F238E27FC236}">
                <a16:creationId xmlns:a16="http://schemas.microsoft.com/office/drawing/2014/main" id="{00000000-0008-0000-0700-000029000000}"/>
              </a:ext>
            </a:extLst>
          </xdr:cNvPr>
          <xdr:cNvSpPr txBox="1"/>
        </xdr:nvSpPr>
        <xdr:spPr>
          <a:xfrm>
            <a:off x="8152998" y="584162"/>
            <a:ext cx="78355" cy="1474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t">
            <a:noAutofit/>
          </a:bodyPr>
          <a:lstStyle/>
          <a:p>
            <a:r>
              <a:rPr lang="de-CH" sz="1000" b="1">
                <a:solidFill>
                  <a:schemeClr val="bg1"/>
                </a:solidFill>
                <a:latin typeface="Arial" pitchFamily="34" charset="0"/>
                <a:cs typeface="Arial" pitchFamily="34" charset="0"/>
              </a:rPr>
              <a:t>?</a:t>
            </a:r>
          </a:p>
        </xdr:txBody>
      </xdr:sp>
    </xdr:grpSp>
    <xdr:clientData fPrintsWithSheet="0"/>
  </xdr:twoCellAnchor>
  <xdr:twoCellAnchor editAs="oneCell">
    <xdr:from>
      <xdr:col>0</xdr:col>
      <xdr:colOff>57150</xdr:colOff>
      <xdr:row>0</xdr:row>
      <xdr:rowOff>114300</xdr:rowOff>
    </xdr:from>
    <xdr:to>
      <xdr:col>0</xdr:col>
      <xdr:colOff>381150</xdr:colOff>
      <xdr:row>0</xdr:row>
      <xdr:rowOff>439765</xdr:rowOff>
    </xdr:to>
    <xdr:grpSp>
      <xdr:nvGrpSpPr>
        <xdr:cNvPr id="42" name="Gruppieren 41">
          <a:hlinkClick xmlns:r="http://schemas.openxmlformats.org/officeDocument/2006/relationships" r:id="rId2" tooltip="Home"/>
          <a:extLst>
            <a:ext uri="{FF2B5EF4-FFF2-40B4-BE49-F238E27FC236}">
              <a16:creationId xmlns:a16="http://schemas.microsoft.com/office/drawing/2014/main" id="{00000000-0008-0000-0700-00002A000000}"/>
            </a:ext>
          </a:extLst>
        </xdr:cNvPr>
        <xdr:cNvGrpSpPr/>
      </xdr:nvGrpSpPr>
      <xdr:grpSpPr>
        <a:xfrm>
          <a:off x="57150" y="114300"/>
          <a:ext cx="324000" cy="325465"/>
          <a:chOff x="12729063" y="1298331"/>
          <a:chExt cx="324000" cy="323267"/>
        </a:xfrm>
      </xdr:grpSpPr>
      <xdr:sp macro="" textlink="">
        <xdr:nvSpPr>
          <xdr:cNvPr id="43" name="Rechteck 42">
            <a:extLst>
              <a:ext uri="{FF2B5EF4-FFF2-40B4-BE49-F238E27FC236}">
                <a16:creationId xmlns:a16="http://schemas.microsoft.com/office/drawing/2014/main" id="{00000000-0008-0000-0700-00002B000000}"/>
              </a:ext>
            </a:extLst>
          </xdr:cNvPr>
          <xdr:cNvSpPr>
            <a:spLocks noChangeAspect="1"/>
          </xdr:cNvSpPr>
        </xdr:nvSpPr>
        <xdr:spPr>
          <a:xfrm>
            <a:off x="12729063" y="1298331"/>
            <a:ext cx="324000" cy="323267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pic>
        <xdr:nvPicPr>
          <xdr:cNvPr id="44" name="Grafik 43" descr="http://www.clker.com/cliparts/Z/I/5/L/X/x/white-house-md.png">
            <a:extLst>
              <a:ext uri="{FF2B5EF4-FFF2-40B4-BE49-F238E27FC236}">
                <a16:creationId xmlns:a16="http://schemas.microsoft.com/office/drawing/2014/main" id="{00000000-0008-0000-0700-00002C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786214" y="1345223"/>
            <a:ext cx="228255" cy="2160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  <xdr:twoCellAnchor editAs="oneCell">
    <xdr:from>
      <xdr:col>0</xdr:col>
      <xdr:colOff>57150</xdr:colOff>
      <xdr:row>48</xdr:row>
      <xdr:rowOff>0</xdr:rowOff>
    </xdr:from>
    <xdr:to>
      <xdr:col>0</xdr:col>
      <xdr:colOff>381150</xdr:colOff>
      <xdr:row>50</xdr:row>
      <xdr:rowOff>125440</xdr:rowOff>
    </xdr:to>
    <xdr:grpSp>
      <xdr:nvGrpSpPr>
        <xdr:cNvPr id="45" name="Gruppieren 44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700-00002D000000}"/>
            </a:ext>
          </a:extLst>
        </xdr:cNvPr>
        <xdr:cNvGrpSpPr/>
      </xdr:nvGrpSpPr>
      <xdr:grpSpPr>
        <a:xfrm>
          <a:off x="57150" y="11186160"/>
          <a:ext cx="324000" cy="315940"/>
          <a:chOff x="66675" y="4972050"/>
          <a:chExt cx="324000" cy="325465"/>
        </a:xfrm>
      </xdr:grpSpPr>
      <xdr:sp macro="" textlink="">
        <xdr:nvSpPr>
          <xdr:cNvPr id="46" name="Rechteck 45">
            <a:extLst>
              <a:ext uri="{FF2B5EF4-FFF2-40B4-BE49-F238E27FC236}">
                <a16:creationId xmlns:a16="http://schemas.microsoft.com/office/drawing/2014/main" id="{00000000-0008-0000-0700-00002E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47" name="Pfeil nach oben 46">
            <a:extLst>
              <a:ext uri="{FF2B5EF4-FFF2-40B4-BE49-F238E27FC236}">
                <a16:creationId xmlns:a16="http://schemas.microsoft.com/office/drawing/2014/main" id="{00000000-0008-0000-0700-00002F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xdr:twoCellAnchor editAs="absolute">
    <xdr:from>
      <xdr:col>0</xdr:col>
      <xdr:colOff>57150</xdr:colOff>
      <xdr:row>3</xdr:row>
      <xdr:rowOff>167640</xdr:rowOff>
    </xdr:from>
    <xdr:to>
      <xdr:col>0</xdr:col>
      <xdr:colOff>381150</xdr:colOff>
      <xdr:row>4</xdr:row>
      <xdr:rowOff>301140</xdr:rowOff>
    </xdr:to>
    <xdr:grpSp>
      <xdr:nvGrpSpPr>
        <xdr:cNvPr id="48" name="Gruppieren 47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700-000030000000}"/>
            </a:ext>
          </a:extLst>
        </xdr:cNvPr>
        <xdr:cNvGrpSpPr>
          <a:grpSpLocks noChangeAspect="1"/>
        </xdr:cNvGrpSpPr>
      </xdr:nvGrpSpPr>
      <xdr:grpSpPr>
        <a:xfrm>
          <a:off x="57150" y="1028700"/>
          <a:ext cx="324000" cy="324000"/>
          <a:chOff x="12382500" y="2152650"/>
          <a:chExt cx="324000" cy="325465"/>
        </a:xfrm>
      </xdr:grpSpPr>
      <xdr:sp macro="" textlink="">
        <xdr:nvSpPr>
          <xdr:cNvPr id="49" name="Rechteck 48">
            <a:extLst>
              <a:ext uri="{FF2B5EF4-FFF2-40B4-BE49-F238E27FC236}">
                <a16:creationId xmlns:a16="http://schemas.microsoft.com/office/drawing/2014/main" id="{00000000-0008-0000-0700-000031000000}"/>
              </a:ext>
            </a:extLst>
          </xdr:cNvPr>
          <xdr:cNvSpPr>
            <a:spLocks noChangeAspect="1"/>
          </xdr:cNvSpPr>
        </xdr:nvSpPr>
        <xdr:spPr>
          <a:xfrm>
            <a:off x="12382500" y="21526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pic>
        <xdr:nvPicPr>
          <xdr:cNvPr id="50" name="Grafik 49">
            <a:extLst>
              <a:ext uri="{FF2B5EF4-FFF2-40B4-BE49-F238E27FC236}">
                <a16:creationId xmlns:a16="http://schemas.microsoft.com/office/drawing/2014/main" id="{00000000-0008-0000-0700-000032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  <a:lum bright="70000" contrast="-70000"/>
          </a:blip>
          <a:stretch>
            <a:fillRect/>
          </a:stretch>
        </xdr:blipFill>
        <xdr:spPr>
          <a:xfrm>
            <a:off x="12446597" y="2209800"/>
            <a:ext cx="219075" cy="209550"/>
          </a:xfrm>
          <a:prstGeom prst="rect">
            <a:avLst/>
          </a:prstGeom>
        </xdr:spPr>
      </xdr:pic>
    </xdr:grpSp>
    <xdr:clientData fPrintsWithSheet="0"/>
  </xdr:twoCellAnchor>
  <xdr:twoCellAnchor editAs="oneCell">
    <xdr:from>
      <xdr:col>1</xdr:col>
      <xdr:colOff>123825</xdr:colOff>
      <xdr:row>19</xdr:row>
      <xdr:rowOff>19050</xdr:rowOff>
    </xdr:from>
    <xdr:to>
      <xdr:col>7</xdr:col>
      <xdr:colOff>428625</xdr:colOff>
      <xdr:row>46</xdr:row>
      <xdr:rowOff>129208</xdr:rowOff>
    </xdr:to>
    <xdr:graphicFrame macro="">
      <xdr:nvGraphicFramePr>
        <xdr:cNvPr id="20" name="Diagramm 19">
          <a:extLst>
            <a:ext uri="{FF2B5EF4-FFF2-40B4-BE49-F238E27FC236}">
              <a16:creationId xmlns:a16="http://schemas.microsoft.com/office/drawing/2014/main" id="{00000000-0008-0000-0700-00001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 editAs="oneCell">
    <xdr:from>
      <xdr:col>0</xdr:col>
      <xdr:colOff>57150</xdr:colOff>
      <xdr:row>5</xdr:row>
      <xdr:rowOff>95250</xdr:rowOff>
    </xdr:from>
    <xdr:to>
      <xdr:col>0</xdr:col>
      <xdr:colOff>381150</xdr:colOff>
      <xdr:row>6</xdr:row>
      <xdr:rowOff>125440</xdr:rowOff>
    </xdr:to>
    <xdr:grpSp>
      <xdr:nvGrpSpPr>
        <xdr:cNvPr id="31" name="Gruppieren 30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700-00001F000000}"/>
            </a:ext>
          </a:extLst>
        </xdr:cNvPr>
        <xdr:cNvGrpSpPr/>
      </xdr:nvGrpSpPr>
      <xdr:grpSpPr>
        <a:xfrm>
          <a:off x="57150" y="1497330"/>
          <a:ext cx="324000" cy="327370"/>
          <a:chOff x="12020550" y="2171700"/>
          <a:chExt cx="324000" cy="325465"/>
        </a:xfrm>
      </xdr:grpSpPr>
      <xdr:sp macro="" textlink="">
        <xdr:nvSpPr>
          <xdr:cNvPr id="32" name="Rechteck 31">
            <a:extLst>
              <a:ext uri="{FF2B5EF4-FFF2-40B4-BE49-F238E27FC236}">
                <a16:creationId xmlns:a16="http://schemas.microsoft.com/office/drawing/2014/main" id="{00000000-0008-0000-0700-000020000000}"/>
              </a:ext>
            </a:extLst>
          </xdr:cNvPr>
          <xdr:cNvSpPr>
            <a:spLocks noChangeAspect="1"/>
          </xdr:cNvSpPr>
        </xdr:nvSpPr>
        <xdr:spPr>
          <a:xfrm>
            <a:off x="12020550" y="21717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33" name="Pfeil nach rechts 32">
            <a:extLst>
              <a:ext uri="{FF2B5EF4-FFF2-40B4-BE49-F238E27FC236}">
                <a16:creationId xmlns:a16="http://schemas.microsoft.com/office/drawing/2014/main" id="{00000000-0008-0000-0700-000021000000}"/>
              </a:ext>
            </a:extLst>
          </xdr:cNvPr>
          <xdr:cNvSpPr/>
        </xdr:nvSpPr>
        <xdr:spPr>
          <a:xfrm>
            <a:off x="12115800" y="2247900"/>
            <a:ext cx="162000" cy="180000"/>
          </a:xfrm>
          <a:prstGeom prst="righ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oneCellAnchor>
    <xdr:from>
      <xdr:col>0</xdr:col>
      <xdr:colOff>66675</xdr:colOff>
      <xdr:row>6</xdr:row>
      <xdr:rowOff>123825</xdr:rowOff>
    </xdr:from>
    <xdr:ext cx="341925" cy="281744"/>
    <xdr:sp macro="" textlink="' '!A171">
      <xdr:nvSpPr>
        <xdr:cNvPr id="35" name="Textfeld 34">
          <a:extLst>
            <a:ext uri="{FF2B5EF4-FFF2-40B4-BE49-F238E27FC236}">
              <a16:creationId xmlns:a16="http://schemas.microsoft.com/office/drawing/2014/main" id="{00000000-0008-0000-0700-000023000000}"/>
            </a:ext>
          </a:extLst>
        </xdr:cNvPr>
        <xdr:cNvSpPr txBox="1"/>
      </xdr:nvSpPr>
      <xdr:spPr>
        <a:xfrm>
          <a:off x="66675" y="1781175"/>
          <a:ext cx="341925" cy="2817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pPr algn="ctr"/>
          <a:fld id="{A2D703CE-C1F5-4395-A8C0-A730716DA4FC}" type="TxLink">
            <a:rPr lang="en-US" sz="900" b="0" i="0" u="none" strike="noStrike">
              <a:solidFill>
                <a:schemeClr val="tx1">
                  <a:lumMod val="65000"/>
                  <a:lumOff val="35000"/>
                </a:schemeClr>
              </a:solidFill>
              <a:latin typeface="Calibri"/>
              <a:ea typeface="+mn-ea"/>
              <a:cs typeface="+mn-cs"/>
            </a:rPr>
            <a:pPr algn="ctr"/>
            <a:t>Pro-zesse</a:t>
          </a:fld>
          <a:endParaRPr lang="de-CH" sz="900" b="0">
            <a:solidFill>
              <a:schemeClr val="tx1">
                <a:lumMod val="65000"/>
                <a:lumOff val="35000"/>
              </a:schemeClr>
            </a:solidFill>
            <a:latin typeface="+mn-lt"/>
            <a:ea typeface="+mn-ea"/>
            <a:cs typeface="+mn-cs"/>
          </a:endParaRP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76200</xdr:colOff>
          <xdr:row>0</xdr:row>
          <xdr:rowOff>7620</xdr:rowOff>
        </xdr:from>
        <xdr:to>
          <xdr:col>10</xdr:col>
          <xdr:colOff>0</xdr:colOff>
          <xdr:row>0</xdr:row>
          <xdr:rowOff>541020</xdr:rowOff>
        </xdr:to>
        <xdr:pic>
          <xdr:nvPicPr>
            <xdr:cNvPr id="34" name="Grafik 59">
              <a:extLst>
                <a:ext uri="{FF2B5EF4-FFF2-40B4-BE49-F238E27FC236}">
                  <a16:creationId xmlns:a16="http://schemas.microsoft.com/office/drawing/2014/main" id="{00000000-0008-0000-0700-000022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!$D$6" spid="_x0000_s200745"/>
                </a:ext>
              </a:extLst>
            </xdr:cNvPicPr>
          </xdr:nvPicPr>
          <xdr:blipFill>
            <a:blip xmlns:r="http://schemas.openxmlformats.org/officeDocument/2006/relationships" r:embed="rId9"/>
            <a:srcRect/>
            <a:stretch>
              <a:fillRect/>
            </a:stretch>
          </xdr:blipFill>
          <xdr:spPr bwMode="auto">
            <a:xfrm>
              <a:off x="9662160" y="7620"/>
              <a:ext cx="2268855" cy="533400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171449</xdr:colOff>
          <xdr:row>3</xdr:row>
          <xdr:rowOff>66679</xdr:rowOff>
        </xdr:from>
        <xdr:to>
          <xdr:col>6</xdr:col>
          <xdr:colOff>1695448</xdr:colOff>
          <xdr:row>35</xdr:row>
          <xdr:rowOff>123828</xdr:rowOff>
        </xdr:to>
        <xdr:pic>
          <xdr:nvPicPr>
            <xdr:cNvPr id="66" name="Grafik 65">
              <a:extLst>
                <a:ext uri="{FF2B5EF4-FFF2-40B4-BE49-F238E27FC236}">
                  <a16:creationId xmlns:a16="http://schemas.microsoft.com/office/drawing/2014/main" id="{00000000-0008-0000-0800-000042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$D$50:$I$61" spid="_x0000_s637192"/>
                </a:ext>
              </a:extLst>
            </xdr:cNvPicPr>
          </xdr:nvPicPr>
          <xdr:blipFill>
            <a:blip xmlns:r="http://schemas.openxmlformats.org/officeDocument/2006/relationships" r:embed="rId1">
              <a:clrChange>
                <a:clrFrom>
                  <a:srgbClr val="FFFFFF"/>
                </a:clrFrom>
                <a:clrTo>
                  <a:srgbClr val="FFFFFF">
                    <a:alpha val="0"/>
                  </a:srgbClr>
                </a:clrTo>
              </a:clrChange>
            </a:blip>
            <a:srcRect/>
            <a:stretch>
              <a:fillRect/>
            </a:stretch>
          </xdr:blipFill>
          <xdr:spPr bwMode="auto">
            <a:xfrm rot="5400000">
              <a:off x="1624011" y="3757617"/>
              <a:ext cx="7619999" cy="2314574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  <xdr:twoCellAnchor>
    <xdr:from>
      <xdr:col>3</xdr:col>
      <xdr:colOff>76197</xdr:colOff>
      <xdr:row>50</xdr:row>
      <xdr:rowOff>14287</xdr:rowOff>
    </xdr:from>
    <xdr:to>
      <xdr:col>8</xdr:col>
      <xdr:colOff>1552575</xdr:colOff>
      <xdr:row>59</xdr:row>
      <xdr:rowOff>133350</xdr:rowOff>
    </xdr:to>
    <xdr:graphicFrame macro="">
      <xdr:nvGraphicFramePr>
        <xdr:cNvPr id="59" name="Diagramm 58">
          <a:extLst>
            <a:ext uri="{FF2B5EF4-FFF2-40B4-BE49-F238E27FC236}">
              <a16:creationId xmlns:a16="http://schemas.microsoft.com/office/drawing/2014/main" id="{00000000-0008-0000-0800-00003B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 fPrintsWithSheet="0"/>
  </xdr:twoCellAnchor>
  <xdr:twoCellAnchor>
    <xdr:from>
      <xdr:col>3</xdr:col>
      <xdr:colOff>285750</xdr:colOff>
      <xdr:row>54</xdr:row>
      <xdr:rowOff>95250</xdr:rowOff>
    </xdr:from>
    <xdr:to>
      <xdr:col>8</xdr:col>
      <xdr:colOff>1543050</xdr:colOff>
      <xdr:row>54</xdr:row>
      <xdr:rowOff>95250</xdr:rowOff>
    </xdr:to>
    <xdr:cxnSp macro="">
      <xdr:nvCxnSpPr>
        <xdr:cNvPr id="72" name="Gerade Verbindung 71">
          <a:extLst>
            <a:ext uri="{FF2B5EF4-FFF2-40B4-BE49-F238E27FC236}">
              <a16:creationId xmlns:a16="http://schemas.microsoft.com/office/drawing/2014/main" id="{00000000-0008-0000-0800-000048000000}"/>
            </a:ext>
          </a:extLst>
        </xdr:cNvPr>
        <xdr:cNvCxnSpPr/>
      </xdr:nvCxnSpPr>
      <xdr:spPr>
        <a:xfrm>
          <a:off x="714375" y="12782550"/>
          <a:ext cx="8220075" cy="0"/>
        </a:xfrm>
        <a:prstGeom prst="line">
          <a:avLst/>
        </a:prstGeom>
        <a:ln w="15875">
          <a:solidFill>
            <a:schemeClr val="tx2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7</xdr:col>
      <xdr:colOff>90165</xdr:colOff>
      <xdr:row>1</xdr:row>
      <xdr:rowOff>180973</xdr:rowOff>
    </xdr:from>
    <xdr:to>
      <xdr:col>7</xdr:col>
      <xdr:colOff>434340</xdr:colOff>
      <xdr:row>2</xdr:row>
      <xdr:rowOff>276224</xdr:rowOff>
    </xdr:to>
    <xdr:sp macro="" textlink="">
      <xdr:nvSpPr>
        <xdr:cNvPr id="12" name="Pfeil nach rechts 11">
          <a:extLst>
            <a:ext uri="{FF2B5EF4-FFF2-40B4-BE49-F238E27FC236}">
              <a16:creationId xmlns:a16="http://schemas.microsoft.com/office/drawing/2014/main" id="{00000000-0008-0000-0800-00000C000000}"/>
            </a:ext>
          </a:extLst>
        </xdr:cNvPr>
        <xdr:cNvSpPr/>
      </xdr:nvSpPr>
      <xdr:spPr>
        <a:xfrm rot="10800000">
          <a:off x="7001505" y="714373"/>
          <a:ext cx="344175" cy="293371"/>
        </a:xfrm>
        <a:prstGeom prst="righ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/>
  </xdr:twoCellAnchor>
  <xdr:twoCellAnchor editAs="oneCell">
    <xdr:from>
      <xdr:col>3</xdr:col>
      <xdr:colOff>2656199</xdr:colOff>
      <xdr:row>1</xdr:row>
      <xdr:rowOff>180973</xdr:rowOff>
    </xdr:from>
    <xdr:to>
      <xdr:col>4</xdr:col>
      <xdr:colOff>222249</xdr:colOff>
      <xdr:row>2</xdr:row>
      <xdr:rowOff>276224</xdr:rowOff>
    </xdr:to>
    <xdr:sp macro="" textlink="">
      <xdr:nvSpPr>
        <xdr:cNvPr id="13" name="Pfeil nach rechts 12">
          <a:extLst>
            <a:ext uri="{FF2B5EF4-FFF2-40B4-BE49-F238E27FC236}">
              <a16:creationId xmlns:a16="http://schemas.microsoft.com/office/drawing/2014/main" id="{00000000-0008-0000-0800-00000D000000}"/>
            </a:ext>
          </a:extLst>
        </xdr:cNvPr>
        <xdr:cNvSpPr/>
      </xdr:nvSpPr>
      <xdr:spPr>
        <a:xfrm rot="10800000" flipH="1">
          <a:off x="3694424" y="714373"/>
          <a:ext cx="337825" cy="295276"/>
        </a:xfrm>
        <a:prstGeom prst="righ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/>
  </xdr:twoCellAnchor>
  <xdr:twoCellAnchor editAs="oneCell">
    <xdr:from>
      <xdr:col>7</xdr:col>
      <xdr:colOff>3608070</xdr:colOff>
      <xdr:row>1</xdr:row>
      <xdr:rowOff>57150</xdr:rowOff>
    </xdr:from>
    <xdr:to>
      <xdr:col>7</xdr:col>
      <xdr:colOff>3742770</xdr:colOff>
      <xdr:row>2</xdr:row>
      <xdr:rowOff>20400</xdr:rowOff>
    </xdr:to>
    <xdr:grpSp>
      <xdr:nvGrpSpPr>
        <xdr:cNvPr id="17" name="Gruppieren 16">
          <a:hlinkClick xmlns:r="http://schemas.openxmlformats.org/officeDocument/2006/relationships" r:id="rId3" tooltip="Help"/>
          <a:extLst>
            <a:ext uri="{FF2B5EF4-FFF2-40B4-BE49-F238E27FC236}">
              <a16:creationId xmlns:a16="http://schemas.microsoft.com/office/drawing/2014/main" id="{00000000-0008-0000-0800-000011000000}"/>
            </a:ext>
          </a:extLst>
        </xdr:cNvPr>
        <xdr:cNvGrpSpPr/>
      </xdr:nvGrpSpPr>
      <xdr:grpSpPr>
        <a:xfrm>
          <a:off x="10511790" y="613410"/>
          <a:ext cx="134700" cy="161370"/>
          <a:chOff x="8105775" y="571500"/>
          <a:chExt cx="172800" cy="172800"/>
        </a:xfrm>
      </xdr:grpSpPr>
      <xdr:sp macro="" textlink="">
        <xdr:nvSpPr>
          <xdr:cNvPr id="22" name="Rechteck 21">
            <a:extLst>
              <a:ext uri="{FF2B5EF4-FFF2-40B4-BE49-F238E27FC236}">
                <a16:creationId xmlns:a16="http://schemas.microsoft.com/office/drawing/2014/main" id="{00000000-0008-0000-0800-000016000000}"/>
              </a:ext>
            </a:extLst>
          </xdr:cNvPr>
          <xdr:cNvSpPr>
            <a:spLocks noChangeAspect="1"/>
          </xdr:cNvSpPr>
        </xdr:nvSpPr>
        <xdr:spPr>
          <a:xfrm>
            <a:off x="8105775" y="571500"/>
            <a:ext cx="172800" cy="172800"/>
          </a:xfrm>
          <a:prstGeom prst="rect">
            <a:avLst/>
          </a:prstGeom>
          <a:ln/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23" name="Textfeld 22">
            <a:extLst>
              <a:ext uri="{FF2B5EF4-FFF2-40B4-BE49-F238E27FC236}">
                <a16:creationId xmlns:a16="http://schemas.microsoft.com/office/drawing/2014/main" id="{00000000-0008-0000-0800-000017000000}"/>
              </a:ext>
            </a:extLst>
          </xdr:cNvPr>
          <xdr:cNvSpPr txBox="1"/>
        </xdr:nvSpPr>
        <xdr:spPr>
          <a:xfrm>
            <a:off x="8152998" y="584162"/>
            <a:ext cx="78355" cy="1474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t">
            <a:noAutofit/>
          </a:bodyPr>
          <a:lstStyle/>
          <a:p>
            <a:r>
              <a:rPr lang="de-CH" sz="1000" b="1">
                <a:solidFill>
                  <a:schemeClr val="bg1"/>
                </a:solidFill>
                <a:latin typeface="Arial" pitchFamily="34" charset="0"/>
                <a:cs typeface="Arial" pitchFamily="34" charset="0"/>
              </a:rPr>
              <a:t>?</a:t>
            </a:r>
          </a:p>
        </xdr:txBody>
      </xdr:sp>
    </xdr:grpSp>
    <xdr:clientData fPrintsWithSheet="0"/>
  </xdr:twoCellAnchor>
  <xdr:twoCellAnchor editAs="oneCell">
    <xdr:from>
      <xdr:col>0</xdr:col>
      <xdr:colOff>57150</xdr:colOff>
      <xdr:row>0</xdr:row>
      <xdr:rowOff>114300</xdr:rowOff>
    </xdr:from>
    <xdr:to>
      <xdr:col>0</xdr:col>
      <xdr:colOff>381150</xdr:colOff>
      <xdr:row>0</xdr:row>
      <xdr:rowOff>439765</xdr:rowOff>
    </xdr:to>
    <xdr:grpSp>
      <xdr:nvGrpSpPr>
        <xdr:cNvPr id="24" name="Gruppieren 23">
          <a:hlinkClick xmlns:r="http://schemas.openxmlformats.org/officeDocument/2006/relationships" r:id="rId4" tooltip="Home"/>
          <a:extLst>
            <a:ext uri="{FF2B5EF4-FFF2-40B4-BE49-F238E27FC236}">
              <a16:creationId xmlns:a16="http://schemas.microsoft.com/office/drawing/2014/main" id="{00000000-0008-0000-0800-000018000000}"/>
            </a:ext>
          </a:extLst>
        </xdr:cNvPr>
        <xdr:cNvGrpSpPr/>
      </xdr:nvGrpSpPr>
      <xdr:grpSpPr>
        <a:xfrm>
          <a:off x="57150" y="114300"/>
          <a:ext cx="324000" cy="325465"/>
          <a:chOff x="12729063" y="1298331"/>
          <a:chExt cx="324000" cy="323267"/>
        </a:xfrm>
      </xdr:grpSpPr>
      <xdr:sp macro="" textlink="">
        <xdr:nvSpPr>
          <xdr:cNvPr id="25" name="Rechteck 24">
            <a:extLst>
              <a:ext uri="{FF2B5EF4-FFF2-40B4-BE49-F238E27FC236}">
                <a16:creationId xmlns:a16="http://schemas.microsoft.com/office/drawing/2014/main" id="{00000000-0008-0000-0800-000019000000}"/>
              </a:ext>
            </a:extLst>
          </xdr:cNvPr>
          <xdr:cNvSpPr>
            <a:spLocks noChangeAspect="1"/>
          </xdr:cNvSpPr>
        </xdr:nvSpPr>
        <xdr:spPr>
          <a:xfrm>
            <a:off x="12729063" y="1298331"/>
            <a:ext cx="324000" cy="323267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pic>
        <xdr:nvPicPr>
          <xdr:cNvPr id="26" name="Grafik 25" descr="http://www.clker.com/cliparts/Z/I/5/L/X/x/white-house-md.png">
            <a:extLst>
              <a:ext uri="{FF2B5EF4-FFF2-40B4-BE49-F238E27FC236}">
                <a16:creationId xmlns:a16="http://schemas.microsoft.com/office/drawing/2014/main" id="{00000000-0008-0000-0800-00001A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786214" y="1345223"/>
            <a:ext cx="228255" cy="2160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1569720</xdr:colOff>
          <xdr:row>0</xdr:row>
          <xdr:rowOff>7620</xdr:rowOff>
        </xdr:from>
        <xdr:to>
          <xdr:col>8</xdr:col>
          <xdr:colOff>0</xdr:colOff>
          <xdr:row>0</xdr:row>
          <xdr:rowOff>541020</xdr:rowOff>
        </xdr:to>
        <xdr:pic>
          <xdr:nvPicPr>
            <xdr:cNvPr id="14" name="Grafik 59">
              <a:extLst>
                <a:ext uri="{FF2B5EF4-FFF2-40B4-BE49-F238E27FC236}">
                  <a16:creationId xmlns:a16="http://schemas.microsoft.com/office/drawing/2014/main" id="{00000000-0008-0000-0800-00000E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!$D$6" spid="_x0000_s637193"/>
                </a:ext>
              </a:extLst>
            </xdr:cNvPicPr>
          </xdr:nvPicPr>
          <xdr:blipFill>
            <a:blip xmlns:r="http://schemas.openxmlformats.org/officeDocument/2006/relationships" r:embed="rId6"/>
            <a:srcRect/>
            <a:stretch>
              <a:fillRect/>
            </a:stretch>
          </xdr:blipFill>
          <xdr:spPr bwMode="auto">
            <a:xfrm>
              <a:off x="8481060" y="7620"/>
              <a:ext cx="2268855" cy="533400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104774</xdr:colOff>
      <xdr:row>2</xdr:row>
      <xdr:rowOff>47625</xdr:rowOff>
    </xdr:from>
    <xdr:to>
      <xdr:col>16</xdr:col>
      <xdr:colOff>277574</xdr:colOff>
      <xdr:row>3</xdr:row>
      <xdr:rowOff>29925</xdr:rowOff>
    </xdr:to>
    <xdr:grpSp>
      <xdr:nvGrpSpPr>
        <xdr:cNvPr id="27" name="Gruppieren 26">
          <a:hlinkClick xmlns:r="http://schemas.openxmlformats.org/officeDocument/2006/relationships" r:id="rId1" tooltip="Help"/>
          <a:extLst>
            <a:ext uri="{FF2B5EF4-FFF2-40B4-BE49-F238E27FC236}">
              <a16:creationId xmlns:a16="http://schemas.microsoft.com/office/drawing/2014/main" id="{00000000-0008-0000-0900-00001B000000}"/>
            </a:ext>
          </a:extLst>
        </xdr:cNvPr>
        <xdr:cNvGrpSpPr/>
      </xdr:nvGrpSpPr>
      <xdr:grpSpPr>
        <a:xfrm>
          <a:off x="10384154" y="619125"/>
          <a:ext cx="172800" cy="172800"/>
          <a:chOff x="8105775" y="571500"/>
          <a:chExt cx="172800" cy="172800"/>
        </a:xfrm>
      </xdr:grpSpPr>
      <xdr:sp macro="" textlink="">
        <xdr:nvSpPr>
          <xdr:cNvPr id="28" name="Rechteck 27">
            <a:extLst>
              <a:ext uri="{FF2B5EF4-FFF2-40B4-BE49-F238E27FC236}">
                <a16:creationId xmlns:a16="http://schemas.microsoft.com/office/drawing/2014/main" id="{00000000-0008-0000-0900-00001C000000}"/>
              </a:ext>
            </a:extLst>
          </xdr:cNvPr>
          <xdr:cNvSpPr>
            <a:spLocks noChangeAspect="1"/>
          </xdr:cNvSpPr>
        </xdr:nvSpPr>
        <xdr:spPr>
          <a:xfrm>
            <a:off x="8105775" y="571500"/>
            <a:ext cx="172800" cy="172800"/>
          </a:xfrm>
          <a:prstGeom prst="rect">
            <a:avLst/>
          </a:prstGeom>
          <a:ln/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30" name="Textfeld 29">
            <a:extLst>
              <a:ext uri="{FF2B5EF4-FFF2-40B4-BE49-F238E27FC236}">
                <a16:creationId xmlns:a16="http://schemas.microsoft.com/office/drawing/2014/main" id="{00000000-0008-0000-0900-00001E000000}"/>
              </a:ext>
            </a:extLst>
          </xdr:cNvPr>
          <xdr:cNvSpPr txBox="1"/>
        </xdr:nvSpPr>
        <xdr:spPr>
          <a:xfrm>
            <a:off x="8152998" y="584162"/>
            <a:ext cx="78355" cy="1474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t">
            <a:noAutofit/>
          </a:bodyPr>
          <a:lstStyle/>
          <a:p>
            <a:r>
              <a:rPr lang="de-CH" sz="1000" b="1">
                <a:solidFill>
                  <a:schemeClr val="bg1"/>
                </a:solidFill>
                <a:latin typeface="Arial" pitchFamily="34" charset="0"/>
                <a:cs typeface="Arial" pitchFamily="34" charset="0"/>
              </a:rPr>
              <a:t>?</a:t>
            </a:r>
          </a:p>
        </xdr:txBody>
      </xdr:sp>
    </xdr:grpSp>
    <xdr:clientData fPrintsWithSheet="0"/>
  </xdr:twoCellAnchor>
  <xdr:twoCellAnchor editAs="oneCell">
    <xdr:from>
      <xdr:col>0</xdr:col>
      <xdr:colOff>57150</xdr:colOff>
      <xdr:row>0</xdr:row>
      <xdr:rowOff>114300</xdr:rowOff>
    </xdr:from>
    <xdr:to>
      <xdr:col>0</xdr:col>
      <xdr:colOff>381150</xdr:colOff>
      <xdr:row>0</xdr:row>
      <xdr:rowOff>439765</xdr:rowOff>
    </xdr:to>
    <xdr:grpSp>
      <xdr:nvGrpSpPr>
        <xdr:cNvPr id="33" name="Gruppieren 32">
          <a:hlinkClick xmlns:r="http://schemas.openxmlformats.org/officeDocument/2006/relationships" r:id="rId2" tooltip="Home"/>
          <a:extLst>
            <a:ext uri="{FF2B5EF4-FFF2-40B4-BE49-F238E27FC236}">
              <a16:creationId xmlns:a16="http://schemas.microsoft.com/office/drawing/2014/main" id="{00000000-0008-0000-0900-000021000000}"/>
            </a:ext>
          </a:extLst>
        </xdr:cNvPr>
        <xdr:cNvGrpSpPr/>
      </xdr:nvGrpSpPr>
      <xdr:grpSpPr>
        <a:xfrm>
          <a:off x="57150" y="114300"/>
          <a:ext cx="324000" cy="325465"/>
          <a:chOff x="12729063" y="1298331"/>
          <a:chExt cx="324000" cy="323267"/>
        </a:xfrm>
      </xdr:grpSpPr>
      <xdr:sp macro="" textlink="">
        <xdr:nvSpPr>
          <xdr:cNvPr id="35" name="Rechteck 34">
            <a:extLst>
              <a:ext uri="{FF2B5EF4-FFF2-40B4-BE49-F238E27FC236}">
                <a16:creationId xmlns:a16="http://schemas.microsoft.com/office/drawing/2014/main" id="{00000000-0008-0000-0900-000023000000}"/>
              </a:ext>
            </a:extLst>
          </xdr:cNvPr>
          <xdr:cNvSpPr>
            <a:spLocks noChangeAspect="1"/>
          </xdr:cNvSpPr>
        </xdr:nvSpPr>
        <xdr:spPr>
          <a:xfrm>
            <a:off x="12729063" y="1298331"/>
            <a:ext cx="324000" cy="323267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pic>
        <xdr:nvPicPr>
          <xdr:cNvPr id="36" name="Grafik 35" descr="http://www.clker.com/cliparts/Z/I/5/L/X/x/white-house-md.png">
            <a:extLst>
              <a:ext uri="{FF2B5EF4-FFF2-40B4-BE49-F238E27FC236}">
                <a16:creationId xmlns:a16="http://schemas.microsoft.com/office/drawing/2014/main" id="{00000000-0008-0000-0900-000024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786214" y="1345223"/>
            <a:ext cx="228255" cy="2160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  <xdr:twoCellAnchor editAs="oneCell">
    <xdr:from>
      <xdr:col>0</xdr:col>
      <xdr:colOff>57150</xdr:colOff>
      <xdr:row>6</xdr:row>
      <xdr:rowOff>0</xdr:rowOff>
    </xdr:from>
    <xdr:to>
      <xdr:col>0</xdr:col>
      <xdr:colOff>381150</xdr:colOff>
      <xdr:row>7</xdr:row>
      <xdr:rowOff>134965</xdr:rowOff>
    </xdr:to>
    <xdr:grpSp>
      <xdr:nvGrpSpPr>
        <xdr:cNvPr id="29" name="Gruppieren 28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900-00001D000000}"/>
            </a:ext>
          </a:extLst>
        </xdr:cNvPr>
        <xdr:cNvGrpSpPr/>
      </xdr:nvGrpSpPr>
      <xdr:grpSpPr>
        <a:xfrm>
          <a:off x="57150" y="1295400"/>
          <a:ext cx="324000" cy="317845"/>
          <a:chOff x="12020550" y="2171700"/>
          <a:chExt cx="324000" cy="325465"/>
        </a:xfrm>
      </xdr:grpSpPr>
      <xdr:sp macro="" textlink="">
        <xdr:nvSpPr>
          <xdr:cNvPr id="43" name="Rechteck 42">
            <a:extLst>
              <a:ext uri="{FF2B5EF4-FFF2-40B4-BE49-F238E27FC236}">
                <a16:creationId xmlns:a16="http://schemas.microsoft.com/office/drawing/2014/main" id="{00000000-0008-0000-0900-00002B000000}"/>
              </a:ext>
            </a:extLst>
          </xdr:cNvPr>
          <xdr:cNvSpPr>
            <a:spLocks noChangeAspect="1"/>
          </xdr:cNvSpPr>
        </xdr:nvSpPr>
        <xdr:spPr>
          <a:xfrm>
            <a:off x="12020550" y="21717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48" name="Pfeil nach rechts 47">
            <a:extLst>
              <a:ext uri="{FF2B5EF4-FFF2-40B4-BE49-F238E27FC236}">
                <a16:creationId xmlns:a16="http://schemas.microsoft.com/office/drawing/2014/main" id="{00000000-0008-0000-0900-000030000000}"/>
              </a:ext>
            </a:extLst>
          </xdr:cNvPr>
          <xdr:cNvSpPr/>
        </xdr:nvSpPr>
        <xdr:spPr>
          <a:xfrm>
            <a:off x="12115800" y="2247900"/>
            <a:ext cx="162000" cy="180000"/>
          </a:xfrm>
          <a:prstGeom prst="righ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0</xdr:col>
      <xdr:colOff>57150</xdr:colOff>
      <xdr:row>27</xdr:row>
      <xdr:rowOff>0</xdr:rowOff>
    </xdr:from>
    <xdr:to>
      <xdr:col>0</xdr:col>
      <xdr:colOff>381150</xdr:colOff>
      <xdr:row>28</xdr:row>
      <xdr:rowOff>133500</xdr:rowOff>
    </xdr:to>
    <xdr:grpSp>
      <xdr:nvGrpSpPr>
        <xdr:cNvPr id="50" name="Gruppieren 49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900-000032000000}"/>
            </a:ext>
          </a:extLst>
        </xdr:cNvPr>
        <xdr:cNvGrpSpPr/>
      </xdr:nvGrpSpPr>
      <xdr:grpSpPr>
        <a:xfrm>
          <a:off x="57150" y="5349240"/>
          <a:ext cx="324000" cy="316380"/>
          <a:chOff x="12020550" y="2171700"/>
          <a:chExt cx="324000" cy="325465"/>
        </a:xfrm>
      </xdr:grpSpPr>
      <xdr:sp macro="" textlink="">
        <xdr:nvSpPr>
          <xdr:cNvPr id="51" name="Rechteck 50">
            <a:extLst>
              <a:ext uri="{FF2B5EF4-FFF2-40B4-BE49-F238E27FC236}">
                <a16:creationId xmlns:a16="http://schemas.microsoft.com/office/drawing/2014/main" id="{00000000-0008-0000-0900-000033000000}"/>
              </a:ext>
            </a:extLst>
          </xdr:cNvPr>
          <xdr:cNvSpPr>
            <a:spLocks noChangeAspect="1"/>
          </xdr:cNvSpPr>
        </xdr:nvSpPr>
        <xdr:spPr>
          <a:xfrm>
            <a:off x="12020550" y="21717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52" name="Pfeil nach rechts 51">
            <a:extLst>
              <a:ext uri="{FF2B5EF4-FFF2-40B4-BE49-F238E27FC236}">
                <a16:creationId xmlns:a16="http://schemas.microsoft.com/office/drawing/2014/main" id="{00000000-0008-0000-0900-000034000000}"/>
              </a:ext>
            </a:extLst>
          </xdr:cNvPr>
          <xdr:cNvSpPr/>
        </xdr:nvSpPr>
        <xdr:spPr>
          <a:xfrm>
            <a:off x="12115800" y="2247900"/>
            <a:ext cx="162000" cy="180000"/>
          </a:xfrm>
          <a:prstGeom prst="righ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0</xdr:col>
      <xdr:colOff>38100</xdr:colOff>
      <xdr:row>7</xdr:row>
      <xdr:rowOff>161925</xdr:rowOff>
    </xdr:from>
    <xdr:to>
      <xdr:col>0</xdr:col>
      <xdr:colOff>399075</xdr:colOff>
      <xdr:row>8</xdr:row>
      <xdr:rowOff>135563</xdr:rowOff>
    </xdr:to>
    <xdr:grpSp>
      <xdr:nvGrpSpPr>
        <xdr:cNvPr id="2" name="Gruppieren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pSpPr/>
      </xdr:nvGrpSpPr>
      <xdr:grpSpPr>
        <a:xfrm>
          <a:off x="38100" y="1640205"/>
          <a:ext cx="360975" cy="156518"/>
          <a:chOff x="38100" y="1657350"/>
          <a:chExt cx="360975" cy="164528"/>
        </a:xfrm>
      </xdr:grpSpPr>
      <xdr:sp macro="" textlink="' '!A420">
        <xdr:nvSpPr>
          <xdr:cNvPr id="49" name="Textfeld 48">
            <a:extLst>
              <a:ext uri="{FF2B5EF4-FFF2-40B4-BE49-F238E27FC236}">
                <a16:creationId xmlns:a16="http://schemas.microsoft.com/office/drawing/2014/main" id="{00000000-0008-0000-0900-000031000000}"/>
              </a:ext>
            </a:extLst>
          </xdr:cNvPr>
          <xdr:cNvSpPr txBox="1"/>
        </xdr:nvSpPr>
        <xdr:spPr>
          <a:xfrm>
            <a:off x="38100" y="1657350"/>
            <a:ext cx="216000" cy="164528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lIns="0" tIns="0" rIns="0" bIns="0" rtlCol="0" anchor="t">
            <a:spAutoFit/>
          </a:bodyPr>
          <a:lstStyle/>
          <a:p>
            <a:pPr algn="ctr"/>
            <a:fld id="{45ADB28D-A288-4CFD-8D2F-3B8A8608C942}" type="TxLink">
              <a:rPr lang="en-US" sz="1000" b="1">
                <a:solidFill>
                  <a:srgbClr val="FF0000"/>
                </a:solidFill>
                <a:latin typeface="+mn-lt"/>
                <a:ea typeface="+mn-ea"/>
                <a:cs typeface="+mn-cs"/>
              </a:rPr>
              <a:pPr algn="ctr"/>
              <a:t>SW</a:t>
            </a:fld>
            <a:endParaRPr lang="de-CH" sz="1000" b="1">
              <a:solidFill>
                <a:srgbClr val="FF0000"/>
              </a:solidFill>
              <a:latin typeface="+mn-lt"/>
              <a:ea typeface="+mn-ea"/>
              <a:cs typeface="+mn-cs"/>
            </a:endParaRPr>
          </a:p>
        </xdr:txBody>
      </xdr:sp>
      <xdr:sp macro="" textlink="' '!A421">
        <xdr:nvSpPr>
          <xdr:cNvPr id="53" name="Textfeld 52">
            <a:extLst>
              <a:ext uri="{FF2B5EF4-FFF2-40B4-BE49-F238E27FC236}">
                <a16:creationId xmlns:a16="http://schemas.microsoft.com/office/drawing/2014/main" id="{00000000-0008-0000-0900-000035000000}"/>
              </a:ext>
            </a:extLst>
          </xdr:cNvPr>
          <xdr:cNvSpPr txBox="1"/>
        </xdr:nvSpPr>
        <xdr:spPr>
          <a:xfrm>
            <a:off x="219075" y="1657350"/>
            <a:ext cx="180000" cy="164528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lIns="0" tIns="0" rIns="0" bIns="0" rtlCol="0" anchor="t">
            <a:spAutoFit/>
          </a:bodyPr>
          <a:lstStyle/>
          <a:p>
            <a:pPr algn="ctr"/>
            <a:fld id="{E6FE588B-99CC-4580-BE76-43A68E4D9DC8}" type="TxLink">
              <a:rPr lang="en-US" sz="1000" b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rPr>
              <a:pPr algn="ctr"/>
              <a:t>OT</a:t>
            </a:fld>
            <a:endParaRPr lang="de-CH" sz="1000" b="0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endParaRPr>
          </a:p>
        </xdr:txBody>
      </xdr:sp>
    </xdr:grpSp>
    <xdr:clientData/>
  </xdr:twoCellAnchor>
  <xdr:twoCellAnchor>
    <xdr:from>
      <xdr:col>0</xdr:col>
      <xdr:colOff>38100</xdr:colOff>
      <xdr:row>28</xdr:row>
      <xdr:rowOff>161924</xdr:rowOff>
    </xdr:from>
    <xdr:to>
      <xdr:col>0</xdr:col>
      <xdr:colOff>399075</xdr:colOff>
      <xdr:row>29</xdr:row>
      <xdr:rowOff>135562</xdr:rowOff>
    </xdr:to>
    <xdr:grpSp>
      <xdr:nvGrpSpPr>
        <xdr:cNvPr id="3" name="Gruppieren 2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GrpSpPr/>
      </xdr:nvGrpSpPr>
      <xdr:grpSpPr>
        <a:xfrm>
          <a:off x="38100" y="5694044"/>
          <a:ext cx="360975" cy="156518"/>
          <a:chOff x="47625" y="5705475"/>
          <a:chExt cx="360975" cy="164528"/>
        </a:xfrm>
      </xdr:grpSpPr>
      <xdr:sp macro="" textlink="' '!A421">
        <xdr:nvSpPr>
          <xdr:cNvPr id="54" name="Textfeld 53">
            <a:extLst>
              <a:ext uri="{FF2B5EF4-FFF2-40B4-BE49-F238E27FC236}">
                <a16:creationId xmlns:a16="http://schemas.microsoft.com/office/drawing/2014/main" id="{00000000-0008-0000-0900-000036000000}"/>
              </a:ext>
            </a:extLst>
          </xdr:cNvPr>
          <xdr:cNvSpPr txBox="1"/>
        </xdr:nvSpPr>
        <xdr:spPr>
          <a:xfrm>
            <a:off x="228600" y="5705475"/>
            <a:ext cx="180000" cy="164528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lIns="0" tIns="0" rIns="0" bIns="0" rtlCol="0" anchor="t">
            <a:spAutoFit/>
          </a:bodyPr>
          <a:lstStyle/>
          <a:p>
            <a:pPr marL="0" indent="0" algn="ctr"/>
            <a:fld id="{8E87D93D-FD6D-4772-814A-E1A54CDC8E1F}" type="TxLink">
              <a:rPr lang="en-US" sz="1000" b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rPr>
              <a:pPr marL="0" indent="0" algn="ctr"/>
              <a:t>OT</a:t>
            </a:fld>
            <a:endParaRPr lang="de-CH" sz="1000" b="0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endParaRPr>
          </a:p>
        </xdr:txBody>
      </xdr:sp>
      <xdr:sp macro="" textlink="' '!A420">
        <xdr:nvSpPr>
          <xdr:cNvPr id="55" name="Textfeld 54">
            <a:extLst>
              <a:ext uri="{FF2B5EF4-FFF2-40B4-BE49-F238E27FC236}">
                <a16:creationId xmlns:a16="http://schemas.microsoft.com/office/drawing/2014/main" id="{00000000-0008-0000-0900-000037000000}"/>
              </a:ext>
            </a:extLst>
          </xdr:cNvPr>
          <xdr:cNvSpPr txBox="1"/>
        </xdr:nvSpPr>
        <xdr:spPr>
          <a:xfrm>
            <a:off x="47625" y="5705475"/>
            <a:ext cx="216000" cy="164528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lIns="0" tIns="0" rIns="0" bIns="0" rtlCol="0" anchor="t">
            <a:spAutoFit/>
          </a:bodyPr>
          <a:lstStyle/>
          <a:p>
            <a:pPr marL="0" indent="0" algn="ctr"/>
            <a:fld id="{7E87DB73-DBDC-4928-907F-796B22256A36}" type="TxLink">
              <a:rPr lang="en-US" sz="1000" b="1">
                <a:solidFill>
                  <a:srgbClr val="FF0000"/>
                </a:solidFill>
                <a:latin typeface="+mn-lt"/>
                <a:ea typeface="+mn-ea"/>
                <a:cs typeface="+mn-cs"/>
              </a:rPr>
              <a:pPr marL="0" indent="0" algn="ctr"/>
              <a:t>SW</a:t>
            </a:fld>
            <a:endParaRPr lang="de-CH" sz="1000" b="1">
              <a:solidFill>
                <a:srgbClr val="FF0000"/>
              </a:solidFill>
              <a:latin typeface="+mn-lt"/>
              <a:ea typeface="+mn-ea"/>
              <a:cs typeface="+mn-cs"/>
            </a:endParaRPr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1531620</xdr:colOff>
          <xdr:row>0</xdr:row>
          <xdr:rowOff>0</xdr:rowOff>
        </xdr:from>
        <xdr:to>
          <xdr:col>17</xdr:col>
          <xdr:colOff>0</xdr:colOff>
          <xdr:row>0</xdr:row>
          <xdr:rowOff>533400</xdr:rowOff>
        </xdr:to>
        <xdr:pic>
          <xdr:nvPicPr>
            <xdr:cNvPr id="56" name="Grafik 59">
              <a:extLst>
                <a:ext uri="{FF2B5EF4-FFF2-40B4-BE49-F238E27FC236}">
                  <a16:creationId xmlns:a16="http://schemas.microsoft.com/office/drawing/2014/main" id="{00000000-0008-0000-0900-000038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!$D$6" spid="_x0000_s673903"/>
                </a:ext>
              </a:extLst>
            </xdr:cNvPicPr>
          </xdr:nvPicPr>
          <xdr:blipFill>
            <a:blip xmlns:r="http://schemas.openxmlformats.org/officeDocument/2006/relationships" r:embed="rId6"/>
            <a:srcRect/>
            <a:stretch>
              <a:fillRect/>
            </a:stretch>
          </xdr:blipFill>
          <xdr:spPr bwMode="auto">
            <a:xfrm>
              <a:off x="8519160" y="0"/>
              <a:ext cx="2268855" cy="533400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76389</xdr:colOff>
          <xdr:row>11</xdr:row>
          <xdr:rowOff>19137</xdr:rowOff>
        </xdr:from>
        <xdr:to>
          <xdr:col>16</xdr:col>
          <xdr:colOff>132300</xdr:colOff>
          <xdr:row>11</xdr:row>
          <xdr:rowOff>222853</xdr:rowOff>
        </xdr:to>
        <xdr:grpSp>
          <xdr:nvGrpSpPr>
            <xdr:cNvPr id="3" name="Gruppieren 2">
              <a:extLst>
                <a:ext uri="{FF2B5EF4-FFF2-40B4-BE49-F238E27FC236}">
                  <a16:creationId xmlns:a16="http://schemas.microsoft.com/office/drawing/2014/main" id="{00000000-0008-0000-0A00-000003000000}"/>
                </a:ext>
              </a:extLst>
            </xdr:cNvPr>
            <xdr:cNvGrpSpPr/>
          </xdr:nvGrpSpPr>
          <xdr:grpSpPr>
            <a:xfrm>
              <a:off x="4419789" y="2640417"/>
              <a:ext cx="2380011" cy="203716"/>
              <a:chOff x="3581385" y="2105144"/>
              <a:chExt cx="2247892" cy="276225"/>
            </a:xfrm>
          </xdr:grpSpPr>
          <xdr:sp macro="" textlink="">
            <xdr:nvSpPr>
              <xdr:cNvPr id="398337" name="Group Box 1" hidden="1">
                <a:extLst>
                  <a:ext uri="{63B3BB69-23CF-44E3-9099-C40C66FF867C}">
                    <a14:compatExt spid="_x0000_s398337"/>
                  </a:ext>
                  <a:ext uri="{FF2B5EF4-FFF2-40B4-BE49-F238E27FC236}">
                    <a16:creationId xmlns:a16="http://schemas.microsoft.com/office/drawing/2014/main" id="{00000000-0008-0000-0A00-000001140600}"/>
                  </a:ext>
                </a:extLst>
              </xdr:cNvPr>
              <xdr:cNvSpPr/>
            </xdr:nvSpPr>
            <xdr:spPr bwMode="auto">
              <a:xfrm>
                <a:off x="3581385" y="2105144"/>
                <a:ext cx="2247892" cy="27622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8338" name="Option Button 2" hidden="1">
                <a:extLst>
                  <a:ext uri="{63B3BB69-23CF-44E3-9099-C40C66FF867C}">
                    <a14:compatExt spid="_x0000_s398338"/>
                  </a:ext>
                  <a:ext uri="{FF2B5EF4-FFF2-40B4-BE49-F238E27FC236}">
                    <a16:creationId xmlns:a16="http://schemas.microsoft.com/office/drawing/2014/main" id="{00000000-0008-0000-0A00-000002140600}"/>
                  </a:ext>
                </a:extLst>
              </xdr:cNvPr>
              <xdr:cNvSpPr/>
            </xdr:nvSpPr>
            <xdr:spPr bwMode="auto">
              <a:xfrm>
                <a:off x="3705222" y="2152649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339" name="Option Button 3" hidden="1">
                <a:extLst>
                  <a:ext uri="{63B3BB69-23CF-44E3-9099-C40C66FF867C}">
                    <a14:compatExt spid="_x0000_s398339"/>
                  </a:ext>
                  <a:ext uri="{FF2B5EF4-FFF2-40B4-BE49-F238E27FC236}">
                    <a16:creationId xmlns:a16="http://schemas.microsoft.com/office/drawing/2014/main" id="{00000000-0008-0000-0A00-000003140600}"/>
                  </a:ext>
                </a:extLst>
              </xdr:cNvPr>
              <xdr:cNvSpPr/>
            </xdr:nvSpPr>
            <xdr:spPr bwMode="auto">
              <a:xfrm>
                <a:off x="4143371" y="2152649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340" name="Option Button 4" hidden="1">
                <a:extLst>
                  <a:ext uri="{63B3BB69-23CF-44E3-9099-C40C66FF867C}">
                    <a14:compatExt spid="_x0000_s398340"/>
                  </a:ext>
                  <a:ext uri="{FF2B5EF4-FFF2-40B4-BE49-F238E27FC236}">
                    <a16:creationId xmlns:a16="http://schemas.microsoft.com/office/drawing/2014/main" id="{00000000-0008-0000-0A00-000004140600}"/>
                  </a:ext>
                </a:extLst>
              </xdr:cNvPr>
              <xdr:cNvSpPr/>
            </xdr:nvSpPr>
            <xdr:spPr bwMode="auto">
              <a:xfrm>
                <a:off x="4581519" y="2152645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341" name="Option Button 5" hidden="1">
                <a:extLst>
                  <a:ext uri="{63B3BB69-23CF-44E3-9099-C40C66FF867C}">
                    <a14:compatExt spid="_x0000_s398341"/>
                  </a:ext>
                  <a:ext uri="{FF2B5EF4-FFF2-40B4-BE49-F238E27FC236}">
                    <a16:creationId xmlns:a16="http://schemas.microsoft.com/office/drawing/2014/main" id="{00000000-0008-0000-0A00-000005140600}"/>
                  </a:ext>
                </a:extLst>
              </xdr:cNvPr>
              <xdr:cNvSpPr/>
            </xdr:nvSpPr>
            <xdr:spPr bwMode="auto">
              <a:xfrm>
                <a:off x="5019669" y="2152649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342" name="Option Button 6" hidden="1">
                <a:extLst>
                  <a:ext uri="{63B3BB69-23CF-44E3-9099-C40C66FF867C}">
                    <a14:compatExt spid="_x0000_s398342"/>
                  </a:ext>
                  <a:ext uri="{FF2B5EF4-FFF2-40B4-BE49-F238E27FC236}">
                    <a16:creationId xmlns:a16="http://schemas.microsoft.com/office/drawing/2014/main" id="{00000000-0008-0000-0A00-000006140600}"/>
                  </a:ext>
                </a:extLst>
              </xdr:cNvPr>
              <xdr:cNvSpPr/>
            </xdr:nvSpPr>
            <xdr:spPr bwMode="auto">
              <a:xfrm>
                <a:off x="5457824" y="2152648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76406</xdr:colOff>
          <xdr:row>12</xdr:row>
          <xdr:rowOff>28557</xdr:rowOff>
        </xdr:from>
        <xdr:to>
          <xdr:col>16</xdr:col>
          <xdr:colOff>132308</xdr:colOff>
          <xdr:row>12</xdr:row>
          <xdr:rowOff>232265</xdr:rowOff>
        </xdr:to>
        <xdr:grpSp>
          <xdr:nvGrpSpPr>
            <xdr:cNvPr id="12" name="Gruppieren 11">
              <a:extLst>
                <a:ext uri="{FF2B5EF4-FFF2-40B4-BE49-F238E27FC236}">
                  <a16:creationId xmlns:a16="http://schemas.microsoft.com/office/drawing/2014/main" id="{00000000-0008-0000-0A00-00000C000000}"/>
                </a:ext>
              </a:extLst>
            </xdr:cNvPr>
            <xdr:cNvGrpSpPr/>
          </xdr:nvGrpSpPr>
          <xdr:grpSpPr>
            <a:xfrm>
              <a:off x="4419806" y="3046077"/>
              <a:ext cx="2380002" cy="203708"/>
              <a:chOff x="3581411" y="2104396"/>
              <a:chExt cx="2247902" cy="276223"/>
            </a:xfrm>
          </xdr:grpSpPr>
          <xdr:sp macro="" textlink="">
            <xdr:nvSpPr>
              <xdr:cNvPr id="398343" name="Group Box 7" hidden="1">
                <a:extLst>
                  <a:ext uri="{63B3BB69-23CF-44E3-9099-C40C66FF867C}">
                    <a14:compatExt spid="_x0000_s398343"/>
                  </a:ext>
                  <a:ext uri="{FF2B5EF4-FFF2-40B4-BE49-F238E27FC236}">
                    <a16:creationId xmlns:a16="http://schemas.microsoft.com/office/drawing/2014/main" id="{00000000-0008-0000-0A00-000007140600}"/>
                  </a:ext>
                </a:extLst>
              </xdr:cNvPr>
              <xdr:cNvSpPr/>
            </xdr:nvSpPr>
            <xdr:spPr bwMode="auto">
              <a:xfrm>
                <a:off x="3581411" y="2104396"/>
                <a:ext cx="2247902" cy="276223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8344" name="Option Button 8" hidden="1">
                <a:extLst>
                  <a:ext uri="{63B3BB69-23CF-44E3-9099-C40C66FF867C}">
                    <a14:compatExt spid="_x0000_s398344"/>
                  </a:ext>
                  <a:ext uri="{FF2B5EF4-FFF2-40B4-BE49-F238E27FC236}">
                    <a16:creationId xmlns:a16="http://schemas.microsoft.com/office/drawing/2014/main" id="{00000000-0008-0000-0A00-000008140600}"/>
                  </a:ext>
                </a:extLst>
              </xdr:cNvPr>
              <xdr:cNvSpPr/>
            </xdr:nvSpPr>
            <xdr:spPr bwMode="auto">
              <a:xfrm>
                <a:off x="3705225" y="2152651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345" name="Option Button 9" hidden="1">
                <a:extLst>
                  <a:ext uri="{63B3BB69-23CF-44E3-9099-C40C66FF867C}">
                    <a14:compatExt spid="_x0000_s398345"/>
                  </a:ext>
                  <a:ext uri="{FF2B5EF4-FFF2-40B4-BE49-F238E27FC236}">
                    <a16:creationId xmlns:a16="http://schemas.microsoft.com/office/drawing/2014/main" id="{00000000-0008-0000-0A00-000009140600}"/>
                  </a:ext>
                </a:extLst>
              </xdr:cNvPr>
              <xdr:cNvSpPr/>
            </xdr:nvSpPr>
            <xdr:spPr bwMode="auto">
              <a:xfrm>
                <a:off x="4143374" y="2152651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346" name="Option Button 10" hidden="1">
                <a:extLst>
                  <a:ext uri="{63B3BB69-23CF-44E3-9099-C40C66FF867C}">
                    <a14:compatExt spid="_x0000_s398346"/>
                  </a:ext>
                  <a:ext uri="{FF2B5EF4-FFF2-40B4-BE49-F238E27FC236}">
                    <a16:creationId xmlns:a16="http://schemas.microsoft.com/office/drawing/2014/main" id="{00000000-0008-0000-0A00-00000A140600}"/>
                  </a:ext>
                </a:extLst>
              </xdr:cNvPr>
              <xdr:cNvSpPr/>
            </xdr:nvSpPr>
            <xdr:spPr bwMode="auto">
              <a:xfrm>
                <a:off x="4581526" y="2152651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347" name="Option Button 11" hidden="1">
                <a:extLst>
                  <a:ext uri="{63B3BB69-23CF-44E3-9099-C40C66FF867C}">
                    <a14:compatExt spid="_x0000_s398347"/>
                  </a:ext>
                  <a:ext uri="{FF2B5EF4-FFF2-40B4-BE49-F238E27FC236}">
                    <a16:creationId xmlns:a16="http://schemas.microsoft.com/office/drawing/2014/main" id="{00000000-0008-0000-0A00-00000B140600}"/>
                  </a:ext>
                </a:extLst>
              </xdr:cNvPr>
              <xdr:cNvSpPr/>
            </xdr:nvSpPr>
            <xdr:spPr bwMode="auto">
              <a:xfrm>
                <a:off x="5019675" y="2152651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348" name="Option Button 12" hidden="1">
                <a:extLst>
                  <a:ext uri="{63B3BB69-23CF-44E3-9099-C40C66FF867C}">
                    <a14:compatExt spid="_x0000_s398348"/>
                  </a:ext>
                  <a:ext uri="{FF2B5EF4-FFF2-40B4-BE49-F238E27FC236}">
                    <a16:creationId xmlns:a16="http://schemas.microsoft.com/office/drawing/2014/main" id="{00000000-0008-0000-0A00-00000C140600}"/>
                  </a:ext>
                </a:extLst>
              </xdr:cNvPr>
              <xdr:cNvSpPr/>
            </xdr:nvSpPr>
            <xdr:spPr bwMode="auto">
              <a:xfrm>
                <a:off x="5457825" y="2152651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76387</xdr:colOff>
          <xdr:row>12</xdr:row>
          <xdr:rowOff>390629</xdr:rowOff>
        </xdr:from>
        <xdr:to>
          <xdr:col>16</xdr:col>
          <xdr:colOff>132298</xdr:colOff>
          <xdr:row>13</xdr:row>
          <xdr:rowOff>184584</xdr:rowOff>
        </xdr:to>
        <xdr:grpSp>
          <xdr:nvGrpSpPr>
            <xdr:cNvPr id="21" name="Gruppieren 20">
              <a:extLst>
                <a:ext uri="{FF2B5EF4-FFF2-40B4-BE49-F238E27FC236}">
                  <a16:creationId xmlns:a16="http://schemas.microsoft.com/office/drawing/2014/main" id="{00000000-0008-0000-0A00-000015000000}"/>
                </a:ext>
              </a:extLst>
            </xdr:cNvPr>
            <xdr:cNvGrpSpPr/>
          </xdr:nvGrpSpPr>
          <xdr:grpSpPr>
            <a:xfrm>
              <a:off x="4419787" y="3408149"/>
              <a:ext cx="2380011" cy="190195"/>
              <a:chOff x="3581388" y="2105166"/>
              <a:chExt cx="2247895" cy="276225"/>
            </a:xfrm>
          </xdr:grpSpPr>
          <xdr:sp macro="" textlink="">
            <xdr:nvSpPr>
              <xdr:cNvPr id="398349" name="Group Box 13" hidden="1">
                <a:extLst>
                  <a:ext uri="{63B3BB69-23CF-44E3-9099-C40C66FF867C}">
                    <a14:compatExt spid="_x0000_s398349"/>
                  </a:ext>
                  <a:ext uri="{FF2B5EF4-FFF2-40B4-BE49-F238E27FC236}">
                    <a16:creationId xmlns:a16="http://schemas.microsoft.com/office/drawing/2014/main" id="{00000000-0008-0000-0A00-00000D140600}"/>
                  </a:ext>
                </a:extLst>
              </xdr:cNvPr>
              <xdr:cNvSpPr/>
            </xdr:nvSpPr>
            <xdr:spPr bwMode="auto">
              <a:xfrm>
                <a:off x="3581388" y="2105166"/>
                <a:ext cx="2247895" cy="27622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8350" name="Option Button 14" hidden="1">
                <a:extLst>
                  <a:ext uri="{63B3BB69-23CF-44E3-9099-C40C66FF867C}">
                    <a14:compatExt spid="_x0000_s398350"/>
                  </a:ext>
                  <a:ext uri="{FF2B5EF4-FFF2-40B4-BE49-F238E27FC236}">
                    <a16:creationId xmlns:a16="http://schemas.microsoft.com/office/drawing/2014/main" id="{00000000-0008-0000-0A00-00000E140600}"/>
                  </a:ext>
                </a:extLst>
              </xdr:cNvPr>
              <xdr:cNvSpPr/>
            </xdr:nvSpPr>
            <xdr:spPr bwMode="auto">
              <a:xfrm>
                <a:off x="3705226" y="2152656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351" name="Option Button 15" hidden="1">
                <a:extLst>
                  <a:ext uri="{63B3BB69-23CF-44E3-9099-C40C66FF867C}">
                    <a14:compatExt spid="_x0000_s398351"/>
                  </a:ext>
                  <a:ext uri="{FF2B5EF4-FFF2-40B4-BE49-F238E27FC236}">
                    <a16:creationId xmlns:a16="http://schemas.microsoft.com/office/drawing/2014/main" id="{00000000-0008-0000-0A00-00000F140600}"/>
                  </a:ext>
                </a:extLst>
              </xdr:cNvPr>
              <xdr:cNvSpPr/>
            </xdr:nvSpPr>
            <xdr:spPr bwMode="auto">
              <a:xfrm>
                <a:off x="4143376" y="2152656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352" name="Option Button 16" hidden="1">
                <a:extLst>
                  <a:ext uri="{63B3BB69-23CF-44E3-9099-C40C66FF867C}">
                    <a14:compatExt spid="_x0000_s398352"/>
                  </a:ext>
                  <a:ext uri="{FF2B5EF4-FFF2-40B4-BE49-F238E27FC236}">
                    <a16:creationId xmlns:a16="http://schemas.microsoft.com/office/drawing/2014/main" id="{00000000-0008-0000-0A00-000010140600}"/>
                  </a:ext>
                </a:extLst>
              </xdr:cNvPr>
              <xdr:cNvSpPr/>
            </xdr:nvSpPr>
            <xdr:spPr bwMode="auto">
              <a:xfrm>
                <a:off x="4581525" y="2152656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353" name="Option Button 17" hidden="1">
                <a:extLst>
                  <a:ext uri="{63B3BB69-23CF-44E3-9099-C40C66FF867C}">
                    <a14:compatExt spid="_x0000_s398353"/>
                  </a:ext>
                  <a:ext uri="{FF2B5EF4-FFF2-40B4-BE49-F238E27FC236}">
                    <a16:creationId xmlns:a16="http://schemas.microsoft.com/office/drawing/2014/main" id="{00000000-0008-0000-0A00-000011140600}"/>
                  </a:ext>
                </a:extLst>
              </xdr:cNvPr>
              <xdr:cNvSpPr/>
            </xdr:nvSpPr>
            <xdr:spPr bwMode="auto">
              <a:xfrm>
                <a:off x="5019675" y="2152656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354" name="Option Button 18" hidden="1">
                <a:extLst>
                  <a:ext uri="{63B3BB69-23CF-44E3-9099-C40C66FF867C}">
                    <a14:compatExt spid="_x0000_s398354"/>
                  </a:ext>
                  <a:ext uri="{FF2B5EF4-FFF2-40B4-BE49-F238E27FC236}">
                    <a16:creationId xmlns:a16="http://schemas.microsoft.com/office/drawing/2014/main" id="{00000000-0008-0000-0A00-000012140600}"/>
                  </a:ext>
                </a:extLst>
              </xdr:cNvPr>
              <xdr:cNvSpPr/>
            </xdr:nvSpPr>
            <xdr:spPr bwMode="auto">
              <a:xfrm>
                <a:off x="5457824" y="2152656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76389</xdr:colOff>
          <xdr:row>15</xdr:row>
          <xdr:rowOff>19087</xdr:rowOff>
        </xdr:from>
        <xdr:to>
          <xdr:col>16</xdr:col>
          <xdr:colOff>132300</xdr:colOff>
          <xdr:row>15</xdr:row>
          <xdr:rowOff>203957</xdr:rowOff>
        </xdr:to>
        <xdr:grpSp>
          <xdr:nvGrpSpPr>
            <xdr:cNvPr id="30" name="Gruppieren 29">
              <a:extLst>
                <a:ext uri="{FF2B5EF4-FFF2-40B4-BE49-F238E27FC236}">
                  <a16:creationId xmlns:a16="http://schemas.microsoft.com/office/drawing/2014/main" id="{00000000-0008-0000-0A00-00001E000000}"/>
                </a:ext>
              </a:extLst>
            </xdr:cNvPr>
            <xdr:cNvGrpSpPr/>
          </xdr:nvGrpSpPr>
          <xdr:grpSpPr>
            <a:xfrm>
              <a:off x="4419789" y="3859567"/>
              <a:ext cx="2380011" cy="184870"/>
              <a:chOff x="3581388" y="2104647"/>
              <a:chExt cx="2247895" cy="276222"/>
            </a:xfrm>
          </xdr:grpSpPr>
          <xdr:sp macro="" textlink="">
            <xdr:nvSpPr>
              <xdr:cNvPr id="398355" name="Group Box 19" hidden="1">
                <a:extLst>
                  <a:ext uri="{63B3BB69-23CF-44E3-9099-C40C66FF867C}">
                    <a14:compatExt spid="_x0000_s398355"/>
                  </a:ext>
                  <a:ext uri="{FF2B5EF4-FFF2-40B4-BE49-F238E27FC236}">
                    <a16:creationId xmlns:a16="http://schemas.microsoft.com/office/drawing/2014/main" id="{00000000-0008-0000-0A00-000013140600}"/>
                  </a:ext>
                </a:extLst>
              </xdr:cNvPr>
              <xdr:cNvSpPr/>
            </xdr:nvSpPr>
            <xdr:spPr bwMode="auto">
              <a:xfrm>
                <a:off x="3581388" y="2104647"/>
                <a:ext cx="2247895" cy="276222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8356" name="Option Button 20" hidden="1">
                <a:extLst>
                  <a:ext uri="{63B3BB69-23CF-44E3-9099-C40C66FF867C}">
                    <a14:compatExt spid="_x0000_s398356"/>
                  </a:ext>
                  <a:ext uri="{FF2B5EF4-FFF2-40B4-BE49-F238E27FC236}">
                    <a16:creationId xmlns:a16="http://schemas.microsoft.com/office/drawing/2014/main" id="{00000000-0008-0000-0A00-000014140600}"/>
                  </a:ext>
                </a:extLst>
              </xdr:cNvPr>
              <xdr:cNvSpPr/>
            </xdr:nvSpPr>
            <xdr:spPr bwMode="auto">
              <a:xfrm>
                <a:off x="3705226" y="2152666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357" name="Option Button 21" hidden="1">
                <a:extLst>
                  <a:ext uri="{63B3BB69-23CF-44E3-9099-C40C66FF867C}">
                    <a14:compatExt spid="_x0000_s398357"/>
                  </a:ext>
                  <a:ext uri="{FF2B5EF4-FFF2-40B4-BE49-F238E27FC236}">
                    <a16:creationId xmlns:a16="http://schemas.microsoft.com/office/drawing/2014/main" id="{00000000-0008-0000-0A00-000015140600}"/>
                  </a:ext>
                </a:extLst>
              </xdr:cNvPr>
              <xdr:cNvSpPr/>
            </xdr:nvSpPr>
            <xdr:spPr bwMode="auto">
              <a:xfrm>
                <a:off x="4143376" y="2152666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358" name="Option Button 22" hidden="1">
                <a:extLst>
                  <a:ext uri="{63B3BB69-23CF-44E3-9099-C40C66FF867C}">
                    <a14:compatExt spid="_x0000_s398358"/>
                  </a:ext>
                  <a:ext uri="{FF2B5EF4-FFF2-40B4-BE49-F238E27FC236}">
                    <a16:creationId xmlns:a16="http://schemas.microsoft.com/office/drawing/2014/main" id="{00000000-0008-0000-0A00-000016140600}"/>
                  </a:ext>
                </a:extLst>
              </xdr:cNvPr>
              <xdr:cNvSpPr/>
            </xdr:nvSpPr>
            <xdr:spPr bwMode="auto">
              <a:xfrm>
                <a:off x="4581525" y="2152666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359" name="Option Button 23" hidden="1">
                <a:extLst>
                  <a:ext uri="{63B3BB69-23CF-44E3-9099-C40C66FF867C}">
                    <a14:compatExt spid="_x0000_s398359"/>
                  </a:ext>
                  <a:ext uri="{FF2B5EF4-FFF2-40B4-BE49-F238E27FC236}">
                    <a16:creationId xmlns:a16="http://schemas.microsoft.com/office/drawing/2014/main" id="{00000000-0008-0000-0A00-000017140600}"/>
                  </a:ext>
                </a:extLst>
              </xdr:cNvPr>
              <xdr:cNvSpPr/>
            </xdr:nvSpPr>
            <xdr:spPr bwMode="auto">
              <a:xfrm>
                <a:off x="5019675" y="2152666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360" name="Option Button 24" hidden="1">
                <a:extLst>
                  <a:ext uri="{63B3BB69-23CF-44E3-9099-C40C66FF867C}">
                    <a14:compatExt spid="_x0000_s398360"/>
                  </a:ext>
                  <a:ext uri="{FF2B5EF4-FFF2-40B4-BE49-F238E27FC236}">
                    <a16:creationId xmlns:a16="http://schemas.microsoft.com/office/drawing/2014/main" id="{00000000-0008-0000-0A00-000018140600}"/>
                  </a:ext>
                </a:extLst>
              </xdr:cNvPr>
              <xdr:cNvSpPr/>
            </xdr:nvSpPr>
            <xdr:spPr bwMode="auto">
              <a:xfrm>
                <a:off x="5457824" y="2152666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76389</xdr:colOff>
          <xdr:row>16</xdr:row>
          <xdr:rowOff>28589</xdr:rowOff>
        </xdr:from>
        <xdr:to>
          <xdr:col>16</xdr:col>
          <xdr:colOff>132300</xdr:colOff>
          <xdr:row>16</xdr:row>
          <xdr:rowOff>204324</xdr:rowOff>
        </xdr:to>
        <xdr:grpSp>
          <xdr:nvGrpSpPr>
            <xdr:cNvPr id="39" name="Gruppieren 38">
              <a:extLst>
                <a:ext uri="{FF2B5EF4-FFF2-40B4-BE49-F238E27FC236}">
                  <a16:creationId xmlns:a16="http://schemas.microsoft.com/office/drawing/2014/main" id="{00000000-0008-0000-0A00-000027000000}"/>
                </a:ext>
              </a:extLst>
            </xdr:cNvPr>
            <xdr:cNvGrpSpPr/>
          </xdr:nvGrpSpPr>
          <xdr:grpSpPr>
            <a:xfrm>
              <a:off x="4419789" y="4265309"/>
              <a:ext cx="2380011" cy="175735"/>
              <a:chOff x="3581388" y="2105460"/>
              <a:chExt cx="2247895" cy="276227"/>
            </a:xfrm>
          </xdr:grpSpPr>
          <xdr:sp macro="" textlink="">
            <xdr:nvSpPr>
              <xdr:cNvPr id="398361" name="Group Box 25" hidden="1">
                <a:extLst>
                  <a:ext uri="{63B3BB69-23CF-44E3-9099-C40C66FF867C}">
                    <a14:compatExt spid="_x0000_s398361"/>
                  </a:ext>
                  <a:ext uri="{FF2B5EF4-FFF2-40B4-BE49-F238E27FC236}">
                    <a16:creationId xmlns:a16="http://schemas.microsoft.com/office/drawing/2014/main" id="{00000000-0008-0000-0A00-000019140600}"/>
                  </a:ext>
                </a:extLst>
              </xdr:cNvPr>
              <xdr:cNvSpPr/>
            </xdr:nvSpPr>
            <xdr:spPr bwMode="auto">
              <a:xfrm>
                <a:off x="3581388" y="2105460"/>
                <a:ext cx="2247895" cy="276227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8362" name="Option Button 26" hidden="1">
                <a:extLst>
                  <a:ext uri="{63B3BB69-23CF-44E3-9099-C40C66FF867C}">
                    <a14:compatExt spid="_x0000_s398362"/>
                  </a:ext>
                  <a:ext uri="{FF2B5EF4-FFF2-40B4-BE49-F238E27FC236}">
                    <a16:creationId xmlns:a16="http://schemas.microsoft.com/office/drawing/2014/main" id="{00000000-0008-0000-0A00-00001A140600}"/>
                  </a:ext>
                </a:extLst>
              </xdr:cNvPr>
              <xdr:cNvSpPr/>
            </xdr:nvSpPr>
            <xdr:spPr bwMode="auto">
              <a:xfrm>
                <a:off x="3705226" y="2152647"/>
                <a:ext cx="216000" cy="180004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363" name="Option Button 27" hidden="1">
                <a:extLst>
                  <a:ext uri="{63B3BB69-23CF-44E3-9099-C40C66FF867C}">
                    <a14:compatExt spid="_x0000_s398363"/>
                  </a:ext>
                  <a:ext uri="{FF2B5EF4-FFF2-40B4-BE49-F238E27FC236}">
                    <a16:creationId xmlns:a16="http://schemas.microsoft.com/office/drawing/2014/main" id="{00000000-0008-0000-0A00-00001B140600}"/>
                  </a:ext>
                </a:extLst>
              </xdr:cNvPr>
              <xdr:cNvSpPr/>
            </xdr:nvSpPr>
            <xdr:spPr bwMode="auto">
              <a:xfrm>
                <a:off x="4143376" y="2152647"/>
                <a:ext cx="216000" cy="180004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364" name="Option Button 28" hidden="1">
                <a:extLst>
                  <a:ext uri="{63B3BB69-23CF-44E3-9099-C40C66FF867C}">
                    <a14:compatExt spid="_x0000_s398364"/>
                  </a:ext>
                  <a:ext uri="{FF2B5EF4-FFF2-40B4-BE49-F238E27FC236}">
                    <a16:creationId xmlns:a16="http://schemas.microsoft.com/office/drawing/2014/main" id="{00000000-0008-0000-0A00-00001C140600}"/>
                  </a:ext>
                </a:extLst>
              </xdr:cNvPr>
              <xdr:cNvSpPr/>
            </xdr:nvSpPr>
            <xdr:spPr bwMode="auto">
              <a:xfrm>
                <a:off x="4581525" y="2152647"/>
                <a:ext cx="216000" cy="180004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365" name="Option Button 29" hidden="1">
                <a:extLst>
                  <a:ext uri="{63B3BB69-23CF-44E3-9099-C40C66FF867C}">
                    <a14:compatExt spid="_x0000_s398365"/>
                  </a:ext>
                  <a:ext uri="{FF2B5EF4-FFF2-40B4-BE49-F238E27FC236}">
                    <a16:creationId xmlns:a16="http://schemas.microsoft.com/office/drawing/2014/main" id="{00000000-0008-0000-0A00-00001D140600}"/>
                  </a:ext>
                </a:extLst>
              </xdr:cNvPr>
              <xdr:cNvSpPr/>
            </xdr:nvSpPr>
            <xdr:spPr bwMode="auto">
              <a:xfrm>
                <a:off x="5019675" y="2152647"/>
                <a:ext cx="216000" cy="180004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366" name="Option Button 30" hidden="1">
                <a:extLst>
                  <a:ext uri="{63B3BB69-23CF-44E3-9099-C40C66FF867C}">
                    <a14:compatExt spid="_x0000_s398366"/>
                  </a:ext>
                  <a:ext uri="{FF2B5EF4-FFF2-40B4-BE49-F238E27FC236}">
                    <a16:creationId xmlns:a16="http://schemas.microsoft.com/office/drawing/2014/main" id="{00000000-0008-0000-0A00-00001E140600}"/>
                  </a:ext>
                </a:extLst>
              </xdr:cNvPr>
              <xdr:cNvSpPr/>
            </xdr:nvSpPr>
            <xdr:spPr bwMode="auto">
              <a:xfrm>
                <a:off x="5457824" y="2152647"/>
                <a:ext cx="216000" cy="180004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76389</xdr:colOff>
          <xdr:row>17</xdr:row>
          <xdr:rowOff>9591</xdr:rowOff>
        </xdr:from>
        <xdr:to>
          <xdr:col>16</xdr:col>
          <xdr:colOff>132300</xdr:colOff>
          <xdr:row>17</xdr:row>
          <xdr:rowOff>203596</xdr:rowOff>
        </xdr:to>
        <xdr:grpSp>
          <xdr:nvGrpSpPr>
            <xdr:cNvPr id="48" name="Gruppieren 47">
              <a:extLst>
                <a:ext uri="{FF2B5EF4-FFF2-40B4-BE49-F238E27FC236}">
                  <a16:creationId xmlns:a16="http://schemas.microsoft.com/office/drawing/2014/main" id="{00000000-0008-0000-0A00-000030000000}"/>
                </a:ext>
              </a:extLst>
            </xdr:cNvPr>
            <xdr:cNvGrpSpPr/>
          </xdr:nvGrpSpPr>
          <xdr:grpSpPr>
            <a:xfrm>
              <a:off x="4419789" y="4642551"/>
              <a:ext cx="2380011" cy="194005"/>
              <a:chOff x="3581388" y="2104648"/>
              <a:chExt cx="2247895" cy="276226"/>
            </a:xfrm>
          </xdr:grpSpPr>
          <xdr:sp macro="" textlink="">
            <xdr:nvSpPr>
              <xdr:cNvPr id="398367" name="Group Box 31" hidden="1">
                <a:extLst>
                  <a:ext uri="{63B3BB69-23CF-44E3-9099-C40C66FF867C}">
                    <a14:compatExt spid="_x0000_s398367"/>
                  </a:ext>
                  <a:ext uri="{FF2B5EF4-FFF2-40B4-BE49-F238E27FC236}">
                    <a16:creationId xmlns:a16="http://schemas.microsoft.com/office/drawing/2014/main" id="{00000000-0008-0000-0A00-00001F140600}"/>
                  </a:ext>
                </a:extLst>
              </xdr:cNvPr>
              <xdr:cNvSpPr/>
            </xdr:nvSpPr>
            <xdr:spPr bwMode="auto">
              <a:xfrm>
                <a:off x="3581388" y="2104648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8368" name="Option Button 32" hidden="1">
                <a:extLst>
                  <a:ext uri="{63B3BB69-23CF-44E3-9099-C40C66FF867C}">
                    <a14:compatExt spid="_x0000_s398368"/>
                  </a:ext>
                  <a:ext uri="{FF2B5EF4-FFF2-40B4-BE49-F238E27FC236}">
                    <a16:creationId xmlns:a16="http://schemas.microsoft.com/office/drawing/2014/main" id="{00000000-0008-0000-0A00-0000201406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369" name="Option Button 33" hidden="1">
                <a:extLst>
                  <a:ext uri="{63B3BB69-23CF-44E3-9099-C40C66FF867C}">
                    <a14:compatExt spid="_x0000_s398369"/>
                  </a:ext>
                  <a:ext uri="{FF2B5EF4-FFF2-40B4-BE49-F238E27FC236}">
                    <a16:creationId xmlns:a16="http://schemas.microsoft.com/office/drawing/2014/main" id="{00000000-0008-0000-0A00-0000211406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370" name="Option Button 34" hidden="1">
                <a:extLst>
                  <a:ext uri="{63B3BB69-23CF-44E3-9099-C40C66FF867C}">
                    <a14:compatExt spid="_x0000_s398370"/>
                  </a:ext>
                  <a:ext uri="{FF2B5EF4-FFF2-40B4-BE49-F238E27FC236}">
                    <a16:creationId xmlns:a16="http://schemas.microsoft.com/office/drawing/2014/main" id="{00000000-0008-0000-0A00-0000221406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371" name="Option Button 35" hidden="1">
                <a:extLst>
                  <a:ext uri="{63B3BB69-23CF-44E3-9099-C40C66FF867C}">
                    <a14:compatExt spid="_x0000_s398371"/>
                  </a:ext>
                  <a:ext uri="{FF2B5EF4-FFF2-40B4-BE49-F238E27FC236}">
                    <a16:creationId xmlns:a16="http://schemas.microsoft.com/office/drawing/2014/main" id="{00000000-0008-0000-0A00-0000231406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372" name="Option Button 36" hidden="1">
                <a:extLst>
                  <a:ext uri="{63B3BB69-23CF-44E3-9099-C40C66FF867C}">
                    <a14:compatExt spid="_x0000_s398372"/>
                  </a:ext>
                  <a:ext uri="{FF2B5EF4-FFF2-40B4-BE49-F238E27FC236}">
                    <a16:creationId xmlns:a16="http://schemas.microsoft.com/office/drawing/2014/main" id="{00000000-0008-0000-0A00-0000241406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76389</xdr:colOff>
          <xdr:row>24</xdr:row>
          <xdr:rowOff>19000</xdr:rowOff>
        </xdr:from>
        <xdr:to>
          <xdr:col>16</xdr:col>
          <xdr:colOff>132300</xdr:colOff>
          <xdr:row>24</xdr:row>
          <xdr:rowOff>194736</xdr:rowOff>
        </xdr:to>
        <xdr:grpSp>
          <xdr:nvGrpSpPr>
            <xdr:cNvPr id="57" name="Gruppieren 56">
              <a:extLst>
                <a:ext uri="{FF2B5EF4-FFF2-40B4-BE49-F238E27FC236}">
                  <a16:creationId xmlns:a16="http://schemas.microsoft.com/office/drawing/2014/main" id="{00000000-0008-0000-0A00-000039000000}"/>
                </a:ext>
              </a:extLst>
            </xdr:cNvPr>
            <xdr:cNvGrpSpPr/>
          </xdr:nvGrpSpPr>
          <xdr:grpSpPr>
            <a:xfrm>
              <a:off x="4419789" y="7227520"/>
              <a:ext cx="2380011" cy="175736"/>
              <a:chOff x="3581388" y="2105178"/>
              <a:chExt cx="2247895" cy="276221"/>
            </a:xfrm>
          </xdr:grpSpPr>
          <xdr:sp macro="" textlink="">
            <xdr:nvSpPr>
              <xdr:cNvPr id="398373" name="Group Box 37" hidden="1">
                <a:extLst>
                  <a:ext uri="{63B3BB69-23CF-44E3-9099-C40C66FF867C}">
                    <a14:compatExt spid="_x0000_s398373"/>
                  </a:ext>
                  <a:ext uri="{FF2B5EF4-FFF2-40B4-BE49-F238E27FC236}">
                    <a16:creationId xmlns:a16="http://schemas.microsoft.com/office/drawing/2014/main" id="{00000000-0008-0000-0A00-000025140600}"/>
                  </a:ext>
                </a:extLst>
              </xdr:cNvPr>
              <xdr:cNvSpPr/>
            </xdr:nvSpPr>
            <xdr:spPr bwMode="auto">
              <a:xfrm>
                <a:off x="3581388" y="2105178"/>
                <a:ext cx="2247895" cy="276221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8374" name="Option Button 38" hidden="1">
                <a:extLst>
                  <a:ext uri="{63B3BB69-23CF-44E3-9099-C40C66FF867C}">
                    <a14:compatExt spid="_x0000_s398374"/>
                  </a:ext>
                  <a:ext uri="{FF2B5EF4-FFF2-40B4-BE49-F238E27FC236}">
                    <a16:creationId xmlns:a16="http://schemas.microsoft.com/office/drawing/2014/main" id="{00000000-0008-0000-0A00-000026140600}"/>
                  </a:ext>
                </a:extLst>
              </xdr:cNvPr>
              <xdr:cNvSpPr/>
            </xdr:nvSpPr>
            <xdr:spPr bwMode="auto">
              <a:xfrm>
                <a:off x="3705226" y="2152656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375" name="Option Button 39" hidden="1">
                <a:extLst>
                  <a:ext uri="{63B3BB69-23CF-44E3-9099-C40C66FF867C}">
                    <a14:compatExt spid="_x0000_s398375"/>
                  </a:ext>
                  <a:ext uri="{FF2B5EF4-FFF2-40B4-BE49-F238E27FC236}">
                    <a16:creationId xmlns:a16="http://schemas.microsoft.com/office/drawing/2014/main" id="{00000000-0008-0000-0A00-000027140600}"/>
                  </a:ext>
                </a:extLst>
              </xdr:cNvPr>
              <xdr:cNvSpPr/>
            </xdr:nvSpPr>
            <xdr:spPr bwMode="auto">
              <a:xfrm>
                <a:off x="4143376" y="2152656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376" name="Option Button 40" hidden="1">
                <a:extLst>
                  <a:ext uri="{63B3BB69-23CF-44E3-9099-C40C66FF867C}">
                    <a14:compatExt spid="_x0000_s398376"/>
                  </a:ext>
                  <a:ext uri="{FF2B5EF4-FFF2-40B4-BE49-F238E27FC236}">
                    <a16:creationId xmlns:a16="http://schemas.microsoft.com/office/drawing/2014/main" id="{00000000-0008-0000-0A00-000028140600}"/>
                  </a:ext>
                </a:extLst>
              </xdr:cNvPr>
              <xdr:cNvSpPr/>
            </xdr:nvSpPr>
            <xdr:spPr bwMode="auto">
              <a:xfrm>
                <a:off x="4581525" y="2152656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377" name="Option Button 41" hidden="1">
                <a:extLst>
                  <a:ext uri="{63B3BB69-23CF-44E3-9099-C40C66FF867C}">
                    <a14:compatExt spid="_x0000_s398377"/>
                  </a:ext>
                  <a:ext uri="{FF2B5EF4-FFF2-40B4-BE49-F238E27FC236}">
                    <a16:creationId xmlns:a16="http://schemas.microsoft.com/office/drawing/2014/main" id="{00000000-0008-0000-0A00-000029140600}"/>
                  </a:ext>
                </a:extLst>
              </xdr:cNvPr>
              <xdr:cNvSpPr/>
            </xdr:nvSpPr>
            <xdr:spPr bwMode="auto">
              <a:xfrm>
                <a:off x="5019675" y="2152656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378" name="Option Button 42" hidden="1">
                <a:extLst>
                  <a:ext uri="{63B3BB69-23CF-44E3-9099-C40C66FF867C}">
                    <a14:compatExt spid="_x0000_s398378"/>
                  </a:ext>
                  <a:ext uri="{FF2B5EF4-FFF2-40B4-BE49-F238E27FC236}">
                    <a16:creationId xmlns:a16="http://schemas.microsoft.com/office/drawing/2014/main" id="{00000000-0008-0000-0A00-00002A140600}"/>
                  </a:ext>
                </a:extLst>
              </xdr:cNvPr>
              <xdr:cNvSpPr/>
            </xdr:nvSpPr>
            <xdr:spPr bwMode="auto">
              <a:xfrm>
                <a:off x="5457824" y="2152656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76389</xdr:colOff>
          <xdr:row>25</xdr:row>
          <xdr:rowOff>9525</xdr:rowOff>
        </xdr:from>
        <xdr:to>
          <xdr:col>16</xdr:col>
          <xdr:colOff>132300</xdr:colOff>
          <xdr:row>25</xdr:row>
          <xdr:rowOff>203530</xdr:rowOff>
        </xdr:to>
        <xdr:grpSp>
          <xdr:nvGrpSpPr>
            <xdr:cNvPr id="66" name="Gruppieren 65">
              <a:extLst>
                <a:ext uri="{FF2B5EF4-FFF2-40B4-BE49-F238E27FC236}">
                  <a16:creationId xmlns:a16="http://schemas.microsoft.com/office/drawing/2014/main" id="{00000000-0008-0000-0A00-000042000000}"/>
                </a:ext>
              </a:extLst>
            </xdr:cNvPr>
            <xdr:cNvGrpSpPr/>
          </xdr:nvGrpSpPr>
          <xdr:grpSpPr>
            <a:xfrm>
              <a:off x="4419789" y="7614285"/>
              <a:ext cx="2380011" cy="194005"/>
              <a:chOff x="3581388" y="2105027"/>
              <a:chExt cx="2247895" cy="276225"/>
            </a:xfrm>
          </xdr:grpSpPr>
          <xdr:sp macro="" textlink="">
            <xdr:nvSpPr>
              <xdr:cNvPr id="398379" name="Group Box 43" hidden="1">
                <a:extLst>
                  <a:ext uri="{63B3BB69-23CF-44E3-9099-C40C66FF867C}">
                    <a14:compatExt spid="_x0000_s398379"/>
                  </a:ext>
                  <a:ext uri="{FF2B5EF4-FFF2-40B4-BE49-F238E27FC236}">
                    <a16:creationId xmlns:a16="http://schemas.microsoft.com/office/drawing/2014/main" id="{00000000-0008-0000-0A00-00002B140600}"/>
                  </a:ext>
                </a:extLst>
              </xdr:cNvPr>
              <xdr:cNvSpPr/>
            </xdr:nvSpPr>
            <xdr:spPr bwMode="auto">
              <a:xfrm>
                <a:off x="3581388" y="2105027"/>
                <a:ext cx="2247895" cy="27622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8380" name="Option Button 44" hidden="1">
                <a:extLst>
                  <a:ext uri="{63B3BB69-23CF-44E3-9099-C40C66FF867C}">
                    <a14:compatExt spid="_x0000_s398380"/>
                  </a:ext>
                  <a:ext uri="{FF2B5EF4-FFF2-40B4-BE49-F238E27FC236}">
                    <a16:creationId xmlns:a16="http://schemas.microsoft.com/office/drawing/2014/main" id="{00000000-0008-0000-0A00-00002C140600}"/>
                  </a:ext>
                </a:extLst>
              </xdr:cNvPr>
              <xdr:cNvSpPr/>
            </xdr:nvSpPr>
            <xdr:spPr bwMode="auto">
              <a:xfrm>
                <a:off x="3705226" y="2152650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381" name="Option Button 45" hidden="1">
                <a:extLst>
                  <a:ext uri="{63B3BB69-23CF-44E3-9099-C40C66FF867C}">
                    <a14:compatExt spid="_x0000_s398381"/>
                  </a:ext>
                  <a:ext uri="{FF2B5EF4-FFF2-40B4-BE49-F238E27FC236}">
                    <a16:creationId xmlns:a16="http://schemas.microsoft.com/office/drawing/2014/main" id="{00000000-0008-0000-0A00-00002D140600}"/>
                  </a:ext>
                </a:extLst>
              </xdr:cNvPr>
              <xdr:cNvSpPr/>
            </xdr:nvSpPr>
            <xdr:spPr bwMode="auto">
              <a:xfrm>
                <a:off x="4143376" y="2152650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382" name="Option Button 46" hidden="1">
                <a:extLst>
                  <a:ext uri="{63B3BB69-23CF-44E3-9099-C40C66FF867C}">
                    <a14:compatExt spid="_x0000_s398382"/>
                  </a:ext>
                  <a:ext uri="{FF2B5EF4-FFF2-40B4-BE49-F238E27FC236}">
                    <a16:creationId xmlns:a16="http://schemas.microsoft.com/office/drawing/2014/main" id="{00000000-0008-0000-0A00-00002E140600}"/>
                  </a:ext>
                </a:extLst>
              </xdr:cNvPr>
              <xdr:cNvSpPr/>
            </xdr:nvSpPr>
            <xdr:spPr bwMode="auto">
              <a:xfrm>
                <a:off x="4581525" y="2152650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383" name="Option Button 47" hidden="1">
                <a:extLst>
                  <a:ext uri="{63B3BB69-23CF-44E3-9099-C40C66FF867C}">
                    <a14:compatExt spid="_x0000_s398383"/>
                  </a:ext>
                  <a:ext uri="{FF2B5EF4-FFF2-40B4-BE49-F238E27FC236}">
                    <a16:creationId xmlns:a16="http://schemas.microsoft.com/office/drawing/2014/main" id="{00000000-0008-0000-0A00-00002F140600}"/>
                  </a:ext>
                </a:extLst>
              </xdr:cNvPr>
              <xdr:cNvSpPr/>
            </xdr:nvSpPr>
            <xdr:spPr bwMode="auto">
              <a:xfrm>
                <a:off x="5019675" y="2152650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384" name="Option Button 48" hidden="1">
                <a:extLst>
                  <a:ext uri="{63B3BB69-23CF-44E3-9099-C40C66FF867C}">
                    <a14:compatExt spid="_x0000_s398384"/>
                  </a:ext>
                  <a:ext uri="{FF2B5EF4-FFF2-40B4-BE49-F238E27FC236}">
                    <a16:creationId xmlns:a16="http://schemas.microsoft.com/office/drawing/2014/main" id="{00000000-0008-0000-0A00-000030140600}"/>
                  </a:ext>
                </a:extLst>
              </xdr:cNvPr>
              <xdr:cNvSpPr/>
            </xdr:nvSpPr>
            <xdr:spPr bwMode="auto">
              <a:xfrm>
                <a:off x="5457824" y="2152650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76389</xdr:colOff>
          <xdr:row>26</xdr:row>
          <xdr:rowOff>19016</xdr:rowOff>
        </xdr:from>
        <xdr:to>
          <xdr:col>16</xdr:col>
          <xdr:colOff>132300</xdr:colOff>
          <xdr:row>26</xdr:row>
          <xdr:rowOff>188312</xdr:rowOff>
        </xdr:to>
        <xdr:grpSp>
          <xdr:nvGrpSpPr>
            <xdr:cNvPr id="75" name="Gruppieren 74">
              <a:extLst>
                <a:ext uri="{FF2B5EF4-FFF2-40B4-BE49-F238E27FC236}">
                  <a16:creationId xmlns:a16="http://schemas.microsoft.com/office/drawing/2014/main" id="{00000000-0008-0000-0A00-00004B000000}"/>
                </a:ext>
              </a:extLst>
            </xdr:cNvPr>
            <xdr:cNvGrpSpPr/>
          </xdr:nvGrpSpPr>
          <xdr:grpSpPr>
            <a:xfrm>
              <a:off x="4419789" y="8020016"/>
              <a:ext cx="2380011" cy="169296"/>
              <a:chOff x="3581388" y="2104706"/>
              <a:chExt cx="2247895" cy="276225"/>
            </a:xfrm>
          </xdr:grpSpPr>
          <xdr:sp macro="" textlink="">
            <xdr:nvSpPr>
              <xdr:cNvPr id="398385" name="Group Box 49" hidden="1">
                <a:extLst>
                  <a:ext uri="{63B3BB69-23CF-44E3-9099-C40C66FF867C}">
                    <a14:compatExt spid="_x0000_s398385"/>
                  </a:ext>
                  <a:ext uri="{FF2B5EF4-FFF2-40B4-BE49-F238E27FC236}">
                    <a16:creationId xmlns:a16="http://schemas.microsoft.com/office/drawing/2014/main" id="{00000000-0008-0000-0A00-000031140600}"/>
                  </a:ext>
                </a:extLst>
              </xdr:cNvPr>
              <xdr:cNvSpPr/>
            </xdr:nvSpPr>
            <xdr:spPr bwMode="auto">
              <a:xfrm>
                <a:off x="3581388" y="2104706"/>
                <a:ext cx="2247895" cy="27622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8386" name="Option Button 50" hidden="1">
                <a:extLst>
                  <a:ext uri="{63B3BB69-23CF-44E3-9099-C40C66FF867C}">
                    <a14:compatExt spid="_x0000_s398386"/>
                  </a:ext>
                  <a:ext uri="{FF2B5EF4-FFF2-40B4-BE49-F238E27FC236}">
                    <a16:creationId xmlns:a16="http://schemas.microsoft.com/office/drawing/2014/main" id="{00000000-0008-0000-0A00-000032140600}"/>
                  </a:ext>
                </a:extLst>
              </xdr:cNvPr>
              <xdr:cNvSpPr/>
            </xdr:nvSpPr>
            <xdr:spPr bwMode="auto">
              <a:xfrm>
                <a:off x="3705226" y="2152664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387" name="Option Button 51" hidden="1">
                <a:extLst>
                  <a:ext uri="{63B3BB69-23CF-44E3-9099-C40C66FF867C}">
                    <a14:compatExt spid="_x0000_s398387"/>
                  </a:ext>
                  <a:ext uri="{FF2B5EF4-FFF2-40B4-BE49-F238E27FC236}">
                    <a16:creationId xmlns:a16="http://schemas.microsoft.com/office/drawing/2014/main" id="{00000000-0008-0000-0A00-000033140600}"/>
                  </a:ext>
                </a:extLst>
              </xdr:cNvPr>
              <xdr:cNvSpPr/>
            </xdr:nvSpPr>
            <xdr:spPr bwMode="auto">
              <a:xfrm>
                <a:off x="4143376" y="2152664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388" name="Option Button 52" hidden="1">
                <a:extLst>
                  <a:ext uri="{63B3BB69-23CF-44E3-9099-C40C66FF867C}">
                    <a14:compatExt spid="_x0000_s398388"/>
                  </a:ext>
                  <a:ext uri="{FF2B5EF4-FFF2-40B4-BE49-F238E27FC236}">
                    <a16:creationId xmlns:a16="http://schemas.microsoft.com/office/drawing/2014/main" id="{00000000-0008-0000-0A00-000034140600}"/>
                  </a:ext>
                </a:extLst>
              </xdr:cNvPr>
              <xdr:cNvSpPr/>
            </xdr:nvSpPr>
            <xdr:spPr bwMode="auto">
              <a:xfrm>
                <a:off x="4581525" y="2152664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389" name="Option Button 53" hidden="1">
                <a:extLst>
                  <a:ext uri="{63B3BB69-23CF-44E3-9099-C40C66FF867C}">
                    <a14:compatExt spid="_x0000_s398389"/>
                  </a:ext>
                  <a:ext uri="{FF2B5EF4-FFF2-40B4-BE49-F238E27FC236}">
                    <a16:creationId xmlns:a16="http://schemas.microsoft.com/office/drawing/2014/main" id="{00000000-0008-0000-0A00-000035140600}"/>
                  </a:ext>
                </a:extLst>
              </xdr:cNvPr>
              <xdr:cNvSpPr/>
            </xdr:nvSpPr>
            <xdr:spPr bwMode="auto">
              <a:xfrm>
                <a:off x="5019675" y="2152664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390" name="Option Button 54" hidden="1">
                <a:extLst>
                  <a:ext uri="{63B3BB69-23CF-44E3-9099-C40C66FF867C}">
                    <a14:compatExt spid="_x0000_s398390"/>
                  </a:ext>
                  <a:ext uri="{FF2B5EF4-FFF2-40B4-BE49-F238E27FC236}">
                    <a16:creationId xmlns:a16="http://schemas.microsoft.com/office/drawing/2014/main" id="{00000000-0008-0000-0A00-000036140600}"/>
                  </a:ext>
                </a:extLst>
              </xdr:cNvPr>
              <xdr:cNvSpPr/>
            </xdr:nvSpPr>
            <xdr:spPr bwMode="auto">
              <a:xfrm>
                <a:off x="5457824" y="2152664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76393</xdr:colOff>
          <xdr:row>27</xdr:row>
          <xdr:rowOff>28578</xdr:rowOff>
        </xdr:from>
        <xdr:to>
          <xdr:col>16</xdr:col>
          <xdr:colOff>132301</xdr:colOff>
          <xdr:row>27</xdr:row>
          <xdr:rowOff>204311</xdr:rowOff>
        </xdr:to>
        <xdr:grpSp>
          <xdr:nvGrpSpPr>
            <xdr:cNvPr id="84" name="Gruppieren 83">
              <a:extLst>
                <a:ext uri="{FF2B5EF4-FFF2-40B4-BE49-F238E27FC236}">
                  <a16:creationId xmlns:a16="http://schemas.microsoft.com/office/drawing/2014/main" id="{00000000-0008-0000-0A00-000054000000}"/>
                </a:ext>
              </a:extLst>
            </xdr:cNvPr>
            <xdr:cNvGrpSpPr/>
          </xdr:nvGrpSpPr>
          <xdr:grpSpPr>
            <a:xfrm>
              <a:off x="4419793" y="8425818"/>
              <a:ext cx="2380008" cy="175733"/>
              <a:chOff x="3581397" y="2105504"/>
              <a:chExt cx="2247892" cy="276224"/>
            </a:xfrm>
          </xdr:grpSpPr>
          <xdr:sp macro="" textlink="">
            <xdr:nvSpPr>
              <xdr:cNvPr id="398391" name="Group Box 55" hidden="1">
                <a:extLst>
                  <a:ext uri="{63B3BB69-23CF-44E3-9099-C40C66FF867C}">
                    <a14:compatExt spid="_x0000_s398391"/>
                  </a:ext>
                  <a:ext uri="{FF2B5EF4-FFF2-40B4-BE49-F238E27FC236}">
                    <a16:creationId xmlns:a16="http://schemas.microsoft.com/office/drawing/2014/main" id="{00000000-0008-0000-0A00-000037140600}"/>
                  </a:ext>
                </a:extLst>
              </xdr:cNvPr>
              <xdr:cNvSpPr/>
            </xdr:nvSpPr>
            <xdr:spPr bwMode="auto">
              <a:xfrm>
                <a:off x="3581397" y="2105504"/>
                <a:ext cx="2247892" cy="276224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8392" name="Option Button 56" hidden="1">
                <a:extLst>
                  <a:ext uri="{63B3BB69-23CF-44E3-9099-C40C66FF867C}">
                    <a14:compatExt spid="_x0000_s398392"/>
                  </a:ext>
                  <a:ext uri="{FF2B5EF4-FFF2-40B4-BE49-F238E27FC236}">
                    <a16:creationId xmlns:a16="http://schemas.microsoft.com/office/drawing/2014/main" id="{00000000-0008-0000-0A00-000038140600}"/>
                  </a:ext>
                </a:extLst>
              </xdr:cNvPr>
              <xdr:cNvSpPr/>
            </xdr:nvSpPr>
            <xdr:spPr bwMode="auto">
              <a:xfrm>
                <a:off x="3705225" y="2152642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393" name="Option Button 57" hidden="1">
                <a:extLst>
                  <a:ext uri="{63B3BB69-23CF-44E3-9099-C40C66FF867C}">
                    <a14:compatExt spid="_x0000_s398393"/>
                  </a:ext>
                  <a:ext uri="{FF2B5EF4-FFF2-40B4-BE49-F238E27FC236}">
                    <a16:creationId xmlns:a16="http://schemas.microsoft.com/office/drawing/2014/main" id="{00000000-0008-0000-0A00-000039140600}"/>
                  </a:ext>
                </a:extLst>
              </xdr:cNvPr>
              <xdr:cNvSpPr/>
            </xdr:nvSpPr>
            <xdr:spPr bwMode="auto">
              <a:xfrm>
                <a:off x="4143376" y="2152642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394" name="Option Button 58" hidden="1">
                <a:extLst>
                  <a:ext uri="{63B3BB69-23CF-44E3-9099-C40C66FF867C}">
                    <a14:compatExt spid="_x0000_s398394"/>
                  </a:ext>
                  <a:ext uri="{FF2B5EF4-FFF2-40B4-BE49-F238E27FC236}">
                    <a16:creationId xmlns:a16="http://schemas.microsoft.com/office/drawing/2014/main" id="{00000000-0008-0000-0A00-00003A140600}"/>
                  </a:ext>
                </a:extLst>
              </xdr:cNvPr>
              <xdr:cNvSpPr/>
            </xdr:nvSpPr>
            <xdr:spPr bwMode="auto">
              <a:xfrm>
                <a:off x="4581526" y="2152642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395" name="Option Button 59" hidden="1">
                <a:extLst>
                  <a:ext uri="{63B3BB69-23CF-44E3-9099-C40C66FF867C}">
                    <a14:compatExt spid="_x0000_s398395"/>
                  </a:ext>
                  <a:ext uri="{FF2B5EF4-FFF2-40B4-BE49-F238E27FC236}">
                    <a16:creationId xmlns:a16="http://schemas.microsoft.com/office/drawing/2014/main" id="{00000000-0008-0000-0A00-00003B140600}"/>
                  </a:ext>
                </a:extLst>
              </xdr:cNvPr>
              <xdr:cNvSpPr/>
            </xdr:nvSpPr>
            <xdr:spPr bwMode="auto">
              <a:xfrm>
                <a:off x="5019675" y="2152642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396" name="Option Button 60" hidden="1">
                <a:extLst>
                  <a:ext uri="{63B3BB69-23CF-44E3-9099-C40C66FF867C}">
                    <a14:compatExt spid="_x0000_s398396"/>
                  </a:ext>
                  <a:ext uri="{FF2B5EF4-FFF2-40B4-BE49-F238E27FC236}">
                    <a16:creationId xmlns:a16="http://schemas.microsoft.com/office/drawing/2014/main" id="{00000000-0008-0000-0A00-00003C140600}"/>
                  </a:ext>
                </a:extLst>
              </xdr:cNvPr>
              <xdr:cNvSpPr/>
            </xdr:nvSpPr>
            <xdr:spPr bwMode="auto">
              <a:xfrm>
                <a:off x="5457826" y="2152642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66675</xdr:colOff>
          <xdr:row>10</xdr:row>
          <xdr:rowOff>18952</xdr:rowOff>
        </xdr:from>
        <xdr:to>
          <xdr:col>16</xdr:col>
          <xdr:colOff>132296</xdr:colOff>
          <xdr:row>10</xdr:row>
          <xdr:rowOff>222093</xdr:rowOff>
        </xdr:to>
        <xdr:grpSp>
          <xdr:nvGrpSpPr>
            <xdr:cNvPr id="93" name="Gruppieren 92">
              <a:extLst>
                <a:ext uri="{FF2B5EF4-FFF2-40B4-BE49-F238E27FC236}">
                  <a16:creationId xmlns:a16="http://schemas.microsoft.com/office/drawing/2014/main" id="{00000000-0008-0000-0A00-00005D000000}"/>
                </a:ext>
              </a:extLst>
            </xdr:cNvPr>
            <xdr:cNvGrpSpPr/>
          </xdr:nvGrpSpPr>
          <xdr:grpSpPr>
            <a:xfrm>
              <a:off x="4410075" y="2243992"/>
              <a:ext cx="2389721" cy="203141"/>
              <a:chOff x="3581395" y="2104568"/>
              <a:chExt cx="2247900" cy="276226"/>
            </a:xfrm>
          </xdr:grpSpPr>
          <xdr:sp macro="" textlink="">
            <xdr:nvSpPr>
              <xdr:cNvPr id="398397" name="Group Box 61" hidden="1">
                <a:extLst>
                  <a:ext uri="{63B3BB69-23CF-44E3-9099-C40C66FF867C}">
                    <a14:compatExt spid="_x0000_s398397"/>
                  </a:ext>
                  <a:ext uri="{FF2B5EF4-FFF2-40B4-BE49-F238E27FC236}">
                    <a16:creationId xmlns:a16="http://schemas.microsoft.com/office/drawing/2014/main" id="{00000000-0008-0000-0A00-00003D140600}"/>
                  </a:ext>
                </a:extLst>
              </xdr:cNvPr>
              <xdr:cNvSpPr/>
            </xdr:nvSpPr>
            <xdr:spPr bwMode="auto">
              <a:xfrm>
                <a:off x="3581395" y="2104568"/>
                <a:ext cx="2247900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8398" name="Option Button 62" hidden="1">
                <a:extLst>
                  <a:ext uri="{63B3BB69-23CF-44E3-9099-C40C66FF867C}">
                    <a14:compatExt spid="_x0000_s398398"/>
                  </a:ext>
                  <a:ext uri="{FF2B5EF4-FFF2-40B4-BE49-F238E27FC236}">
                    <a16:creationId xmlns:a16="http://schemas.microsoft.com/office/drawing/2014/main" id="{00000000-0008-0000-0A00-00003E140600}"/>
                  </a:ext>
                </a:extLst>
              </xdr:cNvPr>
              <xdr:cNvSpPr/>
            </xdr:nvSpPr>
            <xdr:spPr bwMode="auto">
              <a:xfrm>
                <a:off x="3705225" y="2152667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399" name="Option Button 63" hidden="1">
                <a:extLst>
                  <a:ext uri="{63B3BB69-23CF-44E3-9099-C40C66FF867C}">
                    <a14:compatExt spid="_x0000_s398399"/>
                  </a:ext>
                  <a:ext uri="{FF2B5EF4-FFF2-40B4-BE49-F238E27FC236}">
                    <a16:creationId xmlns:a16="http://schemas.microsoft.com/office/drawing/2014/main" id="{00000000-0008-0000-0A00-00003F140600}"/>
                  </a:ext>
                </a:extLst>
              </xdr:cNvPr>
              <xdr:cNvSpPr/>
            </xdr:nvSpPr>
            <xdr:spPr bwMode="auto">
              <a:xfrm>
                <a:off x="4143376" y="2152667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400" name="Option Button 64" hidden="1">
                <a:extLst>
                  <a:ext uri="{63B3BB69-23CF-44E3-9099-C40C66FF867C}">
                    <a14:compatExt spid="_x0000_s398400"/>
                  </a:ext>
                  <a:ext uri="{FF2B5EF4-FFF2-40B4-BE49-F238E27FC236}">
                    <a16:creationId xmlns:a16="http://schemas.microsoft.com/office/drawing/2014/main" id="{00000000-0008-0000-0A00-000040140600}"/>
                  </a:ext>
                </a:extLst>
              </xdr:cNvPr>
              <xdr:cNvSpPr/>
            </xdr:nvSpPr>
            <xdr:spPr bwMode="auto">
              <a:xfrm>
                <a:off x="4581526" y="2152667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401" name="Option Button 65" hidden="1">
                <a:extLst>
                  <a:ext uri="{63B3BB69-23CF-44E3-9099-C40C66FF867C}">
                    <a14:compatExt spid="_x0000_s398401"/>
                  </a:ext>
                  <a:ext uri="{FF2B5EF4-FFF2-40B4-BE49-F238E27FC236}">
                    <a16:creationId xmlns:a16="http://schemas.microsoft.com/office/drawing/2014/main" id="{00000000-0008-0000-0A00-000041140600}"/>
                  </a:ext>
                </a:extLst>
              </xdr:cNvPr>
              <xdr:cNvSpPr/>
            </xdr:nvSpPr>
            <xdr:spPr bwMode="auto">
              <a:xfrm>
                <a:off x="5019673" y="2152667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402" name="Option Button 66" hidden="1">
                <a:extLst>
                  <a:ext uri="{63B3BB69-23CF-44E3-9099-C40C66FF867C}">
                    <a14:compatExt spid="_x0000_s398402"/>
                  </a:ext>
                  <a:ext uri="{FF2B5EF4-FFF2-40B4-BE49-F238E27FC236}">
                    <a16:creationId xmlns:a16="http://schemas.microsoft.com/office/drawing/2014/main" id="{00000000-0008-0000-0A00-000042140600}"/>
                  </a:ext>
                </a:extLst>
              </xdr:cNvPr>
              <xdr:cNvSpPr/>
            </xdr:nvSpPr>
            <xdr:spPr bwMode="auto">
              <a:xfrm>
                <a:off x="5457824" y="2152667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xdr:twoCellAnchor editAs="oneCell">
    <xdr:from>
      <xdr:col>20</xdr:col>
      <xdr:colOff>1485900</xdr:colOff>
      <xdr:row>1</xdr:row>
      <xdr:rowOff>57150</xdr:rowOff>
    </xdr:from>
    <xdr:to>
      <xdr:col>20</xdr:col>
      <xdr:colOff>1658700</xdr:colOff>
      <xdr:row>1</xdr:row>
      <xdr:rowOff>229950</xdr:rowOff>
    </xdr:to>
    <xdr:grpSp>
      <xdr:nvGrpSpPr>
        <xdr:cNvPr id="103" name="Gruppieren 102">
          <a:hlinkClick xmlns:r="http://schemas.openxmlformats.org/officeDocument/2006/relationships" r:id="rId1" tooltip="Help"/>
          <a:extLst>
            <a:ext uri="{FF2B5EF4-FFF2-40B4-BE49-F238E27FC236}">
              <a16:creationId xmlns:a16="http://schemas.microsoft.com/office/drawing/2014/main" id="{00000000-0008-0000-0A00-000067000000}"/>
            </a:ext>
          </a:extLst>
        </xdr:cNvPr>
        <xdr:cNvGrpSpPr/>
      </xdr:nvGrpSpPr>
      <xdr:grpSpPr>
        <a:xfrm>
          <a:off x="8839200" y="613410"/>
          <a:ext cx="172800" cy="172800"/>
          <a:chOff x="8105775" y="571500"/>
          <a:chExt cx="172800" cy="172800"/>
        </a:xfrm>
      </xdr:grpSpPr>
      <xdr:sp macro="" textlink="">
        <xdr:nvSpPr>
          <xdr:cNvPr id="104" name="Rechteck 103">
            <a:extLst>
              <a:ext uri="{FF2B5EF4-FFF2-40B4-BE49-F238E27FC236}">
                <a16:creationId xmlns:a16="http://schemas.microsoft.com/office/drawing/2014/main" id="{00000000-0008-0000-0A00-000068000000}"/>
              </a:ext>
            </a:extLst>
          </xdr:cNvPr>
          <xdr:cNvSpPr>
            <a:spLocks noChangeAspect="1"/>
          </xdr:cNvSpPr>
        </xdr:nvSpPr>
        <xdr:spPr>
          <a:xfrm>
            <a:off x="8105775" y="571500"/>
            <a:ext cx="172800" cy="172800"/>
          </a:xfrm>
          <a:prstGeom prst="rect">
            <a:avLst/>
          </a:prstGeom>
          <a:ln/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05" name="Textfeld 104">
            <a:extLst>
              <a:ext uri="{FF2B5EF4-FFF2-40B4-BE49-F238E27FC236}">
                <a16:creationId xmlns:a16="http://schemas.microsoft.com/office/drawing/2014/main" id="{00000000-0008-0000-0A00-000069000000}"/>
              </a:ext>
            </a:extLst>
          </xdr:cNvPr>
          <xdr:cNvSpPr txBox="1"/>
        </xdr:nvSpPr>
        <xdr:spPr>
          <a:xfrm>
            <a:off x="8152998" y="584162"/>
            <a:ext cx="78355" cy="1474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t">
            <a:noAutofit/>
          </a:bodyPr>
          <a:lstStyle/>
          <a:p>
            <a:r>
              <a:rPr lang="de-CH" sz="1000" b="1">
                <a:solidFill>
                  <a:schemeClr val="bg1"/>
                </a:solidFill>
                <a:latin typeface="Arial" pitchFamily="34" charset="0"/>
                <a:cs typeface="Arial" pitchFamily="34" charset="0"/>
              </a:rPr>
              <a:t>?</a:t>
            </a:r>
          </a:p>
        </xdr:txBody>
      </xdr:sp>
    </xdr:grpSp>
    <xdr:clientData fPrintsWithSheet="0"/>
  </xdr:twoCellAnchor>
  <xdr:twoCellAnchor editAs="oneCell">
    <xdr:from>
      <xdr:col>0</xdr:col>
      <xdr:colOff>19050</xdr:colOff>
      <xdr:row>7</xdr:row>
      <xdr:rowOff>38100</xdr:rowOff>
    </xdr:from>
    <xdr:to>
      <xdr:col>1</xdr:col>
      <xdr:colOff>44282</xdr:colOff>
      <xdr:row>10</xdr:row>
      <xdr:rowOff>171450</xdr:rowOff>
    </xdr:to>
    <xdr:pic>
      <xdr:nvPicPr>
        <xdr:cNvPr id="106" name="Picture 2">
          <a:extLst>
            <a:ext uri="{FF2B5EF4-FFF2-40B4-BE49-F238E27FC236}">
              <a16:creationId xmlns:a16="http://schemas.microsoft.com/office/drawing/2014/main" id="{00000000-0008-0000-0A00-00006A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</a:blip>
        <a:srcRect l="27534" t="5297" r="56446" b="59189"/>
        <a:stretch/>
      </xdr:blipFill>
      <xdr:spPr bwMode="auto">
        <a:xfrm>
          <a:off x="19050" y="1752600"/>
          <a:ext cx="491957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19050</xdr:colOff>
      <xdr:row>13</xdr:row>
      <xdr:rowOff>190501</xdr:rowOff>
    </xdr:from>
    <xdr:to>
      <xdr:col>0</xdr:col>
      <xdr:colOff>447675</xdr:colOff>
      <xdr:row>15</xdr:row>
      <xdr:rowOff>278424</xdr:rowOff>
    </xdr:to>
    <xdr:pic>
      <xdr:nvPicPr>
        <xdr:cNvPr id="107" name="Picture 2">
          <a:extLst>
            <a:ext uri="{FF2B5EF4-FFF2-40B4-BE49-F238E27FC236}">
              <a16:creationId xmlns:a16="http://schemas.microsoft.com/office/drawing/2014/main" id="{00000000-0008-0000-0A00-00006B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 cstate="print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</a:blip>
        <a:srcRect l="2083" t="4479" r="85088" b="52214"/>
        <a:stretch/>
      </xdr:blipFill>
      <xdr:spPr bwMode="auto">
        <a:xfrm>
          <a:off x="19050" y="3409951"/>
          <a:ext cx="428625" cy="5165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76389</xdr:colOff>
          <xdr:row>18</xdr:row>
          <xdr:rowOff>9609</xdr:rowOff>
        </xdr:from>
        <xdr:to>
          <xdr:col>16</xdr:col>
          <xdr:colOff>132300</xdr:colOff>
          <xdr:row>18</xdr:row>
          <xdr:rowOff>212750</xdr:rowOff>
        </xdr:to>
        <xdr:grpSp>
          <xdr:nvGrpSpPr>
            <xdr:cNvPr id="109" name="Gruppieren 108">
              <a:extLst>
                <a:ext uri="{FF2B5EF4-FFF2-40B4-BE49-F238E27FC236}">
                  <a16:creationId xmlns:a16="http://schemas.microsoft.com/office/drawing/2014/main" id="{00000000-0008-0000-0A00-00006D000000}"/>
                </a:ext>
              </a:extLst>
            </xdr:cNvPr>
            <xdr:cNvGrpSpPr/>
          </xdr:nvGrpSpPr>
          <xdr:grpSpPr>
            <a:xfrm>
              <a:off x="4419789" y="5038809"/>
              <a:ext cx="2380011" cy="203141"/>
              <a:chOff x="3581388" y="2105482"/>
              <a:chExt cx="2247895" cy="276226"/>
            </a:xfrm>
          </xdr:grpSpPr>
          <xdr:sp macro="" textlink="">
            <xdr:nvSpPr>
              <xdr:cNvPr id="398404" name="Group Box 68" hidden="1">
                <a:extLst>
                  <a:ext uri="{63B3BB69-23CF-44E3-9099-C40C66FF867C}">
                    <a14:compatExt spid="_x0000_s398404"/>
                  </a:ext>
                  <a:ext uri="{FF2B5EF4-FFF2-40B4-BE49-F238E27FC236}">
                    <a16:creationId xmlns:a16="http://schemas.microsoft.com/office/drawing/2014/main" id="{00000000-0008-0000-0A00-000044140600}"/>
                  </a:ext>
                </a:extLst>
              </xdr:cNvPr>
              <xdr:cNvSpPr/>
            </xdr:nvSpPr>
            <xdr:spPr bwMode="auto">
              <a:xfrm>
                <a:off x="3581388" y="2105482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8405" name="Option Button 69" hidden="1">
                <a:extLst>
                  <a:ext uri="{63B3BB69-23CF-44E3-9099-C40C66FF867C}">
                    <a14:compatExt spid="_x0000_s398405"/>
                  </a:ext>
                  <a:ext uri="{FF2B5EF4-FFF2-40B4-BE49-F238E27FC236}">
                    <a16:creationId xmlns:a16="http://schemas.microsoft.com/office/drawing/2014/main" id="{00000000-0008-0000-0A00-000045140600}"/>
                  </a:ext>
                </a:extLst>
              </xdr:cNvPr>
              <xdr:cNvSpPr/>
            </xdr:nvSpPr>
            <xdr:spPr bwMode="auto">
              <a:xfrm>
                <a:off x="3705226" y="2152638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406" name="Option Button 70" hidden="1">
                <a:extLst>
                  <a:ext uri="{63B3BB69-23CF-44E3-9099-C40C66FF867C}">
                    <a14:compatExt spid="_x0000_s398406"/>
                  </a:ext>
                  <a:ext uri="{FF2B5EF4-FFF2-40B4-BE49-F238E27FC236}">
                    <a16:creationId xmlns:a16="http://schemas.microsoft.com/office/drawing/2014/main" id="{00000000-0008-0000-0A00-000046140600}"/>
                  </a:ext>
                </a:extLst>
              </xdr:cNvPr>
              <xdr:cNvSpPr/>
            </xdr:nvSpPr>
            <xdr:spPr bwMode="auto">
              <a:xfrm>
                <a:off x="4143376" y="2152638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407" name="Option Button 71" hidden="1">
                <a:extLst>
                  <a:ext uri="{63B3BB69-23CF-44E3-9099-C40C66FF867C}">
                    <a14:compatExt spid="_x0000_s398407"/>
                  </a:ext>
                  <a:ext uri="{FF2B5EF4-FFF2-40B4-BE49-F238E27FC236}">
                    <a16:creationId xmlns:a16="http://schemas.microsoft.com/office/drawing/2014/main" id="{00000000-0008-0000-0A00-000047140600}"/>
                  </a:ext>
                </a:extLst>
              </xdr:cNvPr>
              <xdr:cNvSpPr/>
            </xdr:nvSpPr>
            <xdr:spPr bwMode="auto">
              <a:xfrm>
                <a:off x="4581525" y="2152638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408" name="Option Button 72" hidden="1">
                <a:extLst>
                  <a:ext uri="{63B3BB69-23CF-44E3-9099-C40C66FF867C}">
                    <a14:compatExt spid="_x0000_s398408"/>
                  </a:ext>
                  <a:ext uri="{FF2B5EF4-FFF2-40B4-BE49-F238E27FC236}">
                    <a16:creationId xmlns:a16="http://schemas.microsoft.com/office/drawing/2014/main" id="{00000000-0008-0000-0A00-000048140600}"/>
                  </a:ext>
                </a:extLst>
              </xdr:cNvPr>
              <xdr:cNvSpPr/>
            </xdr:nvSpPr>
            <xdr:spPr bwMode="auto">
              <a:xfrm>
                <a:off x="5019675" y="2152638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409" name="Option Button 73" hidden="1">
                <a:extLst>
                  <a:ext uri="{63B3BB69-23CF-44E3-9099-C40C66FF867C}">
                    <a14:compatExt spid="_x0000_s398409"/>
                  </a:ext>
                  <a:ext uri="{FF2B5EF4-FFF2-40B4-BE49-F238E27FC236}">
                    <a16:creationId xmlns:a16="http://schemas.microsoft.com/office/drawing/2014/main" id="{00000000-0008-0000-0A00-000049140600}"/>
                  </a:ext>
                </a:extLst>
              </xdr:cNvPr>
              <xdr:cNvSpPr/>
            </xdr:nvSpPr>
            <xdr:spPr bwMode="auto">
              <a:xfrm>
                <a:off x="5457824" y="2152638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76389</xdr:colOff>
          <xdr:row>19</xdr:row>
          <xdr:rowOff>9609</xdr:rowOff>
        </xdr:from>
        <xdr:to>
          <xdr:col>16</xdr:col>
          <xdr:colOff>132300</xdr:colOff>
          <xdr:row>19</xdr:row>
          <xdr:rowOff>212750</xdr:rowOff>
        </xdr:to>
        <xdr:grpSp>
          <xdr:nvGrpSpPr>
            <xdr:cNvPr id="118" name="Gruppieren 117">
              <a:extLst>
                <a:ext uri="{FF2B5EF4-FFF2-40B4-BE49-F238E27FC236}">
                  <a16:creationId xmlns:a16="http://schemas.microsoft.com/office/drawing/2014/main" id="{00000000-0008-0000-0A00-000076000000}"/>
                </a:ext>
              </a:extLst>
            </xdr:cNvPr>
            <xdr:cNvGrpSpPr/>
          </xdr:nvGrpSpPr>
          <xdr:grpSpPr>
            <a:xfrm>
              <a:off x="4419789" y="5435049"/>
              <a:ext cx="2380011" cy="203141"/>
              <a:chOff x="3581388" y="2105482"/>
              <a:chExt cx="2247895" cy="276226"/>
            </a:xfrm>
          </xdr:grpSpPr>
          <xdr:sp macro="" textlink="">
            <xdr:nvSpPr>
              <xdr:cNvPr id="398410" name="Group Box 74" hidden="1">
                <a:extLst>
                  <a:ext uri="{63B3BB69-23CF-44E3-9099-C40C66FF867C}">
                    <a14:compatExt spid="_x0000_s398410"/>
                  </a:ext>
                  <a:ext uri="{FF2B5EF4-FFF2-40B4-BE49-F238E27FC236}">
                    <a16:creationId xmlns:a16="http://schemas.microsoft.com/office/drawing/2014/main" id="{00000000-0008-0000-0A00-00004A140600}"/>
                  </a:ext>
                </a:extLst>
              </xdr:cNvPr>
              <xdr:cNvSpPr/>
            </xdr:nvSpPr>
            <xdr:spPr bwMode="auto">
              <a:xfrm>
                <a:off x="3581388" y="2105482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8411" name="Option Button 75" hidden="1">
                <a:extLst>
                  <a:ext uri="{63B3BB69-23CF-44E3-9099-C40C66FF867C}">
                    <a14:compatExt spid="_x0000_s398411"/>
                  </a:ext>
                  <a:ext uri="{FF2B5EF4-FFF2-40B4-BE49-F238E27FC236}">
                    <a16:creationId xmlns:a16="http://schemas.microsoft.com/office/drawing/2014/main" id="{00000000-0008-0000-0A00-00004B140600}"/>
                  </a:ext>
                </a:extLst>
              </xdr:cNvPr>
              <xdr:cNvSpPr/>
            </xdr:nvSpPr>
            <xdr:spPr bwMode="auto">
              <a:xfrm>
                <a:off x="3705226" y="2152638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412" name="Option Button 76" hidden="1">
                <a:extLst>
                  <a:ext uri="{63B3BB69-23CF-44E3-9099-C40C66FF867C}">
                    <a14:compatExt spid="_x0000_s398412"/>
                  </a:ext>
                  <a:ext uri="{FF2B5EF4-FFF2-40B4-BE49-F238E27FC236}">
                    <a16:creationId xmlns:a16="http://schemas.microsoft.com/office/drawing/2014/main" id="{00000000-0008-0000-0A00-00004C140600}"/>
                  </a:ext>
                </a:extLst>
              </xdr:cNvPr>
              <xdr:cNvSpPr/>
            </xdr:nvSpPr>
            <xdr:spPr bwMode="auto">
              <a:xfrm>
                <a:off x="4143376" y="2152638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413" name="Option Button 77" hidden="1">
                <a:extLst>
                  <a:ext uri="{63B3BB69-23CF-44E3-9099-C40C66FF867C}">
                    <a14:compatExt spid="_x0000_s398413"/>
                  </a:ext>
                  <a:ext uri="{FF2B5EF4-FFF2-40B4-BE49-F238E27FC236}">
                    <a16:creationId xmlns:a16="http://schemas.microsoft.com/office/drawing/2014/main" id="{00000000-0008-0000-0A00-00004D140600}"/>
                  </a:ext>
                </a:extLst>
              </xdr:cNvPr>
              <xdr:cNvSpPr/>
            </xdr:nvSpPr>
            <xdr:spPr bwMode="auto">
              <a:xfrm>
                <a:off x="4581525" y="2152638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414" name="Option Button 78" hidden="1">
                <a:extLst>
                  <a:ext uri="{63B3BB69-23CF-44E3-9099-C40C66FF867C}">
                    <a14:compatExt spid="_x0000_s398414"/>
                  </a:ext>
                  <a:ext uri="{FF2B5EF4-FFF2-40B4-BE49-F238E27FC236}">
                    <a16:creationId xmlns:a16="http://schemas.microsoft.com/office/drawing/2014/main" id="{00000000-0008-0000-0A00-00004E140600}"/>
                  </a:ext>
                </a:extLst>
              </xdr:cNvPr>
              <xdr:cNvSpPr/>
            </xdr:nvSpPr>
            <xdr:spPr bwMode="auto">
              <a:xfrm>
                <a:off x="5019675" y="2152638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415" name="Option Button 79" hidden="1">
                <a:extLst>
                  <a:ext uri="{63B3BB69-23CF-44E3-9099-C40C66FF867C}">
                    <a14:compatExt spid="_x0000_s398415"/>
                  </a:ext>
                  <a:ext uri="{FF2B5EF4-FFF2-40B4-BE49-F238E27FC236}">
                    <a16:creationId xmlns:a16="http://schemas.microsoft.com/office/drawing/2014/main" id="{00000000-0008-0000-0A00-00004F140600}"/>
                  </a:ext>
                </a:extLst>
              </xdr:cNvPr>
              <xdr:cNvSpPr/>
            </xdr:nvSpPr>
            <xdr:spPr bwMode="auto">
              <a:xfrm>
                <a:off x="5457824" y="2152638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76389</xdr:colOff>
          <xdr:row>20</xdr:row>
          <xdr:rowOff>19116</xdr:rowOff>
        </xdr:from>
        <xdr:to>
          <xdr:col>16</xdr:col>
          <xdr:colOff>132300</xdr:colOff>
          <xdr:row>20</xdr:row>
          <xdr:rowOff>213121</xdr:rowOff>
        </xdr:to>
        <xdr:grpSp>
          <xdr:nvGrpSpPr>
            <xdr:cNvPr id="127" name="Gruppieren 126">
              <a:extLst>
                <a:ext uri="{FF2B5EF4-FFF2-40B4-BE49-F238E27FC236}">
                  <a16:creationId xmlns:a16="http://schemas.microsoft.com/office/drawing/2014/main" id="{00000000-0008-0000-0A00-00007F000000}"/>
                </a:ext>
              </a:extLst>
            </xdr:cNvPr>
            <xdr:cNvGrpSpPr/>
          </xdr:nvGrpSpPr>
          <xdr:grpSpPr>
            <a:xfrm>
              <a:off x="4419789" y="5840796"/>
              <a:ext cx="2380011" cy="194005"/>
              <a:chOff x="3581388" y="2104648"/>
              <a:chExt cx="2247895" cy="276226"/>
            </a:xfrm>
          </xdr:grpSpPr>
          <xdr:sp macro="" textlink="">
            <xdr:nvSpPr>
              <xdr:cNvPr id="398416" name="Group Box 80" hidden="1">
                <a:extLst>
                  <a:ext uri="{63B3BB69-23CF-44E3-9099-C40C66FF867C}">
                    <a14:compatExt spid="_x0000_s398416"/>
                  </a:ext>
                  <a:ext uri="{FF2B5EF4-FFF2-40B4-BE49-F238E27FC236}">
                    <a16:creationId xmlns:a16="http://schemas.microsoft.com/office/drawing/2014/main" id="{00000000-0008-0000-0A00-000050140600}"/>
                  </a:ext>
                </a:extLst>
              </xdr:cNvPr>
              <xdr:cNvSpPr/>
            </xdr:nvSpPr>
            <xdr:spPr bwMode="auto">
              <a:xfrm>
                <a:off x="3581388" y="2104648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8417" name="Option Button 81" hidden="1">
                <a:extLst>
                  <a:ext uri="{63B3BB69-23CF-44E3-9099-C40C66FF867C}">
                    <a14:compatExt spid="_x0000_s398417"/>
                  </a:ext>
                  <a:ext uri="{FF2B5EF4-FFF2-40B4-BE49-F238E27FC236}">
                    <a16:creationId xmlns:a16="http://schemas.microsoft.com/office/drawing/2014/main" id="{00000000-0008-0000-0A00-0000511406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418" name="Option Button 82" hidden="1">
                <a:extLst>
                  <a:ext uri="{63B3BB69-23CF-44E3-9099-C40C66FF867C}">
                    <a14:compatExt spid="_x0000_s398418"/>
                  </a:ext>
                  <a:ext uri="{FF2B5EF4-FFF2-40B4-BE49-F238E27FC236}">
                    <a16:creationId xmlns:a16="http://schemas.microsoft.com/office/drawing/2014/main" id="{00000000-0008-0000-0A00-0000521406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419" name="Option Button 83" hidden="1">
                <a:extLst>
                  <a:ext uri="{63B3BB69-23CF-44E3-9099-C40C66FF867C}">
                    <a14:compatExt spid="_x0000_s398419"/>
                  </a:ext>
                  <a:ext uri="{FF2B5EF4-FFF2-40B4-BE49-F238E27FC236}">
                    <a16:creationId xmlns:a16="http://schemas.microsoft.com/office/drawing/2014/main" id="{00000000-0008-0000-0A00-0000531406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420" name="Option Button 84" hidden="1">
                <a:extLst>
                  <a:ext uri="{63B3BB69-23CF-44E3-9099-C40C66FF867C}">
                    <a14:compatExt spid="_x0000_s398420"/>
                  </a:ext>
                  <a:ext uri="{FF2B5EF4-FFF2-40B4-BE49-F238E27FC236}">
                    <a16:creationId xmlns:a16="http://schemas.microsoft.com/office/drawing/2014/main" id="{00000000-0008-0000-0A00-0000541406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421" name="Option Button 85" hidden="1">
                <a:extLst>
                  <a:ext uri="{63B3BB69-23CF-44E3-9099-C40C66FF867C}">
                    <a14:compatExt spid="_x0000_s398421"/>
                  </a:ext>
                  <a:ext uri="{FF2B5EF4-FFF2-40B4-BE49-F238E27FC236}">
                    <a16:creationId xmlns:a16="http://schemas.microsoft.com/office/drawing/2014/main" id="{00000000-0008-0000-0A00-0000551406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76389</xdr:colOff>
          <xdr:row>21</xdr:row>
          <xdr:rowOff>9591</xdr:rowOff>
        </xdr:from>
        <xdr:to>
          <xdr:col>16</xdr:col>
          <xdr:colOff>132300</xdr:colOff>
          <xdr:row>21</xdr:row>
          <xdr:rowOff>203596</xdr:rowOff>
        </xdr:to>
        <xdr:grpSp>
          <xdr:nvGrpSpPr>
            <xdr:cNvPr id="136" name="Gruppieren 135">
              <a:extLst>
                <a:ext uri="{FF2B5EF4-FFF2-40B4-BE49-F238E27FC236}">
                  <a16:creationId xmlns:a16="http://schemas.microsoft.com/office/drawing/2014/main" id="{00000000-0008-0000-0A00-000088000000}"/>
                </a:ext>
              </a:extLst>
            </xdr:cNvPr>
            <xdr:cNvGrpSpPr/>
          </xdr:nvGrpSpPr>
          <xdr:grpSpPr>
            <a:xfrm>
              <a:off x="4419789" y="6227511"/>
              <a:ext cx="2380011" cy="194005"/>
              <a:chOff x="3581388" y="2104648"/>
              <a:chExt cx="2247895" cy="276226"/>
            </a:xfrm>
          </xdr:grpSpPr>
          <xdr:sp macro="" textlink="">
            <xdr:nvSpPr>
              <xdr:cNvPr id="398422" name="Group Box 86" hidden="1">
                <a:extLst>
                  <a:ext uri="{63B3BB69-23CF-44E3-9099-C40C66FF867C}">
                    <a14:compatExt spid="_x0000_s398422"/>
                  </a:ext>
                  <a:ext uri="{FF2B5EF4-FFF2-40B4-BE49-F238E27FC236}">
                    <a16:creationId xmlns:a16="http://schemas.microsoft.com/office/drawing/2014/main" id="{00000000-0008-0000-0A00-000056140600}"/>
                  </a:ext>
                </a:extLst>
              </xdr:cNvPr>
              <xdr:cNvSpPr/>
            </xdr:nvSpPr>
            <xdr:spPr bwMode="auto">
              <a:xfrm>
                <a:off x="3581388" y="2104648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8423" name="Option Button 87" hidden="1">
                <a:extLst>
                  <a:ext uri="{63B3BB69-23CF-44E3-9099-C40C66FF867C}">
                    <a14:compatExt spid="_x0000_s398423"/>
                  </a:ext>
                  <a:ext uri="{FF2B5EF4-FFF2-40B4-BE49-F238E27FC236}">
                    <a16:creationId xmlns:a16="http://schemas.microsoft.com/office/drawing/2014/main" id="{00000000-0008-0000-0A00-0000571406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424" name="Option Button 88" hidden="1">
                <a:extLst>
                  <a:ext uri="{63B3BB69-23CF-44E3-9099-C40C66FF867C}">
                    <a14:compatExt spid="_x0000_s398424"/>
                  </a:ext>
                  <a:ext uri="{FF2B5EF4-FFF2-40B4-BE49-F238E27FC236}">
                    <a16:creationId xmlns:a16="http://schemas.microsoft.com/office/drawing/2014/main" id="{00000000-0008-0000-0A00-0000581406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425" name="Option Button 89" hidden="1">
                <a:extLst>
                  <a:ext uri="{63B3BB69-23CF-44E3-9099-C40C66FF867C}">
                    <a14:compatExt spid="_x0000_s398425"/>
                  </a:ext>
                  <a:ext uri="{FF2B5EF4-FFF2-40B4-BE49-F238E27FC236}">
                    <a16:creationId xmlns:a16="http://schemas.microsoft.com/office/drawing/2014/main" id="{00000000-0008-0000-0A00-0000591406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426" name="Option Button 90" hidden="1">
                <a:extLst>
                  <a:ext uri="{63B3BB69-23CF-44E3-9099-C40C66FF867C}">
                    <a14:compatExt spid="_x0000_s398426"/>
                  </a:ext>
                  <a:ext uri="{FF2B5EF4-FFF2-40B4-BE49-F238E27FC236}">
                    <a16:creationId xmlns:a16="http://schemas.microsoft.com/office/drawing/2014/main" id="{00000000-0008-0000-0A00-00005A1406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427" name="Option Button 91" hidden="1">
                <a:extLst>
                  <a:ext uri="{63B3BB69-23CF-44E3-9099-C40C66FF867C}">
                    <a14:compatExt spid="_x0000_s398427"/>
                  </a:ext>
                  <a:ext uri="{FF2B5EF4-FFF2-40B4-BE49-F238E27FC236}">
                    <a16:creationId xmlns:a16="http://schemas.microsoft.com/office/drawing/2014/main" id="{00000000-0008-0000-0A00-00005B1406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76389</xdr:colOff>
          <xdr:row>22</xdr:row>
          <xdr:rowOff>9591</xdr:rowOff>
        </xdr:from>
        <xdr:to>
          <xdr:col>16</xdr:col>
          <xdr:colOff>132300</xdr:colOff>
          <xdr:row>22</xdr:row>
          <xdr:rowOff>203596</xdr:rowOff>
        </xdr:to>
        <xdr:grpSp>
          <xdr:nvGrpSpPr>
            <xdr:cNvPr id="145" name="Gruppieren 144">
              <a:extLst>
                <a:ext uri="{FF2B5EF4-FFF2-40B4-BE49-F238E27FC236}">
                  <a16:creationId xmlns:a16="http://schemas.microsoft.com/office/drawing/2014/main" id="{00000000-0008-0000-0A00-000091000000}"/>
                </a:ext>
              </a:extLst>
            </xdr:cNvPr>
            <xdr:cNvGrpSpPr/>
          </xdr:nvGrpSpPr>
          <xdr:grpSpPr>
            <a:xfrm>
              <a:off x="4419789" y="6623751"/>
              <a:ext cx="2380011" cy="194005"/>
              <a:chOff x="3581388" y="2104648"/>
              <a:chExt cx="2247895" cy="276226"/>
            </a:xfrm>
          </xdr:grpSpPr>
          <xdr:sp macro="" textlink="">
            <xdr:nvSpPr>
              <xdr:cNvPr id="398428" name="Group Box 92" hidden="1">
                <a:extLst>
                  <a:ext uri="{63B3BB69-23CF-44E3-9099-C40C66FF867C}">
                    <a14:compatExt spid="_x0000_s398428"/>
                  </a:ext>
                  <a:ext uri="{FF2B5EF4-FFF2-40B4-BE49-F238E27FC236}">
                    <a16:creationId xmlns:a16="http://schemas.microsoft.com/office/drawing/2014/main" id="{00000000-0008-0000-0A00-00005C140600}"/>
                  </a:ext>
                </a:extLst>
              </xdr:cNvPr>
              <xdr:cNvSpPr/>
            </xdr:nvSpPr>
            <xdr:spPr bwMode="auto">
              <a:xfrm>
                <a:off x="3581388" y="2104648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8429" name="Option Button 93" hidden="1">
                <a:extLst>
                  <a:ext uri="{63B3BB69-23CF-44E3-9099-C40C66FF867C}">
                    <a14:compatExt spid="_x0000_s398429"/>
                  </a:ext>
                  <a:ext uri="{FF2B5EF4-FFF2-40B4-BE49-F238E27FC236}">
                    <a16:creationId xmlns:a16="http://schemas.microsoft.com/office/drawing/2014/main" id="{00000000-0008-0000-0A00-00005D1406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430" name="Option Button 94" hidden="1">
                <a:extLst>
                  <a:ext uri="{63B3BB69-23CF-44E3-9099-C40C66FF867C}">
                    <a14:compatExt spid="_x0000_s398430"/>
                  </a:ext>
                  <a:ext uri="{FF2B5EF4-FFF2-40B4-BE49-F238E27FC236}">
                    <a16:creationId xmlns:a16="http://schemas.microsoft.com/office/drawing/2014/main" id="{00000000-0008-0000-0A00-00005E1406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431" name="Option Button 95" hidden="1">
                <a:extLst>
                  <a:ext uri="{63B3BB69-23CF-44E3-9099-C40C66FF867C}">
                    <a14:compatExt spid="_x0000_s398431"/>
                  </a:ext>
                  <a:ext uri="{FF2B5EF4-FFF2-40B4-BE49-F238E27FC236}">
                    <a16:creationId xmlns:a16="http://schemas.microsoft.com/office/drawing/2014/main" id="{00000000-0008-0000-0A00-00005F1406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432" name="Option Button 96" hidden="1">
                <a:extLst>
                  <a:ext uri="{63B3BB69-23CF-44E3-9099-C40C66FF867C}">
                    <a14:compatExt spid="_x0000_s398432"/>
                  </a:ext>
                  <a:ext uri="{FF2B5EF4-FFF2-40B4-BE49-F238E27FC236}">
                    <a16:creationId xmlns:a16="http://schemas.microsoft.com/office/drawing/2014/main" id="{00000000-0008-0000-0A00-0000601406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433" name="Option Button 97" hidden="1">
                <a:extLst>
                  <a:ext uri="{63B3BB69-23CF-44E3-9099-C40C66FF867C}">
                    <a14:compatExt spid="_x0000_s398433"/>
                  </a:ext>
                  <a:ext uri="{FF2B5EF4-FFF2-40B4-BE49-F238E27FC236}">
                    <a16:creationId xmlns:a16="http://schemas.microsoft.com/office/drawing/2014/main" id="{00000000-0008-0000-0A00-0000611406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xdr:twoCellAnchor editAs="oneCell">
    <xdr:from>
      <xdr:col>0</xdr:col>
      <xdr:colOff>0</xdr:colOff>
      <xdr:row>22</xdr:row>
      <xdr:rowOff>361951</xdr:rowOff>
    </xdr:from>
    <xdr:to>
      <xdr:col>1</xdr:col>
      <xdr:colOff>55245</xdr:colOff>
      <xdr:row>24</xdr:row>
      <xdr:rowOff>180976</xdr:rowOff>
    </xdr:to>
    <xdr:pic>
      <xdr:nvPicPr>
        <xdr:cNvPr id="153" name="Picture 2">
          <a:extLst>
            <a:ext uri="{FF2B5EF4-FFF2-40B4-BE49-F238E27FC236}">
              <a16:creationId xmlns:a16="http://schemas.microsoft.com/office/drawing/2014/main" id="{00000000-0008-0000-0A00-000099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 cstate="print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</a:blip>
        <a:srcRect l="81250" t="12592" r="3728" b="53622"/>
        <a:stretch/>
      </xdr:blipFill>
      <xdr:spPr bwMode="auto">
        <a:xfrm>
          <a:off x="0" y="6810376"/>
          <a:ext cx="52197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66675</xdr:colOff>
      <xdr:row>28</xdr:row>
      <xdr:rowOff>1</xdr:rowOff>
    </xdr:from>
    <xdr:to>
      <xdr:col>1</xdr:col>
      <xdr:colOff>62865</xdr:colOff>
      <xdr:row>29</xdr:row>
      <xdr:rowOff>314326</xdr:rowOff>
    </xdr:to>
    <xdr:pic>
      <xdr:nvPicPr>
        <xdr:cNvPr id="154" name="Picture 2">
          <a:extLst>
            <a:ext uri="{FF2B5EF4-FFF2-40B4-BE49-F238E27FC236}">
              <a16:creationId xmlns:a16="http://schemas.microsoft.com/office/drawing/2014/main" id="{00000000-0008-0000-0A00-00009A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</a:blip>
        <a:srcRect l="3129" t="2492" r="84481" b="63240"/>
        <a:stretch/>
      </xdr:blipFill>
      <xdr:spPr bwMode="auto">
        <a:xfrm>
          <a:off x="66675" y="8648701"/>
          <a:ext cx="462915" cy="514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76389</xdr:colOff>
          <xdr:row>29</xdr:row>
          <xdr:rowOff>9591</xdr:rowOff>
        </xdr:from>
        <xdr:to>
          <xdr:col>16</xdr:col>
          <xdr:colOff>132300</xdr:colOff>
          <xdr:row>29</xdr:row>
          <xdr:rowOff>203596</xdr:rowOff>
        </xdr:to>
        <xdr:grpSp>
          <xdr:nvGrpSpPr>
            <xdr:cNvPr id="156" name="Gruppieren 155">
              <a:extLst>
                <a:ext uri="{FF2B5EF4-FFF2-40B4-BE49-F238E27FC236}">
                  <a16:creationId xmlns:a16="http://schemas.microsoft.com/office/drawing/2014/main" id="{00000000-0008-0000-0A00-00009C000000}"/>
                </a:ext>
              </a:extLst>
            </xdr:cNvPr>
            <xdr:cNvGrpSpPr/>
          </xdr:nvGrpSpPr>
          <xdr:grpSpPr>
            <a:xfrm>
              <a:off x="4419789" y="9001191"/>
              <a:ext cx="2380011" cy="194005"/>
              <a:chOff x="3581388" y="2104648"/>
              <a:chExt cx="2247895" cy="276226"/>
            </a:xfrm>
          </xdr:grpSpPr>
          <xdr:sp macro="" textlink="">
            <xdr:nvSpPr>
              <xdr:cNvPr id="398434" name="Group Box 98" hidden="1">
                <a:extLst>
                  <a:ext uri="{63B3BB69-23CF-44E3-9099-C40C66FF867C}">
                    <a14:compatExt spid="_x0000_s398434"/>
                  </a:ext>
                  <a:ext uri="{FF2B5EF4-FFF2-40B4-BE49-F238E27FC236}">
                    <a16:creationId xmlns:a16="http://schemas.microsoft.com/office/drawing/2014/main" id="{00000000-0008-0000-0A00-000062140600}"/>
                  </a:ext>
                </a:extLst>
              </xdr:cNvPr>
              <xdr:cNvSpPr/>
            </xdr:nvSpPr>
            <xdr:spPr bwMode="auto">
              <a:xfrm>
                <a:off x="3581388" y="2104648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8435" name="Option Button 99" hidden="1">
                <a:extLst>
                  <a:ext uri="{63B3BB69-23CF-44E3-9099-C40C66FF867C}">
                    <a14:compatExt spid="_x0000_s398435"/>
                  </a:ext>
                  <a:ext uri="{FF2B5EF4-FFF2-40B4-BE49-F238E27FC236}">
                    <a16:creationId xmlns:a16="http://schemas.microsoft.com/office/drawing/2014/main" id="{00000000-0008-0000-0A00-0000631406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436" name="Option Button 100" hidden="1">
                <a:extLst>
                  <a:ext uri="{63B3BB69-23CF-44E3-9099-C40C66FF867C}">
                    <a14:compatExt spid="_x0000_s398436"/>
                  </a:ext>
                  <a:ext uri="{FF2B5EF4-FFF2-40B4-BE49-F238E27FC236}">
                    <a16:creationId xmlns:a16="http://schemas.microsoft.com/office/drawing/2014/main" id="{00000000-0008-0000-0A00-0000641406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437" name="Option Button 101" hidden="1">
                <a:extLst>
                  <a:ext uri="{63B3BB69-23CF-44E3-9099-C40C66FF867C}">
                    <a14:compatExt spid="_x0000_s398437"/>
                  </a:ext>
                  <a:ext uri="{FF2B5EF4-FFF2-40B4-BE49-F238E27FC236}">
                    <a16:creationId xmlns:a16="http://schemas.microsoft.com/office/drawing/2014/main" id="{00000000-0008-0000-0A00-0000651406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438" name="Option Button 102" hidden="1">
                <a:extLst>
                  <a:ext uri="{63B3BB69-23CF-44E3-9099-C40C66FF867C}">
                    <a14:compatExt spid="_x0000_s398438"/>
                  </a:ext>
                  <a:ext uri="{FF2B5EF4-FFF2-40B4-BE49-F238E27FC236}">
                    <a16:creationId xmlns:a16="http://schemas.microsoft.com/office/drawing/2014/main" id="{00000000-0008-0000-0A00-0000661406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439" name="Option Button 103" hidden="1">
                <a:extLst>
                  <a:ext uri="{63B3BB69-23CF-44E3-9099-C40C66FF867C}">
                    <a14:compatExt spid="_x0000_s398439"/>
                  </a:ext>
                  <a:ext uri="{FF2B5EF4-FFF2-40B4-BE49-F238E27FC236}">
                    <a16:creationId xmlns:a16="http://schemas.microsoft.com/office/drawing/2014/main" id="{00000000-0008-0000-0A00-0000671406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76389</xdr:colOff>
          <xdr:row>30</xdr:row>
          <xdr:rowOff>9615</xdr:rowOff>
        </xdr:from>
        <xdr:to>
          <xdr:col>16</xdr:col>
          <xdr:colOff>132300</xdr:colOff>
          <xdr:row>30</xdr:row>
          <xdr:rowOff>194485</xdr:rowOff>
        </xdr:to>
        <xdr:grpSp>
          <xdr:nvGrpSpPr>
            <xdr:cNvPr id="165" name="Gruppieren 164">
              <a:extLst>
                <a:ext uri="{FF2B5EF4-FFF2-40B4-BE49-F238E27FC236}">
                  <a16:creationId xmlns:a16="http://schemas.microsoft.com/office/drawing/2014/main" id="{00000000-0008-0000-0A00-0000A5000000}"/>
                </a:ext>
              </a:extLst>
            </xdr:cNvPr>
            <xdr:cNvGrpSpPr/>
          </xdr:nvGrpSpPr>
          <xdr:grpSpPr>
            <a:xfrm>
              <a:off x="4419789" y="9397455"/>
              <a:ext cx="2380011" cy="184870"/>
              <a:chOff x="3581388" y="2105405"/>
              <a:chExt cx="2247895" cy="276226"/>
            </a:xfrm>
          </xdr:grpSpPr>
          <xdr:sp macro="" textlink="">
            <xdr:nvSpPr>
              <xdr:cNvPr id="398440" name="Group Box 104" hidden="1">
                <a:extLst>
                  <a:ext uri="{63B3BB69-23CF-44E3-9099-C40C66FF867C}">
                    <a14:compatExt spid="_x0000_s398440"/>
                  </a:ext>
                  <a:ext uri="{FF2B5EF4-FFF2-40B4-BE49-F238E27FC236}">
                    <a16:creationId xmlns:a16="http://schemas.microsoft.com/office/drawing/2014/main" id="{00000000-0008-0000-0A00-000068140600}"/>
                  </a:ext>
                </a:extLst>
              </xdr:cNvPr>
              <xdr:cNvSpPr/>
            </xdr:nvSpPr>
            <xdr:spPr bwMode="auto">
              <a:xfrm>
                <a:off x="3581388" y="2105405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8441" name="Option Button 105" hidden="1">
                <a:extLst>
                  <a:ext uri="{63B3BB69-23CF-44E3-9099-C40C66FF867C}">
                    <a14:compatExt spid="_x0000_s398441"/>
                  </a:ext>
                  <a:ext uri="{FF2B5EF4-FFF2-40B4-BE49-F238E27FC236}">
                    <a16:creationId xmlns:a16="http://schemas.microsoft.com/office/drawing/2014/main" id="{00000000-0008-0000-0A00-000069140600}"/>
                  </a:ext>
                </a:extLst>
              </xdr:cNvPr>
              <xdr:cNvSpPr/>
            </xdr:nvSpPr>
            <xdr:spPr bwMode="auto">
              <a:xfrm>
                <a:off x="3705226" y="215264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442" name="Option Button 106" hidden="1">
                <a:extLst>
                  <a:ext uri="{63B3BB69-23CF-44E3-9099-C40C66FF867C}">
                    <a14:compatExt spid="_x0000_s398442"/>
                  </a:ext>
                  <a:ext uri="{FF2B5EF4-FFF2-40B4-BE49-F238E27FC236}">
                    <a16:creationId xmlns:a16="http://schemas.microsoft.com/office/drawing/2014/main" id="{00000000-0008-0000-0A00-00006A140600}"/>
                  </a:ext>
                </a:extLst>
              </xdr:cNvPr>
              <xdr:cNvSpPr/>
            </xdr:nvSpPr>
            <xdr:spPr bwMode="auto">
              <a:xfrm>
                <a:off x="4143376" y="215264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443" name="Option Button 107" hidden="1">
                <a:extLst>
                  <a:ext uri="{63B3BB69-23CF-44E3-9099-C40C66FF867C}">
                    <a14:compatExt spid="_x0000_s398443"/>
                  </a:ext>
                  <a:ext uri="{FF2B5EF4-FFF2-40B4-BE49-F238E27FC236}">
                    <a16:creationId xmlns:a16="http://schemas.microsoft.com/office/drawing/2014/main" id="{00000000-0008-0000-0A00-00006B140600}"/>
                  </a:ext>
                </a:extLst>
              </xdr:cNvPr>
              <xdr:cNvSpPr/>
            </xdr:nvSpPr>
            <xdr:spPr bwMode="auto">
              <a:xfrm>
                <a:off x="4581525" y="215264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444" name="Option Button 108" hidden="1">
                <a:extLst>
                  <a:ext uri="{63B3BB69-23CF-44E3-9099-C40C66FF867C}">
                    <a14:compatExt spid="_x0000_s398444"/>
                  </a:ext>
                  <a:ext uri="{FF2B5EF4-FFF2-40B4-BE49-F238E27FC236}">
                    <a16:creationId xmlns:a16="http://schemas.microsoft.com/office/drawing/2014/main" id="{00000000-0008-0000-0A00-00006C140600}"/>
                  </a:ext>
                </a:extLst>
              </xdr:cNvPr>
              <xdr:cNvSpPr/>
            </xdr:nvSpPr>
            <xdr:spPr bwMode="auto">
              <a:xfrm>
                <a:off x="5019675" y="215264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445" name="Option Button 109" hidden="1">
                <a:extLst>
                  <a:ext uri="{63B3BB69-23CF-44E3-9099-C40C66FF867C}">
                    <a14:compatExt spid="_x0000_s398445"/>
                  </a:ext>
                  <a:ext uri="{FF2B5EF4-FFF2-40B4-BE49-F238E27FC236}">
                    <a16:creationId xmlns:a16="http://schemas.microsoft.com/office/drawing/2014/main" id="{00000000-0008-0000-0A00-00006D140600}"/>
                  </a:ext>
                </a:extLst>
              </xdr:cNvPr>
              <xdr:cNvSpPr/>
            </xdr:nvSpPr>
            <xdr:spPr bwMode="auto">
              <a:xfrm>
                <a:off x="5457824" y="215264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xdr:twoCellAnchor editAs="oneCell">
    <xdr:from>
      <xdr:col>0</xdr:col>
      <xdr:colOff>1</xdr:colOff>
      <xdr:row>32</xdr:row>
      <xdr:rowOff>19050</xdr:rowOff>
    </xdr:from>
    <xdr:to>
      <xdr:col>0</xdr:col>
      <xdr:colOff>440263</xdr:colOff>
      <xdr:row>33</xdr:row>
      <xdr:rowOff>171450</xdr:rowOff>
    </xdr:to>
    <xdr:pic>
      <xdr:nvPicPr>
        <xdr:cNvPr id="173" name="Picture 2">
          <a:extLst>
            <a:ext uri="{FF2B5EF4-FFF2-40B4-BE49-F238E27FC236}">
              <a16:creationId xmlns:a16="http://schemas.microsoft.com/office/drawing/2014/main" id="{00000000-0008-0000-0A00-0000AD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</a:blip>
        <a:srcRect l="52889" t="5919" r="29286" b="58567"/>
        <a:stretch/>
      </xdr:blipFill>
      <xdr:spPr bwMode="auto">
        <a:xfrm>
          <a:off x="1" y="10220325"/>
          <a:ext cx="440262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76389</xdr:colOff>
          <xdr:row>31</xdr:row>
          <xdr:rowOff>9591</xdr:rowOff>
        </xdr:from>
        <xdr:to>
          <xdr:col>16</xdr:col>
          <xdr:colOff>132300</xdr:colOff>
          <xdr:row>31</xdr:row>
          <xdr:rowOff>203596</xdr:rowOff>
        </xdr:to>
        <xdr:grpSp>
          <xdr:nvGrpSpPr>
            <xdr:cNvPr id="175" name="Gruppieren 174">
              <a:extLst>
                <a:ext uri="{FF2B5EF4-FFF2-40B4-BE49-F238E27FC236}">
                  <a16:creationId xmlns:a16="http://schemas.microsoft.com/office/drawing/2014/main" id="{00000000-0008-0000-0A00-0000AF000000}"/>
                </a:ext>
              </a:extLst>
            </xdr:cNvPr>
            <xdr:cNvGrpSpPr/>
          </xdr:nvGrpSpPr>
          <xdr:grpSpPr>
            <a:xfrm>
              <a:off x="4419789" y="9793671"/>
              <a:ext cx="2380011" cy="194005"/>
              <a:chOff x="3581388" y="2104648"/>
              <a:chExt cx="2247895" cy="276226"/>
            </a:xfrm>
          </xdr:grpSpPr>
          <xdr:sp macro="" textlink="">
            <xdr:nvSpPr>
              <xdr:cNvPr id="398446" name="Group Box 110" hidden="1">
                <a:extLst>
                  <a:ext uri="{63B3BB69-23CF-44E3-9099-C40C66FF867C}">
                    <a14:compatExt spid="_x0000_s398446"/>
                  </a:ext>
                  <a:ext uri="{FF2B5EF4-FFF2-40B4-BE49-F238E27FC236}">
                    <a16:creationId xmlns:a16="http://schemas.microsoft.com/office/drawing/2014/main" id="{00000000-0008-0000-0A00-00006E140600}"/>
                  </a:ext>
                </a:extLst>
              </xdr:cNvPr>
              <xdr:cNvSpPr/>
            </xdr:nvSpPr>
            <xdr:spPr bwMode="auto">
              <a:xfrm>
                <a:off x="3581388" y="2104648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8447" name="Option Button 111" hidden="1">
                <a:extLst>
                  <a:ext uri="{63B3BB69-23CF-44E3-9099-C40C66FF867C}">
                    <a14:compatExt spid="_x0000_s398447"/>
                  </a:ext>
                  <a:ext uri="{FF2B5EF4-FFF2-40B4-BE49-F238E27FC236}">
                    <a16:creationId xmlns:a16="http://schemas.microsoft.com/office/drawing/2014/main" id="{00000000-0008-0000-0A00-00006F1406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448" name="Option Button 112" hidden="1">
                <a:extLst>
                  <a:ext uri="{63B3BB69-23CF-44E3-9099-C40C66FF867C}">
                    <a14:compatExt spid="_x0000_s398448"/>
                  </a:ext>
                  <a:ext uri="{FF2B5EF4-FFF2-40B4-BE49-F238E27FC236}">
                    <a16:creationId xmlns:a16="http://schemas.microsoft.com/office/drawing/2014/main" id="{00000000-0008-0000-0A00-0000701406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449" name="Option Button 113" hidden="1">
                <a:extLst>
                  <a:ext uri="{63B3BB69-23CF-44E3-9099-C40C66FF867C}">
                    <a14:compatExt spid="_x0000_s398449"/>
                  </a:ext>
                  <a:ext uri="{FF2B5EF4-FFF2-40B4-BE49-F238E27FC236}">
                    <a16:creationId xmlns:a16="http://schemas.microsoft.com/office/drawing/2014/main" id="{00000000-0008-0000-0A00-0000711406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450" name="Option Button 114" hidden="1">
                <a:extLst>
                  <a:ext uri="{63B3BB69-23CF-44E3-9099-C40C66FF867C}">
                    <a14:compatExt spid="_x0000_s398450"/>
                  </a:ext>
                  <a:ext uri="{FF2B5EF4-FFF2-40B4-BE49-F238E27FC236}">
                    <a16:creationId xmlns:a16="http://schemas.microsoft.com/office/drawing/2014/main" id="{00000000-0008-0000-0A00-0000721406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451" name="Option Button 115" hidden="1">
                <a:extLst>
                  <a:ext uri="{63B3BB69-23CF-44E3-9099-C40C66FF867C}">
                    <a14:compatExt spid="_x0000_s398451"/>
                  </a:ext>
                  <a:ext uri="{FF2B5EF4-FFF2-40B4-BE49-F238E27FC236}">
                    <a16:creationId xmlns:a16="http://schemas.microsoft.com/office/drawing/2014/main" id="{00000000-0008-0000-0A00-0000731406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76393</xdr:colOff>
          <xdr:row>33</xdr:row>
          <xdr:rowOff>19237</xdr:rowOff>
        </xdr:from>
        <xdr:to>
          <xdr:col>16</xdr:col>
          <xdr:colOff>132301</xdr:colOff>
          <xdr:row>33</xdr:row>
          <xdr:rowOff>204105</xdr:rowOff>
        </xdr:to>
        <xdr:grpSp>
          <xdr:nvGrpSpPr>
            <xdr:cNvPr id="184" name="Gruppieren 183">
              <a:extLst>
                <a:ext uri="{FF2B5EF4-FFF2-40B4-BE49-F238E27FC236}">
                  <a16:creationId xmlns:a16="http://schemas.microsoft.com/office/drawing/2014/main" id="{00000000-0008-0000-0A00-0000B8000000}"/>
                </a:ext>
              </a:extLst>
            </xdr:cNvPr>
            <xdr:cNvGrpSpPr/>
          </xdr:nvGrpSpPr>
          <xdr:grpSpPr>
            <a:xfrm>
              <a:off x="4419793" y="10550077"/>
              <a:ext cx="2380008" cy="184868"/>
              <a:chOff x="3581397" y="2105747"/>
              <a:chExt cx="2247892" cy="276222"/>
            </a:xfrm>
          </xdr:grpSpPr>
          <xdr:sp macro="" textlink="">
            <xdr:nvSpPr>
              <xdr:cNvPr id="398452" name="Group Box 116" hidden="1">
                <a:extLst>
                  <a:ext uri="{63B3BB69-23CF-44E3-9099-C40C66FF867C}">
                    <a14:compatExt spid="_x0000_s398452"/>
                  </a:ext>
                  <a:ext uri="{FF2B5EF4-FFF2-40B4-BE49-F238E27FC236}">
                    <a16:creationId xmlns:a16="http://schemas.microsoft.com/office/drawing/2014/main" id="{00000000-0008-0000-0A00-000074140600}"/>
                  </a:ext>
                </a:extLst>
              </xdr:cNvPr>
              <xdr:cNvSpPr/>
            </xdr:nvSpPr>
            <xdr:spPr bwMode="auto">
              <a:xfrm>
                <a:off x="3581397" y="2105747"/>
                <a:ext cx="2247892" cy="276222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8453" name="Option Button 117" hidden="1">
                <a:extLst>
                  <a:ext uri="{63B3BB69-23CF-44E3-9099-C40C66FF867C}">
                    <a14:compatExt spid="_x0000_s398453"/>
                  </a:ext>
                  <a:ext uri="{FF2B5EF4-FFF2-40B4-BE49-F238E27FC236}">
                    <a16:creationId xmlns:a16="http://schemas.microsoft.com/office/drawing/2014/main" id="{00000000-0008-0000-0A00-000075140600}"/>
                  </a:ext>
                </a:extLst>
              </xdr:cNvPr>
              <xdr:cNvSpPr/>
            </xdr:nvSpPr>
            <xdr:spPr bwMode="auto">
              <a:xfrm>
                <a:off x="3705225" y="2152650"/>
                <a:ext cx="215999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454" name="Option Button 118" hidden="1">
                <a:extLst>
                  <a:ext uri="{63B3BB69-23CF-44E3-9099-C40C66FF867C}">
                    <a14:compatExt spid="_x0000_s398454"/>
                  </a:ext>
                  <a:ext uri="{FF2B5EF4-FFF2-40B4-BE49-F238E27FC236}">
                    <a16:creationId xmlns:a16="http://schemas.microsoft.com/office/drawing/2014/main" id="{00000000-0008-0000-0A00-000076140600}"/>
                  </a:ext>
                </a:extLst>
              </xdr:cNvPr>
              <xdr:cNvSpPr/>
            </xdr:nvSpPr>
            <xdr:spPr bwMode="auto">
              <a:xfrm>
                <a:off x="4143376" y="2152650"/>
                <a:ext cx="215999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455" name="Option Button 119" hidden="1">
                <a:extLst>
                  <a:ext uri="{63B3BB69-23CF-44E3-9099-C40C66FF867C}">
                    <a14:compatExt spid="_x0000_s398455"/>
                  </a:ext>
                  <a:ext uri="{FF2B5EF4-FFF2-40B4-BE49-F238E27FC236}">
                    <a16:creationId xmlns:a16="http://schemas.microsoft.com/office/drawing/2014/main" id="{00000000-0008-0000-0A00-000077140600}"/>
                  </a:ext>
                </a:extLst>
              </xdr:cNvPr>
              <xdr:cNvSpPr/>
            </xdr:nvSpPr>
            <xdr:spPr bwMode="auto">
              <a:xfrm>
                <a:off x="4581526" y="2152650"/>
                <a:ext cx="215999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456" name="Option Button 120" hidden="1">
                <a:extLst>
                  <a:ext uri="{63B3BB69-23CF-44E3-9099-C40C66FF867C}">
                    <a14:compatExt spid="_x0000_s398456"/>
                  </a:ext>
                  <a:ext uri="{FF2B5EF4-FFF2-40B4-BE49-F238E27FC236}">
                    <a16:creationId xmlns:a16="http://schemas.microsoft.com/office/drawing/2014/main" id="{00000000-0008-0000-0A00-000078140600}"/>
                  </a:ext>
                </a:extLst>
              </xdr:cNvPr>
              <xdr:cNvSpPr/>
            </xdr:nvSpPr>
            <xdr:spPr bwMode="auto">
              <a:xfrm>
                <a:off x="5019675" y="2152650"/>
                <a:ext cx="215999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457" name="Option Button 121" hidden="1">
                <a:extLst>
                  <a:ext uri="{63B3BB69-23CF-44E3-9099-C40C66FF867C}">
                    <a14:compatExt spid="_x0000_s398457"/>
                  </a:ext>
                  <a:ext uri="{FF2B5EF4-FFF2-40B4-BE49-F238E27FC236}">
                    <a16:creationId xmlns:a16="http://schemas.microsoft.com/office/drawing/2014/main" id="{00000000-0008-0000-0A00-000079140600}"/>
                  </a:ext>
                </a:extLst>
              </xdr:cNvPr>
              <xdr:cNvSpPr/>
            </xdr:nvSpPr>
            <xdr:spPr bwMode="auto">
              <a:xfrm>
                <a:off x="5457826" y="2152650"/>
                <a:ext cx="215999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76393</xdr:colOff>
          <xdr:row>34</xdr:row>
          <xdr:rowOff>19053</xdr:rowOff>
        </xdr:from>
        <xdr:to>
          <xdr:col>16</xdr:col>
          <xdr:colOff>132301</xdr:colOff>
          <xdr:row>34</xdr:row>
          <xdr:rowOff>194786</xdr:rowOff>
        </xdr:to>
        <xdr:grpSp>
          <xdr:nvGrpSpPr>
            <xdr:cNvPr id="193" name="Gruppieren 192">
              <a:extLst>
                <a:ext uri="{FF2B5EF4-FFF2-40B4-BE49-F238E27FC236}">
                  <a16:creationId xmlns:a16="http://schemas.microsoft.com/office/drawing/2014/main" id="{00000000-0008-0000-0A00-0000C1000000}"/>
                </a:ext>
              </a:extLst>
            </xdr:cNvPr>
            <xdr:cNvGrpSpPr/>
          </xdr:nvGrpSpPr>
          <xdr:grpSpPr>
            <a:xfrm>
              <a:off x="4419793" y="10946133"/>
              <a:ext cx="2380008" cy="175733"/>
              <a:chOff x="3581397" y="2105504"/>
              <a:chExt cx="2247892" cy="276224"/>
            </a:xfrm>
          </xdr:grpSpPr>
          <xdr:sp macro="" textlink="">
            <xdr:nvSpPr>
              <xdr:cNvPr id="398458" name="Group Box 122" hidden="1">
                <a:extLst>
                  <a:ext uri="{63B3BB69-23CF-44E3-9099-C40C66FF867C}">
                    <a14:compatExt spid="_x0000_s398458"/>
                  </a:ext>
                  <a:ext uri="{FF2B5EF4-FFF2-40B4-BE49-F238E27FC236}">
                    <a16:creationId xmlns:a16="http://schemas.microsoft.com/office/drawing/2014/main" id="{00000000-0008-0000-0A00-00007A140600}"/>
                  </a:ext>
                </a:extLst>
              </xdr:cNvPr>
              <xdr:cNvSpPr/>
            </xdr:nvSpPr>
            <xdr:spPr bwMode="auto">
              <a:xfrm>
                <a:off x="3581397" y="2105504"/>
                <a:ext cx="2247892" cy="276224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8459" name="Option Button 123" hidden="1">
                <a:extLst>
                  <a:ext uri="{63B3BB69-23CF-44E3-9099-C40C66FF867C}">
                    <a14:compatExt spid="_x0000_s398459"/>
                  </a:ext>
                  <a:ext uri="{FF2B5EF4-FFF2-40B4-BE49-F238E27FC236}">
                    <a16:creationId xmlns:a16="http://schemas.microsoft.com/office/drawing/2014/main" id="{00000000-0008-0000-0A00-00007B140600}"/>
                  </a:ext>
                </a:extLst>
              </xdr:cNvPr>
              <xdr:cNvSpPr/>
            </xdr:nvSpPr>
            <xdr:spPr bwMode="auto">
              <a:xfrm>
                <a:off x="3705225" y="2152642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460" name="Option Button 124" hidden="1">
                <a:extLst>
                  <a:ext uri="{63B3BB69-23CF-44E3-9099-C40C66FF867C}">
                    <a14:compatExt spid="_x0000_s398460"/>
                  </a:ext>
                  <a:ext uri="{FF2B5EF4-FFF2-40B4-BE49-F238E27FC236}">
                    <a16:creationId xmlns:a16="http://schemas.microsoft.com/office/drawing/2014/main" id="{00000000-0008-0000-0A00-00007C140600}"/>
                  </a:ext>
                </a:extLst>
              </xdr:cNvPr>
              <xdr:cNvSpPr/>
            </xdr:nvSpPr>
            <xdr:spPr bwMode="auto">
              <a:xfrm>
                <a:off x="4143376" y="2152642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461" name="Option Button 125" hidden="1">
                <a:extLst>
                  <a:ext uri="{63B3BB69-23CF-44E3-9099-C40C66FF867C}">
                    <a14:compatExt spid="_x0000_s398461"/>
                  </a:ext>
                  <a:ext uri="{FF2B5EF4-FFF2-40B4-BE49-F238E27FC236}">
                    <a16:creationId xmlns:a16="http://schemas.microsoft.com/office/drawing/2014/main" id="{00000000-0008-0000-0A00-00007D140600}"/>
                  </a:ext>
                </a:extLst>
              </xdr:cNvPr>
              <xdr:cNvSpPr/>
            </xdr:nvSpPr>
            <xdr:spPr bwMode="auto">
              <a:xfrm>
                <a:off x="4581526" y="2152642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462" name="Option Button 126" hidden="1">
                <a:extLst>
                  <a:ext uri="{63B3BB69-23CF-44E3-9099-C40C66FF867C}">
                    <a14:compatExt spid="_x0000_s398462"/>
                  </a:ext>
                  <a:ext uri="{FF2B5EF4-FFF2-40B4-BE49-F238E27FC236}">
                    <a16:creationId xmlns:a16="http://schemas.microsoft.com/office/drawing/2014/main" id="{00000000-0008-0000-0A00-00007E140600}"/>
                  </a:ext>
                </a:extLst>
              </xdr:cNvPr>
              <xdr:cNvSpPr/>
            </xdr:nvSpPr>
            <xdr:spPr bwMode="auto">
              <a:xfrm>
                <a:off x="5019675" y="2152642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463" name="Option Button 127" hidden="1">
                <a:extLst>
                  <a:ext uri="{63B3BB69-23CF-44E3-9099-C40C66FF867C}">
                    <a14:compatExt spid="_x0000_s398463"/>
                  </a:ext>
                  <a:ext uri="{FF2B5EF4-FFF2-40B4-BE49-F238E27FC236}">
                    <a16:creationId xmlns:a16="http://schemas.microsoft.com/office/drawing/2014/main" id="{00000000-0008-0000-0A00-00007F140600}"/>
                  </a:ext>
                </a:extLst>
              </xdr:cNvPr>
              <xdr:cNvSpPr/>
            </xdr:nvSpPr>
            <xdr:spPr bwMode="auto">
              <a:xfrm>
                <a:off x="5457826" y="2152642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76393</xdr:colOff>
          <xdr:row>35</xdr:row>
          <xdr:rowOff>19053</xdr:rowOff>
        </xdr:from>
        <xdr:to>
          <xdr:col>16</xdr:col>
          <xdr:colOff>132301</xdr:colOff>
          <xdr:row>35</xdr:row>
          <xdr:rowOff>194786</xdr:rowOff>
        </xdr:to>
        <xdr:grpSp>
          <xdr:nvGrpSpPr>
            <xdr:cNvPr id="202" name="Gruppieren 201">
              <a:extLst>
                <a:ext uri="{FF2B5EF4-FFF2-40B4-BE49-F238E27FC236}">
                  <a16:creationId xmlns:a16="http://schemas.microsoft.com/office/drawing/2014/main" id="{00000000-0008-0000-0A00-0000CA000000}"/>
                </a:ext>
              </a:extLst>
            </xdr:cNvPr>
            <xdr:cNvGrpSpPr/>
          </xdr:nvGrpSpPr>
          <xdr:grpSpPr>
            <a:xfrm>
              <a:off x="4419793" y="11342373"/>
              <a:ext cx="2380008" cy="175733"/>
              <a:chOff x="3581397" y="2105504"/>
              <a:chExt cx="2247892" cy="276224"/>
            </a:xfrm>
          </xdr:grpSpPr>
          <xdr:sp macro="" textlink="">
            <xdr:nvSpPr>
              <xdr:cNvPr id="398464" name="Group Box 128" hidden="1">
                <a:extLst>
                  <a:ext uri="{63B3BB69-23CF-44E3-9099-C40C66FF867C}">
                    <a14:compatExt spid="_x0000_s398464"/>
                  </a:ext>
                  <a:ext uri="{FF2B5EF4-FFF2-40B4-BE49-F238E27FC236}">
                    <a16:creationId xmlns:a16="http://schemas.microsoft.com/office/drawing/2014/main" id="{00000000-0008-0000-0A00-000080140600}"/>
                  </a:ext>
                </a:extLst>
              </xdr:cNvPr>
              <xdr:cNvSpPr/>
            </xdr:nvSpPr>
            <xdr:spPr bwMode="auto">
              <a:xfrm>
                <a:off x="3581397" y="2105504"/>
                <a:ext cx="2247892" cy="276224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8465" name="Option Button 129" hidden="1">
                <a:extLst>
                  <a:ext uri="{63B3BB69-23CF-44E3-9099-C40C66FF867C}">
                    <a14:compatExt spid="_x0000_s398465"/>
                  </a:ext>
                  <a:ext uri="{FF2B5EF4-FFF2-40B4-BE49-F238E27FC236}">
                    <a16:creationId xmlns:a16="http://schemas.microsoft.com/office/drawing/2014/main" id="{00000000-0008-0000-0A00-000081140600}"/>
                  </a:ext>
                </a:extLst>
              </xdr:cNvPr>
              <xdr:cNvSpPr/>
            </xdr:nvSpPr>
            <xdr:spPr bwMode="auto">
              <a:xfrm>
                <a:off x="3705225" y="2152642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466" name="Option Button 130" hidden="1">
                <a:extLst>
                  <a:ext uri="{63B3BB69-23CF-44E3-9099-C40C66FF867C}">
                    <a14:compatExt spid="_x0000_s398466"/>
                  </a:ext>
                  <a:ext uri="{FF2B5EF4-FFF2-40B4-BE49-F238E27FC236}">
                    <a16:creationId xmlns:a16="http://schemas.microsoft.com/office/drawing/2014/main" id="{00000000-0008-0000-0A00-000082140600}"/>
                  </a:ext>
                </a:extLst>
              </xdr:cNvPr>
              <xdr:cNvSpPr/>
            </xdr:nvSpPr>
            <xdr:spPr bwMode="auto">
              <a:xfrm>
                <a:off x="4143376" y="2152642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467" name="Option Button 131" hidden="1">
                <a:extLst>
                  <a:ext uri="{63B3BB69-23CF-44E3-9099-C40C66FF867C}">
                    <a14:compatExt spid="_x0000_s398467"/>
                  </a:ext>
                  <a:ext uri="{FF2B5EF4-FFF2-40B4-BE49-F238E27FC236}">
                    <a16:creationId xmlns:a16="http://schemas.microsoft.com/office/drawing/2014/main" id="{00000000-0008-0000-0A00-000083140600}"/>
                  </a:ext>
                </a:extLst>
              </xdr:cNvPr>
              <xdr:cNvSpPr/>
            </xdr:nvSpPr>
            <xdr:spPr bwMode="auto">
              <a:xfrm>
                <a:off x="4581526" y="2152642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468" name="Option Button 132" hidden="1">
                <a:extLst>
                  <a:ext uri="{63B3BB69-23CF-44E3-9099-C40C66FF867C}">
                    <a14:compatExt spid="_x0000_s398468"/>
                  </a:ext>
                  <a:ext uri="{FF2B5EF4-FFF2-40B4-BE49-F238E27FC236}">
                    <a16:creationId xmlns:a16="http://schemas.microsoft.com/office/drawing/2014/main" id="{00000000-0008-0000-0A00-000084140600}"/>
                  </a:ext>
                </a:extLst>
              </xdr:cNvPr>
              <xdr:cNvSpPr/>
            </xdr:nvSpPr>
            <xdr:spPr bwMode="auto">
              <a:xfrm>
                <a:off x="5019675" y="2152642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469" name="Option Button 133" hidden="1">
                <a:extLst>
                  <a:ext uri="{63B3BB69-23CF-44E3-9099-C40C66FF867C}">
                    <a14:compatExt spid="_x0000_s398469"/>
                  </a:ext>
                  <a:ext uri="{FF2B5EF4-FFF2-40B4-BE49-F238E27FC236}">
                    <a16:creationId xmlns:a16="http://schemas.microsoft.com/office/drawing/2014/main" id="{00000000-0008-0000-0A00-000085140600}"/>
                  </a:ext>
                </a:extLst>
              </xdr:cNvPr>
              <xdr:cNvSpPr/>
            </xdr:nvSpPr>
            <xdr:spPr bwMode="auto">
              <a:xfrm>
                <a:off x="5457826" y="2152642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76393</xdr:colOff>
          <xdr:row>36</xdr:row>
          <xdr:rowOff>19053</xdr:rowOff>
        </xdr:from>
        <xdr:to>
          <xdr:col>16</xdr:col>
          <xdr:colOff>132301</xdr:colOff>
          <xdr:row>36</xdr:row>
          <xdr:rowOff>194786</xdr:rowOff>
        </xdr:to>
        <xdr:grpSp>
          <xdr:nvGrpSpPr>
            <xdr:cNvPr id="211" name="Gruppieren 210">
              <a:extLst>
                <a:ext uri="{FF2B5EF4-FFF2-40B4-BE49-F238E27FC236}">
                  <a16:creationId xmlns:a16="http://schemas.microsoft.com/office/drawing/2014/main" id="{00000000-0008-0000-0A00-0000D3000000}"/>
                </a:ext>
              </a:extLst>
            </xdr:cNvPr>
            <xdr:cNvGrpSpPr/>
          </xdr:nvGrpSpPr>
          <xdr:grpSpPr>
            <a:xfrm>
              <a:off x="4419793" y="11738613"/>
              <a:ext cx="2380008" cy="175733"/>
              <a:chOff x="3581397" y="2105504"/>
              <a:chExt cx="2247892" cy="276224"/>
            </a:xfrm>
          </xdr:grpSpPr>
          <xdr:sp macro="" textlink="">
            <xdr:nvSpPr>
              <xdr:cNvPr id="398470" name="Group Box 134" hidden="1">
                <a:extLst>
                  <a:ext uri="{63B3BB69-23CF-44E3-9099-C40C66FF867C}">
                    <a14:compatExt spid="_x0000_s398470"/>
                  </a:ext>
                  <a:ext uri="{FF2B5EF4-FFF2-40B4-BE49-F238E27FC236}">
                    <a16:creationId xmlns:a16="http://schemas.microsoft.com/office/drawing/2014/main" id="{00000000-0008-0000-0A00-000086140600}"/>
                  </a:ext>
                </a:extLst>
              </xdr:cNvPr>
              <xdr:cNvSpPr/>
            </xdr:nvSpPr>
            <xdr:spPr bwMode="auto">
              <a:xfrm>
                <a:off x="3581397" y="2105504"/>
                <a:ext cx="2247892" cy="276224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8471" name="Option Button 135" hidden="1">
                <a:extLst>
                  <a:ext uri="{63B3BB69-23CF-44E3-9099-C40C66FF867C}">
                    <a14:compatExt spid="_x0000_s398471"/>
                  </a:ext>
                  <a:ext uri="{FF2B5EF4-FFF2-40B4-BE49-F238E27FC236}">
                    <a16:creationId xmlns:a16="http://schemas.microsoft.com/office/drawing/2014/main" id="{00000000-0008-0000-0A00-000087140600}"/>
                  </a:ext>
                </a:extLst>
              </xdr:cNvPr>
              <xdr:cNvSpPr/>
            </xdr:nvSpPr>
            <xdr:spPr bwMode="auto">
              <a:xfrm>
                <a:off x="3705225" y="2152642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472" name="Option Button 136" hidden="1">
                <a:extLst>
                  <a:ext uri="{63B3BB69-23CF-44E3-9099-C40C66FF867C}">
                    <a14:compatExt spid="_x0000_s398472"/>
                  </a:ext>
                  <a:ext uri="{FF2B5EF4-FFF2-40B4-BE49-F238E27FC236}">
                    <a16:creationId xmlns:a16="http://schemas.microsoft.com/office/drawing/2014/main" id="{00000000-0008-0000-0A00-000088140600}"/>
                  </a:ext>
                </a:extLst>
              </xdr:cNvPr>
              <xdr:cNvSpPr/>
            </xdr:nvSpPr>
            <xdr:spPr bwMode="auto">
              <a:xfrm>
                <a:off x="4143376" y="2152642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473" name="Option Button 137" hidden="1">
                <a:extLst>
                  <a:ext uri="{63B3BB69-23CF-44E3-9099-C40C66FF867C}">
                    <a14:compatExt spid="_x0000_s398473"/>
                  </a:ext>
                  <a:ext uri="{FF2B5EF4-FFF2-40B4-BE49-F238E27FC236}">
                    <a16:creationId xmlns:a16="http://schemas.microsoft.com/office/drawing/2014/main" id="{00000000-0008-0000-0A00-000089140600}"/>
                  </a:ext>
                </a:extLst>
              </xdr:cNvPr>
              <xdr:cNvSpPr/>
            </xdr:nvSpPr>
            <xdr:spPr bwMode="auto">
              <a:xfrm>
                <a:off x="4581526" y="2152642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474" name="Option Button 138" hidden="1">
                <a:extLst>
                  <a:ext uri="{63B3BB69-23CF-44E3-9099-C40C66FF867C}">
                    <a14:compatExt spid="_x0000_s398474"/>
                  </a:ext>
                  <a:ext uri="{FF2B5EF4-FFF2-40B4-BE49-F238E27FC236}">
                    <a16:creationId xmlns:a16="http://schemas.microsoft.com/office/drawing/2014/main" id="{00000000-0008-0000-0A00-00008A140600}"/>
                  </a:ext>
                </a:extLst>
              </xdr:cNvPr>
              <xdr:cNvSpPr/>
            </xdr:nvSpPr>
            <xdr:spPr bwMode="auto">
              <a:xfrm>
                <a:off x="5019675" y="2152642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475" name="Option Button 139" hidden="1">
                <a:extLst>
                  <a:ext uri="{63B3BB69-23CF-44E3-9099-C40C66FF867C}">
                    <a14:compatExt spid="_x0000_s398475"/>
                  </a:ext>
                  <a:ext uri="{FF2B5EF4-FFF2-40B4-BE49-F238E27FC236}">
                    <a16:creationId xmlns:a16="http://schemas.microsoft.com/office/drawing/2014/main" id="{00000000-0008-0000-0A00-00008B140600}"/>
                  </a:ext>
                </a:extLst>
              </xdr:cNvPr>
              <xdr:cNvSpPr/>
            </xdr:nvSpPr>
            <xdr:spPr bwMode="auto">
              <a:xfrm>
                <a:off x="5457826" y="2152642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76393</xdr:colOff>
          <xdr:row>37</xdr:row>
          <xdr:rowOff>19237</xdr:rowOff>
        </xdr:from>
        <xdr:to>
          <xdr:col>16</xdr:col>
          <xdr:colOff>132301</xdr:colOff>
          <xdr:row>37</xdr:row>
          <xdr:rowOff>204105</xdr:rowOff>
        </xdr:to>
        <xdr:grpSp>
          <xdr:nvGrpSpPr>
            <xdr:cNvPr id="220" name="Gruppieren 219">
              <a:extLst>
                <a:ext uri="{FF2B5EF4-FFF2-40B4-BE49-F238E27FC236}">
                  <a16:creationId xmlns:a16="http://schemas.microsoft.com/office/drawing/2014/main" id="{00000000-0008-0000-0A00-0000DC000000}"/>
                </a:ext>
              </a:extLst>
            </xdr:cNvPr>
            <xdr:cNvGrpSpPr/>
          </xdr:nvGrpSpPr>
          <xdr:grpSpPr>
            <a:xfrm>
              <a:off x="4419793" y="12135037"/>
              <a:ext cx="2380008" cy="184868"/>
              <a:chOff x="3581397" y="2105747"/>
              <a:chExt cx="2247892" cy="276222"/>
            </a:xfrm>
          </xdr:grpSpPr>
          <xdr:sp macro="" textlink="">
            <xdr:nvSpPr>
              <xdr:cNvPr id="398476" name="Group Box 140" hidden="1">
                <a:extLst>
                  <a:ext uri="{63B3BB69-23CF-44E3-9099-C40C66FF867C}">
                    <a14:compatExt spid="_x0000_s398476"/>
                  </a:ext>
                  <a:ext uri="{FF2B5EF4-FFF2-40B4-BE49-F238E27FC236}">
                    <a16:creationId xmlns:a16="http://schemas.microsoft.com/office/drawing/2014/main" id="{00000000-0008-0000-0A00-00008C140600}"/>
                  </a:ext>
                </a:extLst>
              </xdr:cNvPr>
              <xdr:cNvSpPr/>
            </xdr:nvSpPr>
            <xdr:spPr bwMode="auto">
              <a:xfrm>
                <a:off x="3581397" y="2105747"/>
                <a:ext cx="2247892" cy="276222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8477" name="Option Button 141" hidden="1">
                <a:extLst>
                  <a:ext uri="{63B3BB69-23CF-44E3-9099-C40C66FF867C}">
                    <a14:compatExt spid="_x0000_s398477"/>
                  </a:ext>
                  <a:ext uri="{FF2B5EF4-FFF2-40B4-BE49-F238E27FC236}">
                    <a16:creationId xmlns:a16="http://schemas.microsoft.com/office/drawing/2014/main" id="{00000000-0008-0000-0A00-00008D140600}"/>
                  </a:ext>
                </a:extLst>
              </xdr:cNvPr>
              <xdr:cNvSpPr/>
            </xdr:nvSpPr>
            <xdr:spPr bwMode="auto">
              <a:xfrm>
                <a:off x="3705225" y="2152650"/>
                <a:ext cx="215999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478" name="Option Button 142" hidden="1">
                <a:extLst>
                  <a:ext uri="{63B3BB69-23CF-44E3-9099-C40C66FF867C}">
                    <a14:compatExt spid="_x0000_s398478"/>
                  </a:ext>
                  <a:ext uri="{FF2B5EF4-FFF2-40B4-BE49-F238E27FC236}">
                    <a16:creationId xmlns:a16="http://schemas.microsoft.com/office/drawing/2014/main" id="{00000000-0008-0000-0A00-00008E140600}"/>
                  </a:ext>
                </a:extLst>
              </xdr:cNvPr>
              <xdr:cNvSpPr/>
            </xdr:nvSpPr>
            <xdr:spPr bwMode="auto">
              <a:xfrm>
                <a:off x="4143376" y="2152650"/>
                <a:ext cx="215999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479" name="Option Button 143" hidden="1">
                <a:extLst>
                  <a:ext uri="{63B3BB69-23CF-44E3-9099-C40C66FF867C}">
                    <a14:compatExt spid="_x0000_s398479"/>
                  </a:ext>
                  <a:ext uri="{FF2B5EF4-FFF2-40B4-BE49-F238E27FC236}">
                    <a16:creationId xmlns:a16="http://schemas.microsoft.com/office/drawing/2014/main" id="{00000000-0008-0000-0A00-00008F140600}"/>
                  </a:ext>
                </a:extLst>
              </xdr:cNvPr>
              <xdr:cNvSpPr/>
            </xdr:nvSpPr>
            <xdr:spPr bwMode="auto">
              <a:xfrm>
                <a:off x="4581526" y="2152650"/>
                <a:ext cx="215999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480" name="Option Button 144" hidden="1">
                <a:extLst>
                  <a:ext uri="{63B3BB69-23CF-44E3-9099-C40C66FF867C}">
                    <a14:compatExt spid="_x0000_s398480"/>
                  </a:ext>
                  <a:ext uri="{FF2B5EF4-FFF2-40B4-BE49-F238E27FC236}">
                    <a16:creationId xmlns:a16="http://schemas.microsoft.com/office/drawing/2014/main" id="{00000000-0008-0000-0A00-000090140600}"/>
                  </a:ext>
                </a:extLst>
              </xdr:cNvPr>
              <xdr:cNvSpPr/>
            </xdr:nvSpPr>
            <xdr:spPr bwMode="auto">
              <a:xfrm>
                <a:off x="5019675" y="2152650"/>
                <a:ext cx="215999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481" name="Option Button 145" hidden="1">
                <a:extLst>
                  <a:ext uri="{63B3BB69-23CF-44E3-9099-C40C66FF867C}">
                    <a14:compatExt spid="_x0000_s398481"/>
                  </a:ext>
                  <a:ext uri="{FF2B5EF4-FFF2-40B4-BE49-F238E27FC236}">
                    <a16:creationId xmlns:a16="http://schemas.microsoft.com/office/drawing/2014/main" id="{00000000-0008-0000-0A00-000091140600}"/>
                  </a:ext>
                </a:extLst>
              </xdr:cNvPr>
              <xdr:cNvSpPr/>
            </xdr:nvSpPr>
            <xdr:spPr bwMode="auto">
              <a:xfrm>
                <a:off x="5457826" y="2152650"/>
                <a:ext cx="215999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76393</xdr:colOff>
          <xdr:row>39</xdr:row>
          <xdr:rowOff>28578</xdr:rowOff>
        </xdr:from>
        <xdr:to>
          <xdr:col>16</xdr:col>
          <xdr:colOff>132301</xdr:colOff>
          <xdr:row>39</xdr:row>
          <xdr:rowOff>204311</xdr:rowOff>
        </xdr:to>
        <xdr:grpSp>
          <xdr:nvGrpSpPr>
            <xdr:cNvPr id="229" name="Gruppieren 228">
              <a:extLst>
                <a:ext uri="{FF2B5EF4-FFF2-40B4-BE49-F238E27FC236}">
                  <a16:creationId xmlns:a16="http://schemas.microsoft.com/office/drawing/2014/main" id="{00000000-0008-0000-0A00-0000E5000000}"/>
                </a:ext>
              </a:extLst>
            </xdr:cNvPr>
            <xdr:cNvGrpSpPr/>
          </xdr:nvGrpSpPr>
          <xdr:grpSpPr>
            <a:xfrm>
              <a:off x="4419793" y="12936858"/>
              <a:ext cx="2380008" cy="175733"/>
              <a:chOff x="3581397" y="2105504"/>
              <a:chExt cx="2247892" cy="276224"/>
            </a:xfrm>
          </xdr:grpSpPr>
          <xdr:sp macro="" textlink="">
            <xdr:nvSpPr>
              <xdr:cNvPr id="398482" name="Group Box 146" hidden="1">
                <a:extLst>
                  <a:ext uri="{63B3BB69-23CF-44E3-9099-C40C66FF867C}">
                    <a14:compatExt spid="_x0000_s398482"/>
                  </a:ext>
                  <a:ext uri="{FF2B5EF4-FFF2-40B4-BE49-F238E27FC236}">
                    <a16:creationId xmlns:a16="http://schemas.microsoft.com/office/drawing/2014/main" id="{00000000-0008-0000-0A00-000092140600}"/>
                  </a:ext>
                </a:extLst>
              </xdr:cNvPr>
              <xdr:cNvSpPr/>
            </xdr:nvSpPr>
            <xdr:spPr bwMode="auto">
              <a:xfrm>
                <a:off x="3581397" y="2105504"/>
                <a:ext cx="2247892" cy="276224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8483" name="Option Button 147" hidden="1">
                <a:extLst>
                  <a:ext uri="{63B3BB69-23CF-44E3-9099-C40C66FF867C}">
                    <a14:compatExt spid="_x0000_s398483"/>
                  </a:ext>
                  <a:ext uri="{FF2B5EF4-FFF2-40B4-BE49-F238E27FC236}">
                    <a16:creationId xmlns:a16="http://schemas.microsoft.com/office/drawing/2014/main" id="{00000000-0008-0000-0A00-000093140600}"/>
                  </a:ext>
                </a:extLst>
              </xdr:cNvPr>
              <xdr:cNvSpPr/>
            </xdr:nvSpPr>
            <xdr:spPr bwMode="auto">
              <a:xfrm>
                <a:off x="3705225" y="2152642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484" name="Option Button 148" hidden="1">
                <a:extLst>
                  <a:ext uri="{63B3BB69-23CF-44E3-9099-C40C66FF867C}">
                    <a14:compatExt spid="_x0000_s398484"/>
                  </a:ext>
                  <a:ext uri="{FF2B5EF4-FFF2-40B4-BE49-F238E27FC236}">
                    <a16:creationId xmlns:a16="http://schemas.microsoft.com/office/drawing/2014/main" id="{00000000-0008-0000-0A00-000094140600}"/>
                  </a:ext>
                </a:extLst>
              </xdr:cNvPr>
              <xdr:cNvSpPr/>
            </xdr:nvSpPr>
            <xdr:spPr bwMode="auto">
              <a:xfrm>
                <a:off x="4143376" y="2152642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485" name="Option Button 149" hidden="1">
                <a:extLst>
                  <a:ext uri="{63B3BB69-23CF-44E3-9099-C40C66FF867C}">
                    <a14:compatExt spid="_x0000_s398485"/>
                  </a:ext>
                  <a:ext uri="{FF2B5EF4-FFF2-40B4-BE49-F238E27FC236}">
                    <a16:creationId xmlns:a16="http://schemas.microsoft.com/office/drawing/2014/main" id="{00000000-0008-0000-0A00-000095140600}"/>
                  </a:ext>
                </a:extLst>
              </xdr:cNvPr>
              <xdr:cNvSpPr/>
            </xdr:nvSpPr>
            <xdr:spPr bwMode="auto">
              <a:xfrm>
                <a:off x="4581526" y="2152642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486" name="Option Button 150" hidden="1">
                <a:extLst>
                  <a:ext uri="{63B3BB69-23CF-44E3-9099-C40C66FF867C}">
                    <a14:compatExt spid="_x0000_s398486"/>
                  </a:ext>
                  <a:ext uri="{FF2B5EF4-FFF2-40B4-BE49-F238E27FC236}">
                    <a16:creationId xmlns:a16="http://schemas.microsoft.com/office/drawing/2014/main" id="{00000000-0008-0000-0A00-000096140600}"/>
                  </a:ext>
                </a:extLst>
              </xdr:cNvPr>
              <xdr:cNvSpPr/>
            </xdr:nvSpPr>
            <xdr:spPr bwMode="auto">
              <a:xfrm>
                <a:off x="5019675" y="2152642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487" name="Option Button 151" hidden="1">
                <a:extLst>
                  <a:ext uri="{63B3BB69-23CF-44E3-9099-C40C66FF867C}">
                    <a14:compatExt spid="_x0000_s398487"/>
                  </a:ext>
                  <a:ext uri="{FF2B5EF4-FFF2-40B4-BE49-F238E27FC236}">
                    <a16:creationId xmlns:a16="http://schemas.microsoft.com/office/drawing/2014/main" id="{00000000-0008-0000-0A00-000097140600}"/>
                  </a:ext>
                </a:extLst>
              </xdr:cNvPr>
              <xdr:cNvSpPr/>
            </xdr:nvSpPr>
            <xdr:spPr bwMode="auto">
              <a:xfrm>
                <a:off x="5457826" y="2152642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xdr:twoCellAnchor editAs="oneCell">
    <xdr:from>
      <xdr:col>0</xdr:col>
      <xdr:colOff>28576</xdr:colOff>
      <xdr:row>39</xdr:row>
      <xdr:rowOff>361950</xdr:rowOff>
    </xdr:from>
    <xdr:to>
      <xdr:col>1</xdr:col>
      <xdr:colOff>1</xdr:colOff>
      <xdr:row>41</xdr:row>
      <xdr:rowOff>190898</xdr:rowOff>
    </xdr:to>
    <xdr:pic>
      <xdr:nvPicPr>
        <xdr:cNvPr id="237" name="Picture 2">
          <a:extLst>
            <a:ext uri="{FF2B5EF4-FFF2-40B4-BE49-F238E27FC236}">
              <a16:creationId xmlns:a16="http://schemas.microsoft.com/office/drawing/2014/main" id="{00000000-0008-0000-0A00-0000ED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</a:blip>
        <a:srcRect l="77222" t="9346" r="10763" b="61371"/>
        <a:stretch/>
      </xdr:blipFill>
      <xdr:spPr bwMode="auto">
        <a:xfrm>
          <a:off x="28576" y="13163550"/>
          <a:ext cx="438150" cy="42902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76389</xdr:colOff>
          <xdr:row>41</xdr:row>
          <xdr:rowOff>9591</xdr:rowOff>
        </xdr:from>
        <xdr:to>
          <xdr:col>16</xdr:col>
          <xdr:colOff>132300</xdr:colOff>
          <xdr:row>41</xdr:row>
          <xdr:rowOff>203596</xdr:rowOff>
        </xdr:to>
        <xdr:grpSp>
          <xdr:nvGrpSpPr>
            <xdr:cNvPr id="239" name="Gruppieren 238">
              <a:extLst>
                <a:ext uri="{FF2B5EF4-FFF2-40B4-BE49-F238E27FC236}">
                  <a16:creationId xmlns:a16="http://schemas.microsoft.com/office/drawing/2014/main" id="{00000000-0008-0000-0A00-0000EF000000}"/>
                </a:ext>
              </a:extLst>
            </xdr:cNvPr>
            <xdr:cNvGrpSpPr/>
          </xdr:nvGrpSpPr>
          <xdr:grpSpPr>
            <a:xfrm>
              <a:off x="4419789" y="13512231"/>
              <a:ext cx="2380011" cy="194005"/>
              <a:chOff x="3581388" y="2104648"/>
              <a:chExt cx="2247895" cy="276226"/>
            </a:xfrm>
          </xdr:grpSpPr>
          <xdr:sp macro="" textlink="">
            <xdr:nvSpPr>
              <xdr:cNvPr id="398488" name="Group Box 152" hidden="1">
                <a:extLst>
                  <a:ext uri="{63B3BB69-23CF-44E3-9099-C40C66FF867C}">
                    <a14:compatExt spid="_x0000_s398488"/>
                  </a:ext>
                  <a:ext uri="{FF2B5EF4-FFF2-40B4-BE49-F238E27FC236}">
                    <a16:creationId xmlns:a16="http://schemas.microsoft.com/office/drawing/2014/main" id="{00000000-0008-0000-0A00-000098140600}"/>
                  </a:ext>
                </a:extLst>
              </xdr:cNvPr>
              <xdr:cNvSpPr/>
            </xdr:nvSpPr>
            <xdr:spPr bwMode="auto">
              <a:xfrm>
                <a:off x="3581388" y="2104648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8489" name="Option Button 153" hidden="1">
                <a:extLst>
                  <a:ext uri="{63B3BB69-23CF-44E3-9099-C40C66FF867C}">
                    <a14:compatExt spid="_x0000_s398489"/>
                  </a:ext>
                  <a:ext uri="{FF2B5EF4-FFF2-40B4-BE49-F238E27FC236}">
                    <a16:creationId xmlns:a16="http://schemas.microsoft.com/office/drawing/2014/main" id="{00000000-0008-0000-0A00-0000991406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490" name="Option Button 154" hidden="1">
                <a:extLst>
                  <a:ext uri="{63B3BB69-23CF-44E3-9099-C40C66FF867C}">
                    <a14:compatExt spid="_x0000_s398490"/>
                  </a:ext>
                  <a:ext uri="{FF2B5EF4-FFF2-40B4-BE49-F238E27FC236}">
                    <a16:creationId xmlns:a16="http://schemas.microsoft.com/office/drawing/2014/main" id="{00000000-0008-0000-0A00-00009A1406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491" name="Option Button 155" hidden="1">
                <a:extLst>
                  <a:ext uri="{63B3BB69-23CF-44E3-9099-C40C66FF867C}">
                    <a14:compatExt spid="_x0000_s398491"/>
                  </a:ext>
                  <a:ext uri="{FF2B5EF4-FFF2-40B4-BE49-F238E27FC236}">
                    <a16:creationId xmlns:a16="http://schemas.microsoft.com/office/drawing/2014/main" id="{00000000-0008-0000-0A00-00009B1406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492" name="Option Button 156" hidden="1">
                <a:extLst>
                  <a:ext uri="{63B3BB69-23CF-44E3-9099-C40C66FF867C}">
                    <a14:compatExt spid="_x0000_s398492"/>
                  </a:ext>
                  <a:ext uri="{FF2B5EF4-FFF2-40B4-BE49-F238E27FC236}">
                    <a16:creationId xmlns:a16="http://schemas.microsoft.com/office/drawing/2014/main" id="{00000000-0008-0000-0A00-00009C1406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493" name="Option Button 157" hidden="1">
                <a:extLst>
                  <a:ext uri="{63B3BB69-23CF-44E3-9099-C40C66FF867C}">
                    <a14:compatExt spid="_x0000_s398493"/>
                  </a:ext>
                  <a:ext uri="{FF2B5EF4-FFF2-40B4-BE49-F238E27FC236}">
                    <a16:creationId xmlns:a16="http://schemas.microsoft.com/office/drawing/2014/main" id="{00000000-0008-0000-0A00-00009D1406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76389</xdr:colOff>
          <xdr:row>42</xdr:row>
          <xdr:rowOff>9591</xdr:rowOff>
        </xdr:from>
        <xdr:to>
          <xdr:col>16</xdr:col>
          <xdr:colOff>132300</xdr:colOff>
          <xdr:row>42</xdr:row>
          <xdr:rowOff>203596</xdr:rowOff>
        </xdr:to>
        <xdr:grpSp>
          <xdr:nvGrpSpPr>
            <xdr:cNvPr id="248" name="Gruppieren 247">
              <a:extLst>
                <a:ext uri="{FF2B5EF4-FFF2-40B4-BE49-F238E27FC236}">
                  <a16:creationId xmlns:a16="http://schemas.microsoft.com/office/drawing/2014/main" id="{00000000-0008-0000-0A00-0000F8000000}"/>
                </a:ext>
              </a:extLst>
            </xdr:cNvPr>
            <xdr:cNvGrpSpPr/>
          </xdr:nvGrpSpPr>
          <xdr:grpSpPr>
            <a:xfrm>
              <a:off x="4419789" y="13908471"/>
              <a:ext cx="2380011" cy="194005"/>
              <a:chOff x="3581388" y="2104648"/>
              <a:chExt cx="2247895" cy="276226"/>
            </a:xfrm>
          </xdr:grpSpPr>
          <xdr:sp macro="" textlink="">
            <xdr:nvSpPr>
              <xdr:cNvPr id="398494" name="Group Box 158" hidden="1">
                <a:extLst>
                  <a:ext uri="{63B3BB69-23CF-44E3-9099-C40C66FF867C}">
                    <a14:compatExt spid="_x0000_s398494"/>
                  </a:ext>
                  <a:ext uri="{FF2B5EF4-FFF2-40B4-BE49-F238E27FC236}">
                    <a16:creationId xmlns:a16="http://schemas.microsoft.com/office/drawing/2014/main" id="{00000000-0008-0000-0A00-00009E140600}"/>
                  </a:ext>
                </a:extLst>
              </xdr:cNvPr>
              <xdr:cNvSpPr/>
            </xdr:nvSpPr>
            <xdr:spPr bwMode="auto">
              <a:xfrm>
                <a:off x="3581388" y="2104648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8495" name="Option Button 159" hidden="1">
                <a:extLst>
                  <a:ext uri="{63B3BB69-23CF-44E3-9099-C40C66FF867C}">
                    <a14:compatExt spid="_x0000_s398495"/>
                  </a:ext>
                  <a:ext uri="{FF2B5EF4-FFF2-40B4-BE49-F238E27FC236}">
                    <a16:creationId xmlns:a16="http://schemas.microsoft.com/office/drawing/2014/main" id="{00000000-0008-0000-0A00-00009F1406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496" name="Option Button 160" hidden="1">
                <a:extLst>
                  <a:ext uri="{63B3BB69-23CF-44E3-9099-C40C66FF867C}">
                    <a14:compatExt spid="_x0000_s398496"/>
                  </a:ext>
                  <a:ext uri="{FF2B5EF4-FFF2-40B4-BE49-F238E27FC236}">
                    <a16:creationId xmlns:a16="http://schemas.microsoft.com/office/drawing/2014/main" id="{00000000-0008-0000-0A00-0000A01406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497" name="Option Button 161" hidden="1">
                <a:extLst>
                  <a:ext uri="{63B3BB69-23CF-44E3-9099-C40C66FF867C}">
                    <a14:compatExt spid="_x0000_s398497"/>
                  </a:ext>
                  <a:ext uri="{FF2B5EF4-FFF2-40B4-BE49-F238E27FC236}">
                    <a16:creationId xmlns:a16="http://schemas.microsoft.com/office/drawing/2014/main" id="{00000000-0008-0000-0A00-0000A11406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498" name="Option Button 162" hidden="1">
                <a:extLst>
                  <a:ext uri="{63B3BB69-23CF-44E3-9099-C40C66FF867C}">
                    <a14:compatExt spid="_x0000_s398498"/>
                  </a:ext>
                  <a:ext uri="{FF2B5EF4-FFF2-40B4-BE49-F238E27FC236}">
                    <a16:creationId xmlns:a16="http://schemas.microsoft.com/office/drawing/2014/main" id="{00000000-0008-0000-0A00-0000A21406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499" name="Option Button 163" hidden="1">
                <a:extLst>
                  <a:ext uri="{63B3BB69-23CF-44E3-9099-C40C66FF867C}">
                    <a14:compatExt spid="_x0000_s398499"/>
                  </a:ext>
                  <a:ext uri="{FF2B5EF4-FFF2-40B4-BE49-F238E27FC236}">
                    <a16:creationId xmlns:a16="http://schemas.microsoft.com/office/drawing/2014/main" id="{00000000-0008-0000-0A00-0000A31406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76389</xdr:colOff>
          <xdr:row>43</xdr:row>
          <xdr:rowOff>66</xdr:rowOff>
        </xdr:from>
        <xdr:to>
          <xdr:col>16</xdr:col>
          <xdr:colOff>132300</xdr:colOff>
          <xdr:row>43</xdr:row>
          <xdr:rowOff>194071</xdr:rowOff>
        </xdr:to>
        <xdr:grpSp>
          <xdr:nvGrpSpPr>
            <xdr:cNvPr id="257" name="Gruppieren 256">
              <a:extLst>
                <a:ext uri="{FF2B5EF4-FFF2-40B4-BE49-F238E27FC236}">
                  <a16:creationId xmlns:a16="http://schemas.microsoft.com/office/drawing/2014/main" id="{00000000-0008-0000-0A00-000001010000}"/>
                </a:ext>
              </a:extLst>
            </xdr:cNvPr>
            <xdr:cNvGrpSpPr/>
          </xdr:nvGrpSpPr>
          <xdr:grpSpPr>
            <a:xfrm>
              <a:off x="4419789" y="14295186"/>
              <a:ext cx="2380011" cy="194005"/>
              <a:chOff x="3581388" y="2104648"/>
              <a:chExt cx="2247895" cy="276226"/>
            </a:xfrm>
          </xdr:grpSpPr>
          <xdr:sp macro="" textlink="">
            <xdr:nvSpPr>
              <xdr:cNvPr id="398500" name="Group Box 164" hidden="1">
                <a:extLst>
                  <a:ext uri="{63B3BB69-23CF-44E3-9099-C40C66FF867C}">
                    <a14:compatExt spid="_x0000_s398500"/>
                  </a:ext>
                  <a:ext uri="{FF2B5EF4-FFF2-40B4-BE49-F238E27FC236}">
                    <a16:creationId xmlns:a16="http://schemas.microsoft.com/office/drawing/2014/main" id="{00000000-0008-0000-0A00-0000A4140600}"/>
                  </a:ext>
                </a:extLst>
              </xdr:cNvPr>
              <xdr:cNvSpPr/>
            </xdr:nvSpPr>
            <xdr:spPr bwMode="auto">
              <a:xfrm>
                <a:off x="3581388" y="2104648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8501" name="Option Button 165" hidden="1">
                <a:extLst>
                  <a:ext uri="{63B3BB69-23CF-44E3-9099-C40C66FF867C}">
                    <a14:compatExt spid="_x0000_s398501"/>
                  </a:ext>
                  <a:ext uri="{FF2B5EF4-FFF2-40B4-BE49-F238E27FC236}">
                    <a16:creationId xmlns:a16="http://schemas.microsoft.com/office/drawing/2014/main" id="{00000000-0008-0000-0A00-0000A51406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502" name="Option Button 166" hidden="1">
                <a:extLst>
                  <a:ext uri="{63B3BB69-23CF-44E3-9099-C40C66FF867C}">
                    <a14:compatExt spid="_x0000_s398502"/>
                  </a:ext>
                  <a:ext uri="{FF2B5EF4-FFF2-40B4-BE49-F238E27FC236}">
                    <a16:creationId xmlns:a16="http://schemas.microsoft.com/office/drawing/2014/main" id="{00000000-0008-0000-0A00-0000A61406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503" name="Option Button 167" hidden="1">
                <a:extLst>
                  <a:ext uri="{63B3BB69-23CF-44E3-9099-C40C66FF867C}">
                    <a14:compatExt spid="_x0000_s398503"/>
                  </a:ext>
                  <a:ext uri="{FF2B5EF4-FFF2-40B4-BE49-F238E27FC236}">
                    <a16:creationId xmlns:a16="http://schemas.microsoft.com/office/drawing/2014/main" id="{00000000-0008-0000-0A00-0000A71406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504" name="Option Button 168" hidden="1">
                <a:extLst>
                  <a:ext uri="{63B3BB69-23CF-44E3-9099-C40C66FF867C}">
                    <a14:compatExt spid="_x0000_s398504"/>
                  </a:ext>
                  <a:ext uri="{FF2B5EF4-FFF2-40B4-BE49-F238E27FC236}">
                    <a16:creationId xmlns:a16="http://schemas.microsoft.com/office/drawing/2014/main" id="{00000000-0008-0000-0A00-0000A81406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505" name="Option Button 169" hidden="1">
                <a:extLst>
                  <a:ext uri="{63B3BB69-23CF-44E3-9099-C40C66FF867C}">
                    <a14:compatExt spid="_x0000_s398505"/>
                  </a:ext>
                  <a:ext uri="{FF2B5EF4-FFF2-40B4-BE49-F238E27FC236}">
                    <a16:creationId xmlns:a16="http://schemas.microsoft.com/office/drawing/2014/main" id="{00000000-0008-0000-0A00-0000A91406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xdr:twoCellAnchor editAs="oneCell">
    <xdr:from>
      <xdr:col>0</xdr:col>
      <xdr:colOff>28575</xdr:colOff>
      <xdr:row>44</xdr:row>
      <xdr:rowOff>352425</xdr:rowOff>
    </xdr:from>
    <xdr:to>
      <xdr:col>1</xdr:col>
      <xdr:colOff>9525</xdr:colOff>
      <xdr:row>47</xdr:row>
      <xdr:rowOff>2501</xdr:rowOff>
    </xdr:to>
    <xdr:pic>
      <xdr:nvPicPr>
        <xdr:cNvPr id="265" name="Picture 2">
          <a:extLst>
            <a:ext uri="{FF2B5EF4-FFF2-40B4-BE49-F238E27FC236}">
              <a16:creationId xmlns:a16="http://schemas.microsoft.com/office/drawing/2014/main" id="{00000000-0008-0000-0A00-00000901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 cstate="print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</a:blip>
        <a:srcRect l="22478" t="8778" r="66009" b="51600"/>
        <a:stretch/>
      </xdr:blipFill>
      <xdr:spPr bwMode="auto">
        <a:xfrm>
          <a:off x="28575" y="14954250"/>
          <a:ext cx="447675" cy="64639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76389</xdr:colOff>
          <xdr:row>44</xdr:row>
          <xdr:rowOff>9591</xdr:rowOff>
        </xdr:from>
        <xdr:to>
          <xdr:col>16</xdr:col>
          <xdr:colOff>132300</xdr:colOff>
          <xdr:row>44</xdr:row>
          <xdr:rowOff>203596</xdr:rowOff>
        </xdr:to>
        <xdr:grpSp>
          <xdr:nvGrpSpPr>
            <xdr:cNvPr id="267" name="Gruppieren 266">
              <a:extLst>
                <a:ext uri="{FF2B5EF4-FFF2-40B4-BE49-F238E27FC236}">
                  <a16:creationId xmlns:a16="http://schemas.microsoft.com/office/drawing/2014/main" id="{00000000-0008-0000-0A00-00000B010000}"/>
                </a:ext>
              </a:extLst>
            </xdr:cNvPr>
            <xdr:cNvGrpSpPr/>
          </xdr:nvGrpSpPr>
          <xdr:grpSpPr>
            <a:xfrm>
              <a:off x="4419789" y="14700951"/>
              <a:ext cx="2380011" cy="194005"/>
              <a:chOff x="3581388" y="2104648"/>
              <a:chExt cx="2247895" cy="276226"/>
            </a:xfrm>
          </xdr:grpSpPr>
          <xdr:sp macro="" textlink="">
            <xdr:nvSpPr>
              <xdr:cNvPr id="398506" name="Group Box 170" hidden="1">
                <a:extLst>
                  <a:ext uri="{63B3BB69-23CF-44E3-9099-C40C66FF867C}">
                    <a14:compatExt spid="_x0000_s398506"/>
                  </a:ext>
                  <a:ext uri="{FF2B5EF4-FFF2-40B4-BE49-F238E27FC236}">
                    <a16:creationId xmlns:a16="http://schemas.microsoft.com/office/drawing/2014/main" id="{00000000-0008-0000-0A00-0000AA140600}"/>
                  </a:ext>
                </a:extLst>
              </xdr:cNvPr>
              <xdr:cNvSpPr/>
            </xdr:nvSpPr>
            <xdr:spPr bwMode="auto">
              <a:xfrm>
                <a:off x="3581388" y="2104648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8507" name="Option Button 171" hidden="1">
                <a:extLst>
                  <a:ext uri="{63B3BB69-23CF-44E3-9099-C40C66FF867C}">
                    <a14:compatExt spid="_x0000_s398507"/>
                  </a:ext>
                  <a:ext uri="{FF2B5EF4-FFF2-40B4-BE49-F238E27FC236}">
                    <a16:creationId xmlns:a16="http://schemas.microsoft.com/office/drawing/2014/main" id="{00000000-0008-0000-0A00-0000AB1406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508" name="Option Button 172" hidden="1">
                <a:extLst>
                  <a:ext uri="{63B3BB69-23CF-44E3-9099-C40C66FF867C}">
                    <a14:compatExt spid="_x0000_s398508"/>
                  </a:ext>
                  <a:ext uri="{FF2B5EF4-FFF2-40B4-BE49-F238E27FC236}">
                    <a16:creationId xmlns:a16="http://schemas.microsoft.com/office/drawing/2014/main" id="{00000000-0008-0000-0A00-0000AC1406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509" name="Option Button 173" hidden="1">
                <a:extLst>
                  <a:ext uri="{63B3BB69-23CF-44E3-9099-C40C66FF867C}">
                    <a14:compatExt spid="_x0000_s398509"/>
                  </a:ext>
                  <a:ext uri="{FF2B5EF4-FFF2-40B4-BE49-F238E27FC236}">
                    <a16:creationId xmlns:a16="http://schemas.microsoft.com/office/drawing/2014/main" id="{00000000-0008-0000-0A00-0000AD1406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510" name="Option Button 174" hidden="1">
                <a:extLst>
                  <a:ext uri="{63B3BB69-23CF-44E3-9099-C40C66FF867C}">
                    <a14:compatExt spid="_x0000_s398510"/>
                  </a:ext>
                  <a:ext uri="{FF2B5EF4-FFF2-40B4-BE49-F238E27FC236}">
                    <a16:creationId xmlns:a16="http://schemas.microsoft.com/office/drawing/2014/main" id="{00000000-0008-0000-0A00-0000AE1406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511" name="Option Button 175" hidden="1">
                <a:extLst>
                  <a:ext uri="{63B3BB69-23CF-44E3-9099-C40C66FF867C}">
                    <a14:compatExt spid="_x0000_s398511"/>
                  </a:ext>
                  <a:ext uri="{FF2B5EF4-FFF2-40B4-BE49-F238E27FC236}">
                    <a16:creationId xmlns:a16="http://schemas.microsoft.com/office/drawing/2014/main" id="{00000000-0008-0000-0A00-0000AF1406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76393</xdr:colOff>
          <xdr:row>46</xdr:row>
          <xdr:rowOff>28578</xdr:rowOff>
        </xdr:from>
        <xdr:to>
          <xdr:col>16</xdr:col>
          <xdr:colOff>132301</xdr:colOff>
          <xdr:row>46</xdr:row>
          <xdr:rowOff>204311</xdr:rowOff>
        </xdr:to>
        <xdr:grpSp>
          <xdr:nvGrpSpPr>
            <xdr:cNvPr id="276" name="Gruppieren 275">
              <a:extLst>
                <a:ext uri="{FF2B5EF4-FFF2-40B4-BE49-F238E27FC236}">
                  <a16:creationId xmlns:a16="http://schemas.microsoft.com/office/drawing/2014/main" id="{00000000-0008-0000-0A00-000014010000}"/>
                </a:ext>
              </a:extLst>
            </xdr:cNvPr>
            <xdr:cNvGrpSpPr/>
          </xdr:nvGrpSpPr>
          <xdr:grpSpPr>
            <a:xfrm>
              <a:off x="4419793" y="15314298"/>
              <a:ext cx="2380008" cy="175733"/>
              <a:chOff x="3581397" y="2105504"/>
              <a:chExt cx="2247892" cy="276224"/>
            </a:xfrm>
          </xdr:grpSpPr>
          <xdr:sp macro="" textlink="">
            <xdr:nvSpPr>
              <xdr:cNvPr id="398512" name="Group Box 176" hidden="1">
                <a:extLst>
                  <a:ext uri="{63B3BB69-23CF-44E3-9099-C40C66FF867C}">
                    <a14:compatExt spid="_x0000_s398512"/>
                  </a:ext>
                  <a:ext uri="{FF2B5EF4-FFF2-40B4-BE49-F238E27FC236}">
                    <a16:creationId xmlns:a16="http://schemas.microsoft.com/office/drawing/2014/main" id="{00000000-0008-0000-0A00-0000B0140600}"/>
                  </a:ext>
                </a:extLst>
              </xdr:cNvPr>
              <xdr:cNvSpPr/>
            </xdr:nvSpPr>
            <xdr:spPr bwMode="auto">
              <a:xfrm>
                <a:off x="3581397" y="2105504"/>
                <a:ext cx="2247892" cy="276224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8513" name="Option Button 177" hidden="1">
                <a:extLst>
                  <a:ext uri="{63B3BB69-23CF-44E3-9099-C40C66FF867C}">
                    <a14:compatExt spid="_x0000_s398513"/>
                  </a:ext>
                  <a:ext uri="{FF2B5EF4-FFF2-40B4-BE49-F238E27FC236}">
                    <a16:creationId xmlns:a16="http://schemas.microsoft.com/office/drawing/2014/main" id="{00000000-0008-0000-0A00-0000B1140600}"/>
                  </a:ext>
                </a:extLst>
              </xdr:cNvPr>
              <xdr:cNvSpPr/>
            </xdr:nvSpPr>
            <xdr:spPr bwMode="auto">
              <a:xfrm>
                <a:off x="3705225" y="2152642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514" name="Option Button 178" hidden="1">
                <a:extLst>
                  <a:ext uri="{63B3BB69-23CF-44E3-9099-C40C66FF867C}">
                    <a14:compatExt spid="_x0000_s398514"/>
                  </a:ext>
                  <a:ext uri="{FF2B5EF4-FFF2-40B4-BE49-F238E27FC236}">
                    <a16:creationId xmlns:a16="http://schemas.microsoft.com/office/drawing/2014/main" id="{00000000-0008-0000-0A00-0000B2140600}"/>
                  </a:ext>
                </a:extLst>
              </xdr:cNvPr>
              <xdr:cNvSpPr/>
            </xdr:nvSpPr>
            <xdr:spPr bwMode="auto">
              <a:xfrm>
                <a:off x="4143376" y="2152642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515" name="Option Button 179" hidden="1">
                <a:extLst>
                  <a:ext uri="{63B3BB69-23CF-44E3-9099-C40C66FF867C}">
                    <a14:compatExt spid="_x0000_s398515"/>
                  </a:ext>
                  <a:ext uri="{FF2B5EF4-FFF2-40B4-BE49-F238E27FC236}">
                    <a16:creationId xmlns:a16="http://schemas.microsoft.com/office/drawing/2014/main" id="{00000000-0008-0000-0A00-0000B3140600}"/>
                  </a:ext>
                </a:extLst>
              </xdr:cNvPr>
              <xdr:cNvSpPr/>
            </xdr:nvSpPr>
            <xdr:spPr bwMode="auto">
              <a:xfrm>
                <a:off x="4581526" y="2152642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516" name="Option Button 180" hidden="1">
                <a:extLst>
                  <a:ext uri="{63B3BB69-23CF-44E3-9099-C40C66FF867C}">
                    <a14:compatExt spid="_x0000_s398516"/>
                  </a:ext>
                  <a:ext uri="{FF2B5EF4-FFF2-40B4-BE49-F238E27FC236}">
                    <a16:creationId xmlns:a16="http://schemas.microsoft.com/office/drawing/2014/main" id="{00000000-0008-0000-0A00-0000B4140600}"/>
                  </a:ext>
                </a:extLst>
              </xdr:cNvPr>
              <xdr:cNvSpPr/>
            </xdr:nvSpPr>
            <xdr:spPr bwMode="auto">
              <a:xfrm>
                <a:off x="5019675" y="2152642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517" name="Option Button 181" hidden="1">
                <a:extLst>
                  <a:ext uri="{63B3BB69-23CF-44E3-9099-C40C66FF867C}">
                    <a14:compatExt spid="_x0000_s398517"/>
                  </a:ext>
                  <a:ext uri="{FF2B5EF4-FFF2-40B4-BE49-F238E27FC236}">
                    <a16:creationId xmlns:a16="http://schemas.microsoft.com/office/drawing/2014/main" id="{00000000-0008-0000-0A00-0000B5140600}"/>
                  </a:ext>
                </a:extLst>
              </xdr:cNvPr>
              <xdr:cNvSpPr/>
            </xdr:nvSpPr>
            <xdr:spPr bwMode="auto">
              <a:xfrm>
                <a:off x="5457826" y="2152642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76393</xdr:colOff>
          <xdr:row>47</xdr:row>
          <xdr:rowOff>19053</xdr:rowOff>
        </xdr:from>
        <xdr:to>
          <xdr:col>16</xdr:col>
          <xdr:colOff>132301</xdr:colOff>
          <xdr:row>47</xdr:row>
          <xdr:rowOff>194786</xdr:rowOff>
        </xdr:to>
        <xdr:grpSp>
          <xdr:nvGrpSpPr>
            <xdr:cNvPr id="285" name="Gruppieren 284">
              <a:extLst>
                <a:ext uri="{FF2B5EF4-FFF2-40B4-BE49-F238E27FC236}">
                  <a16:creationId xmlns:a16="http://schemas.microsoft.com/office/drawing/2014/main" id="{00000000-0008-0000-0A00-00001D010000}"/>
                </a:ext>
              </a:extLst>
            </xdr:cNvPr>
            <xdr:cNvGrpSpPr/>
          </xdr:nvGrpSpPr>
          <xdr:grpSpPr>
            <a:xfrm>
              <a:off x="4419793" y="15701013"/>
              <a:ext cx="2380008" cy="175733"/>
              <a:chOff x="3581397" y="2105504"/>
              <a:chExt cx="2247892" cy="276224"/>
            </a:xfrm>
          </xdr:grpSpPr>
          <xdr:sp macro="" textlink="">
            <xdr:nvSpPr>
              <xdr:cNvPr id="398518" name="Group Box 182" hidden="1">
                <a:extLst>
                  <a:ext uri="{63B3BB69-23CF-44E3-9099-C40C66FF867C}">
                    <a14:compatExt spid="_x0000_s398518"/>
                  </a:ext>
                  <a:ext uri="{FF2B5EF4-FFF2-40B4-BE49-F238E27FC236}">
                    <a16:creationId xmlns:a16="http://schemas.microsoft.com/office/drawing/2014/main" id="{00000000-0008-0000-0A00-0000B6140600}"/>
                  </a:ext>
                </a:extLst>
              </xdr:cNvPr>
              <xdr:cNvSpPr/>
            </xdr:nvSpPr>
            <xdr:spPr bwMode="auto">
              <a:xfrm>
                <a:off x="3581397" y="2105504"/>
                <a:ext cx="2247892" cy="276224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8519" name="Option Button 183" hidden="1">
                <a:extLst>
                  <a:ext uri="{63B3BB69-23CF-44E3-9099-C40C66FF867C}">
                    <a14:compatExt spid="_x0000_s398519"/>
                  </a:ext>
                  <a:ext uri="{FF2B5EF4-FFF2-40B4-BE49-F238E27FC236}">
                    <a16:creationId xmlns:a16="http://schemas.microsoft.com/office/drawing/2014/main" id="{00000000-0008-0000-0A00-0000B7140600}"/>
                  </a:ext>
                </a:extLst>
              </xdr:cNvPr>
              <xdr:cNvSpPr/>
            </xdr:nvSpPr>
            <xdr:spPr bwMode="auto">
              <a:xfrm>
                <a:off x="3705225" y="2152642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520" name="Option Button 184" hidden="1">
                <a:extLst>
                  <a:ext uri="{63B3BB69-23CF-44E3-9099-C40C66FF867C}">
                    <a14:compatExt spid="_x0000_s398520"/>
                  </a:ext>
                  <a:ext uri="{FF2B5EF4-FFF2-40B4-BE49-F238E27FC236}">
                    <a16:creationId xmlns:a16="http://schemas.microsoft.com/office/drawing/2014/main" id="{00000000-0008-0000-0A00-0000B8140600}"/>
                  </a:ext>
                </a:extLst>
              </xdr:cNvPr>
              <xdr:cNvSpPr/>
            </xdr:nvSpPr>
            <xdr:spPr bwMode="auto">
              <a:xfrm>
                <a:off x="4143376" y="2152642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521" name="Option Button 185" hidden="1">
                <a:extLst>
                  <a:ext uri="{63B3BB69-23CF-44E3-9099-C40C66FF867C}">
                    <a14:compatExt spid="_x0000_s398521"/>
                  </a:ext>
                  <a:ext uri="{FF2B5EF4-FFF2-40B4-BE49-F238E27FC236}">
                    <a16:creationId xmlns:a16="http://schemas.microsoft.com/office/drawing/2014/main" id="{00000000-0008-0000-0A00-0000B9140600}"/>
                  </a:ext>
                </a:extLst>
              </xdr:cNvPr>
              <xdr:cNvSpPr/>
            </xdr:nvSpPr>
            <xdr:spPr bwMode="auto">
              <a:xfrm>
                <a:off x="4581526" y="2152642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522" name="Option Button 186" hidden="1">
                <a:extLst>
                  <a:ext uri="{63B3BB69-23CF-44E3-9099-C40C66FF867C}">
                    <a14:compatExt spid="_x0000_s398522"/>
                  </a:ext>
                  <a:ext uri="{FF2B5EF4-FFF2-40B4-BE49-F238E27FC236}">
                    <a16:creationId xmlns:a16="http://schemas.microsoft.com/office/drawing/2014/main" id="{00000000-0008-0000-0A00-0000BA140600}"/>
                  </a:ext>
                </a:extLst>
              </xdr:cNvPr>
              <xdr:cNvSpPr/>
            </xdr:nvSpPr>
            <xdr:spPr bwMode="auto">
              <a:xfrm>
                <a:off x="5019675" y="2152642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523" name="Option Button 187" hidden="1">
                <a:extLst>
                  <a:ext uri="{63B3BB69-23CF-44E3-9099-C40C66FF867C}">
                    <a14:compatExt spid="_x0000_s398523"/>
                  </a:ext>
                  <a:ext uri="{FF2B5EF4-FFF2-40B4-BE49-F238E27FC236}">
                    <a16:creationId xmlns:a16="http://schemas.microsoft.com/office/drawing/2014/main" id="{00000000-0008-0000-0A00-0000BB140600}"/>
                  </a:ext>
                </a:extLst>
              </xdr:cNvPr>
              <xdr:cNvSpPr/>
            </xdr:nvSpPr>
            <xdr:spPr bwMode="auto">
              <a:xfrm>
                <a:off x="5457826" y="2152642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76393</xdr:colOff>
          <xdr:row>48</xdr:row>
          <xdr:rowOff>28578</xdr:rowOff>
        </xdr:from>
        <xdr:to>
          <xdr:col>16</xdr:col>
          <xdr:colOff>132301</xdr:colOff>
          <xdr:row>48</xdr:row>
          <xdr:rowOff>204311</xdr:rowOff>
        </xdr:to>
        <xdr:grpSp>
          <xdr:nvGrpSpPr>
            <xdr:cNvPr id="294" name="Gruppieren 293">
              <a:extLst>
                <a:ext uri="{FF2B5EF4-FFF2-40B4-BE49-F238E27FC236}">
                  <a16:creationId xmlns:a16="http://schemas.microsoft.com/office/drawing/2014/main" id="{00000000-0008-0000-0A00-000026010000}"/>
                </a:ext>
              </a:extLst>
            </xdr:cNvPr>
            <xdr:cNvGrpSpPr/>
          </xdr:nvGrpSpPr>
          <xdr:grpSpPr>
            <a:xfrm>
              <a:off x="4419793" y="16106778"/>
              <a:ext cx="2380008" cy="175733"/>
              <a:chOff x="3581397" y="2105504"/>
              <a:chExt cx="2247892" cy="276224"/>
            </a:xfrm>
          </xdr:grpSpPr>
          <xdr:sp macro="" textlink="">
            <xdr:nvSpPr>
              <xdr:cNvPr id="398524" name="Group Box 188" hidden="1">
                <a:extLst>
                  <a:ext uri="{63B3BB69-23CF-44E3-9099-C40C66FF867C}">
                    <a14:compatExt spid="_x0000_s398524"/>
                  </a:ext>
                  <a:ext uri="{FF2B5EF4-FFF2-40B4-BE49-F238E27FC236}">
                    <a16:creationId xmlns:a16="http://schemas.microsoft.com/office/drawing/2014/main" id="{00000000-0008-0000-0A00-0000BC140600}"/>
                  </a:ext>
                </a:extLst>
              </xdr:cNvPr>
              <xdr:cNvSpPr/>
            </xdr:nvSpPr>
            <xdr:spPr bwMode="auto">
              <a:xfrm>
                <a:off x="3581397" y="2105504"/>
                <a:ext cx="2247892" cy="276224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8525" name="Option Button 189" hidden="1">
                <a:extLst>
                  <a:ext uri="{63B3BB69-23CF-44E3-9099-C40C66FF867C}">
                    <a14:compatExt spid="_x0000_s398525"/>
                  </a:ext>
                  <a:ext uri="{FF2B5EF4-FFF2-40B4-BE49-F238E27FC236}">
                    <a16:creationId xmlns:a16="http://schemas.microsoft.com/office/drawing/2014/main" id="{00000000-0008-0000-0A00-0000BD140600}"/>
                  </a:ext>
                </a:extLst>
              </xdr:cNvPr>
              <xdr:cNvSpPr/>
            </xdr:nvSpPr>
            <xdr:spPr bwMode="auto">
              <a:xfrm>
                <a:off x="3705225" y="2152642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526" name="Option Button 190" hidden="1">
                <a:extLst>
                  <a:ext uri="{63B3BB69-23CF-44E3-9099-C40C66FF867C}">
                    <a14:compatExt spid="_x0000_s398526"/>
                  </a:ext>
                  <a:ext uri="{FF2B5EF4-FFF2-40B4-BE49-F238E27FC236}">
                    <a16:creationId xmlns:a16="http://schemas.microsoft.com/office/drawing/2014/main" id="{00000000-0008-0000-0A00-0000BE140600}"/>
                  </a:ext>
                </a:extLst>
              </xdr:cNvPr>
              <xdr:cNvSpPr/>
            </xdr:nvSpPr>
            <xdr:spPr bwMode="auto">
              <a:xfrm>
                <a:off x="4143376" y="2152642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527" name="Option Button 191" hidden="1">
                <a:extLst>
                  <a:ext uri="{63B3BB69-23CF-44E3-9099-C40C66FF867C}">
                    <a14:compatExt spid="_x0000_s398527"/>
                  </a:ext>
                  <a:ext uri="{FF2B5EF4-FFF2-40B4-BE49-F238E27FC236}">
                    <a16:creationId xmlns:a16="http://schemas.microsoft.com/office/drawing/2014/main" id="{00000000-0008-0000-0A00-0000BF140600}"/>
                  </a:ext>
                </a:extLst>
              </xdr:cNvPr>
              <xdr:cNvSpPr/>
            </xdr:nvSpPr>
            <xdr:spPr bwMode="auto">
              <a:xfrm>
                <a:off x="4581526" y="2152642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528" name="Option Button 192" hidden="1">
                <a:extLst>
                  <a:ext uri="{63B3BB69-23CF-44E3-9099-C40C66FF867C}">
                    <a14:compatExt spid="_x0000_s398528"/>
                  </a:ext>
                  <a:ext uri="{FF2B5EF4-FFF2-40B4-BE49-F238E27FC236}">
                    <a16:creationId xmlns:a16="http://schemas.microsoft.com/office/drawing/2014/main" id="{00000000-0008-0000-0A00-0000C0140600}"/>
                  </a:ext>
                </a:extLst>
              </xdr:cNvPr>
              <xdr:cNvSpPr/>
            </xdr:nvSpPr>
            <xdr:spPr bwMode="auto">
              <a:xfrm>
                <a:off x="5019675" y="2152642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529" name="Option Button 193" hidden="1">
                <a:extLst>
                  <a:ext uri="{63B3BB69-23CF-44E3-9099-C40C66FF867C}">
                    <a14:compatExt spid="_x0000_s398529"/>
                  </a:ext>
                  <a:ext uri="{FF2B5EF4-FFF2-40B4-BE49-F238E27FC236}">
                    <a16:creationId xmlns:a16="http://schemas.microsoft.com/office/drawing/2014/main" id="{00000000-0008-0000-0A00-0000C1140600}"/>
                  </a:ext>
                </a:extLst>
              </xdr:cNvPr>
              <xdr:cNvSpPr/>
            </xdr:nvSpPr>
            <xdr:spPr bwMode="auto">
              <a:xfrm>
                <a:off x="5457826" y="2152642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xdr:twoCellAnchor editAs="oneCell">
    <xdr:from>
      <xdr:col>0</xdr:col>
      <xdr:colOff>0</xdr:colOff>
      <xdr:row>48</xdr:row>
      <xdr:rowOff>628651</xdr:rowOff>
    </xdr:from>
    <xdr:to>
      <xdr:col>1</xdr:col>
      <xdr:colOff>33068</xdr:colOff>
      <xdr:row>50</xdr:row>
      <xdr:rowOff>276226</xdr:rowOff>
    </xdr:to>
    <xdr:pic>
      <xdr:nvPicPr>
        <xdr:cNvPr id="302" name="Picture 2">
          <a:extLst>
            <a:ext uri="{FF2B5EF4-FFF2-40B4-BE49-F238E27FC236}">
              <a16:creationId xmlns:a16="http://schemas.microsoft.com/office/drawing/2014/main" id="{00000000-0008-0000-0A00-00002E01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 cstate="print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</a:blip>
        <a:srcRect l="42105" t="9828" r="46601" b="57615"/>
        <a:stretch/>
      </xdr:blipFill>
      <xdr:spPr bwMode="auto">
        <a:xfrm>
          <a:off x="0" y="16630651"/>
          <a:ext cx="499793" cy="514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76389</xdr:colOff>
          <xdr:row>50</xdr:row>
          <xdr:rowOff>9591</xdr:rowOff>
        </xdr:from>
        <xdr:to>
          <xdr:col>16</xdr:col>
          <xdr:colOff>132300</xdr:colOff>
          <xdr:row>50</xdr:row>
          <xdr:rowOff>203596</xdr:rowOff>
        </xdr:to>
        <xdr:grpSp>
          <xdr:nvGrpSpPr>
            <xdr:cNvPr id="304" name="Gruppieren 303">
              <a:extLst>
                <a:ext uri="{FF2B5EF4-FFF2-40B4-BE49-F238E27FC236}">
                  <a16:creationId xmlns:a16="http://schemas.microsoft.com/office/drawing/2014/main" id="{00000000-0008-0000-0A00-000030010000}"/>
                </a:ext>
              </a:extLst>
            </xdr:cNvPr>
            <xdr:cNvGrpSpPr/>
          </xdr:nvGrpSpPr>
          <xdr:grpSpPr>
            <a:xfrm>
              <a:off x="4419789" y="16948851"/>
              <a:ext cx="2380011" cy="194005"/>
              <a:chOff x="3581388" y="2104648"/>
              <a:chExt cx="2247895" cy="276226"/>
            </a:xfrm>
          </xdr:grpSpPr>
          <xdr:sp macro="" textlink="">
            <xdr:nvSpPr>
              <xdr:cNvPr id="398530" name="Group Box 194" hidden="1">
                <a:extLst>
                  <a:ext uri="{63B3BB69-23CF-44E3-9099-C40C66FF867C}">
                    <a14:compatExt spid="_x0000_s398530"/>
                  </a:ext>
                  <a:ext uri="{FF2B5EF4-FFF2-40B4-BE49-F238E27FC236}">
                    <a16:creationId xmlns:a16="http://schemas.microsoft.com/office/drawing/2014/main" id="{00000000-0008-0000-0A00-0000C2140600}"/>
                  </a:ext>
                </a:extLst>
              </xdr:cNvPr>
              <xdr:cNvSpPr/>
            </xdr:nvSpPr>
            <xdr:spPr bwMode="auto">
              <a:xfrm>
                <a:off x="3581388" y="2104648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8531" name="Option Button 195" hidden="1">
                <a:extLst>
                  <a:ext uri="{63B3BB69-23CF-44E3-9099-C40C66FF867C}">
                    <a14:compatExt spid="_x0000_s398531"/>
                  </a:ext>
                  <a:ext uri="{FF2B5EF4-FFF2-40B4-BE49-F238E27FC236}">
                    <a16:creationId xmlns:a16="http://schemas.microsoft.com/office/drawing/2014/main" id="{00000000-0008-0000-0A00-0000C31406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532" name="Option Button 196" hidden="1">
                <a:extLst>
                  <a:ext uri="{63B3BB69-23CF-44E3-9099-C40C66FF867C}">
                    <a14:compatExt spid="_x0000_s398532"/>
                  </a:ext>
                  <a:ext uri="{FF2B5EF4-FFF2-40B4-BE49-F238E27FC236}">
                    <a16:creationId xmlns:a16="http://schemas.microsoft.com/office/drawing/2014/main" id="{00000000-0008-0000-0A00-0000C41406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533" name="Option Button 197" hidden="1">
                <a:extLst>
                  <a:ext uri="{63B3BB69-23CF-44E3-9099-C40C66FF867C}">
                    <a14:compatExt spid="_x0000_s398533"/>
                  </a:ext>
                  <a:ext uri="{FF2B5EF4-FFF2-40B4-BE49-F238E27FC236}">
                    <a16:creationId xmlns:a16="http://schemas.microsoft.com/office/drawing/2014/main" id="{00000000-0008-0000-0A00-0000C51406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534" name="Option Button 198" hidden="1">
                <a:extLst>
                  <a:ext uri="{63B3BB69-23CF-44E3-9099-C40C66FF867C}">
                    <a14:compatExt spid="_x0000_s398534"/>
                  </a:ext>
                  <a:ext uri="{FF2B5EF4-FFF2-40B4-BE49-F238E27FC236}">
                    <a16:creationId xmlns:a16="http://schemas.microsoft.com/office/drawing/2014/main" id="{00000000-0008-0000-0A00-0000C61406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535" name="Option Button 199" hidden="1">
                <a:extLst>
                  <a:ext uri="{63B3BB69-23CF-44E3-9099-C40C66FF867C}">
                    <a14:compatExt spid="_x0000_s398535"/>
                  </a:ext>
                  <a:ext uri="{FF2B5EF4-FFF2-40B4-BE49-F238E27FC236}">
                    <a16:creationId xmlns:a16="http://schemas.microsoft.com/office/drawing/2014/main" id="{00000000-0008-0000-0A00-0000C71406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76389</xdr:colOff>
          <xdr:row>51</xdr:row>
          <xdr:rowOff>9591</xdr:rowOff>
        </xdr:from>
        <xdr:to>
          <xdr:col>16</xdr:col>
          <xdr:colOff>132300</xdr:colOff>
          <xdr:row>51</xdr:row>
          <xdr:rowOff>203596</xdr:rowOff>
        </xdr:to>
        <xdr:grpSp>
          <xdr:nvGrpSpPr>
            <xdr:cNvPr id="313" name="Gruppieren 312">
              <a:extLst>
                <a:ext uri="{FF2B5EF4-FFF2-40B4-BE49-F238E27FC236}">
                  <a16:creationId xmlns:a16="http://schemas.microsoft.com/office/drawing/2014/main" id="{00000000-0008-0000-0A00-000039010000}"/>
                </a:ext>
              </a:extLst>
            </xdr:cNvPr>
            <xdr:cNvGrpSpPr/>
          </xdr:nvGrpSpPr>
          <xdr:grpSpPr>
            <a:xfrm>
              <a:off x="4419789" y="17345091"/>
              <a:ext cx="2380011" cy="194005"/>
              <a:chOff x="3581388" y="2104648"/>
              <a:chExt cx="2247895" cy="276226"/>
            </a:xfrm>
          </xdr:grpSpPr>
          <xdr:sp macro="" textlink="">
            <xdr:nvSpPr>
              <xdr:cNvPr id="398536" name="Group Box 200" hidden="1">
                <a:extLst>
                  <a:ext uri="{63B3BB69-23CF-44E3-9099-C40C66FF867C}">
                    <a14:compatExt spid="_x0000_s398536"/>
                  </a:ext>
                  <a:ext uri="{FF2B5EF4-FFF2-40B4-BE49-F238E27FC236}">
                    <a16:creationId xmlns:a16="http://schemas.microsoft.com/office/drawing/2014/main" id="{00000000-0008-0000-0A00-0000C8140600}"/>
                  </a:ext>
                </a:extLst>
              </xdr:cNvPr>
              <xdr:cNvSpPr/>
            </xdr:nvSpPr>
            <xdr:spPr bwMode="auto">
              <a:xfrm>
                <a:off x="3581388" y="2104648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8537" name="Option Button 201" hidden="1">
                <a:extLst>
                  <a:ext uri="{63B3BB69-23CF-44E3-9099-C40C66FF867C}">
                    <a14:compatExt spid="_x0000_s398537"/>
                  </a:ext>
                  <a:ext uri="{FF2B5EF4-FFF2-40B4-BE49-F238E27FC236}">
                    <a16:creationId xmlns:a16="http://schemas.microsoft.com/office/drawing/2014/main" id="{00000000-0008-0000-0A00-0000C91406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538" name="Option Button 202" hidden="1">
                <a:extLst>
                  <a:ext uri="{63B3BB69-23CF-44E3-9099-C40C66FF867C}">
                    <a14:compatExt spid="_x0000_s398538"/>
                  </a:ext>
                  <a:ext uri="{FF2B5EF4-FFF2-40B4-BE49-F238E27FC236}">
                    <a16:creationId xmlns:a16="http://schemas.microsoft.com/office/drawing/2014/main" id="{00000000-0008-0000-0A00-0000CA1406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539" name="Option Button 203" hidden="1">
                <a:extLst>
                  <a:ext uri="{63B3BB69-23CF-44E3-9099-C40C66FF867C}">
                    <a14:compatExt spid="_x0000_s398539"/>
                  </a:ext>
                  <a:ext uri="{FF2B5EF4-FFF2-40B4-BE49-F238E27FC236}">
                    <a16:creationId xmlns:a16="http://schemas.microsoft.com/office/drawing/2014/main" id="{00000000-0008-0000-0A00-0000CB1406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540" name="Option Button 204" hidden="1">
                <a:extLst>
                  <a:ext uri="{63B3BB69-23CF-44E3-9099-C40C66FF867C}">
                    <a14:compatExt spid="_x0000_s398540"/>
                  </a:ext>
                  <a:ext uri="{FF2B5EF4-FFF2-40B4-BE49-F238E27FC236}">
                    <a16:creationId xmlns:a16="http://schemas.microsoft.com/office/drawing/2014/main" id="{00000000-0008-0000-0A00-0000CC1406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541" name="Option Button 205" hidden="1">
                <a:extLst>
                  <a:ext uri="{63B3BB69-23CF-44E3-9099-C40C66FF867C}">
                    <a14:compatExt spid="_x0000_s398541"/>
                  </a:ext>
                  <a:ext uri="{FF2B5EF4-FFF2-40B4-BE49-F238E27FC236}">
                    <a16:creationId xmlns:a16="http://schemas.microsoft.com/office/drawing/2014/main" id="{00000000-0008-0000-0A00-0000CD1406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76389</xdr:colOff>
          <xdr:row>52</xdr:row>
          <xdr:rowOff>9591</xdr:rowOff>
        </xdr:from>
        <xdr:to>
          <xdr:col>16</xdr:col>
          <xdr:colOff>132300</xdr:colOff>
          <xdr:row>52</xdr:row>
          <xdr:rowOff>203596</xdr:rowOff>
        </xdr:to>
        <xdr:grpSp>
          <xdr:nvGrpSpPr>
            <xdr:cNvPr id="322" name="Gruppieren 321">
              <a:extLst>
                <a:ext uri="{FF2B5EF4-FFF2-40B4-BE49-F238E27FC236}">
                  <a16:creationId xmlns:a16="http://schemas.microsoft.com/office/drawing/2014/main" id="{00000000-0008-0000-0A00-000042010000}"/>
                </a:ext>
              </a:extLst>
            </xdr:cNvPr>
            <xdr:cNvGrpSpPr/>
          </xdr:nvGrpSpPr>
          <xdr:grpSpPr>
            <a:xfrm>
              <a:off x="4419789" y="17741331"/>
              <a:ext cx="2380011" cy="194005"/>
              <a:chOff x="3581388" y="2104648"/>
              <a:chExt cx="2247895" cy="276226"/>
            </a:xfrm>
          </xdr:grpSpPr>
          <xdr:sp macro="" textlink="">
            <xdr:nvSpPr>
              <xdr:cNvPr id="398542" name="Group Box 206" hidden="1">
                <a:extLst>
                  <a:ext uri="{63B3BB69-23CF-44E3-9099-C40C66FF867C}">
                    <a14:compatExt spid="_x0000_s398542"/>
                  </a:ext>
                  <a:ext uri="{FF2B5EF4-FFF2-40B4-BE49-F238E27FC236}">
                    <a16:creationId xmlns:a16="http://schemas.microsoft.com/office/drawing/2014/main" id="{00000000-0008-0000-0A00-0000CE140600}"/>
                  </a:ext>
                </a:extLst>
              </xdr:cNvPr>
              <xdr:cNvSpPr/>
            </xdr:nvSpPr>
            <xdr:spPr bwMode="auto">
              <a:xfrm>
                <a:off x="3581388" y="2104648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8543" name="Option Button 207" hidden="1">
                <a:extLst>
                  <a:ext uri="{63B3BB69-23CF-44E3-9099-C40C66FF867C}">
                    <a14:compatExt spid="_x0000_s398543"/>
                  </a:ext>
                  <a:ext uri="{FF2B5EF4-FFF2-40B4-BE49-F238E27FC236}">
                    <a16:creationId xmlns:a16="http://schemas.microsoft.com/office/drawing/2014/main" id="{00000000-0008-0000-0A00-0000CF1406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544" name="Option Button 208" hidden="1">
                <a:extLst>
                  <a:ext uri="{63B3BB69-23CF-44E3-9099-C40C66FF867C}">
                    <a14:compatExt spid="_x0000_s398544"/>
                  </a:ext>
                  <a:ext uri="{FF2B5EF4-FFF2-40B4-BE49-F238E27FC236}">
                    <a16:creationId xmlns:a16="http://schemas.microsoft.com/office/drawing/2014/main" id="{00000000-0008-0000-0A00-0000D01406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545" name="Option Button 209" hidden="1">
                <a:extLst>
                  <a:ext uri="{63B3BB69-23CF-44E3-9099-C40C66FF867C}">
                    <a14:compatExt spid="_x0000_s398545"/>
                  </a:ext>
                  <a:ext uri="{FF2B5EF4-FFF2-40B4-BE49-F238E27FC236}">
                    <a16:creationId xmlns:a16="http://schemas.microsoft.com/office/drawing/2014/main" id="{00000000-0008-0000-0A00-0000D11406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546" name="Option Button 210" hidden="1">
                <a:extLst>
                  <a:ext uri="{63B3BB69-23CF-44E3-9099-C40C66FF867C}">
                    <a14:compatExt spid="_x0000_s398546"/>
                  </a:ext>
                  <a:ext uri="{FF2B5EF4-FFF2-40B4-BE49-F238E27FC236}">
                    <a16:creationId xmlns:a16="http://schemas.microsoft.com/office/drawing/2014/main" id="{00000000-0008-0000-0A00-0000D21406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547" name="Option Button 211" hidden="1">
                <a:extLst>
                  <a:ext uri="{63B3BB69-23CF-44E3-9099-C40C66FF867C}">
                    <a14:compatExt spid="_x0000_s398547"/>
                  </a:ext>
                  <a:ext uri="{FF2B5EF4-FFF2-40B4-BE49-F238E27FC236}">
                    <a16:creationId xmlns:a16="http://schemas.microsoft.com/office/drawing/2014/main" id="{00000000-0008-0000-0A00-0000D31406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76389</xdr:colOff>
          <xdr:row>53</xdr:row>
          <xdr:rowOff>66</xdr:rowOff>
        </xdr:from>
        <xdr:to>
          <xdr:col>16</xdr:col>
          <xdr:colOff>132300</xdr:colOff>
          <xdr:row>53</xdr:row>
          <xdr:rowOff>194071</xdr:rowOff>
        </xdr:to>
        <xdr:grpSp>
          <xdr:nvGrpSpPr>
            <xdr:cNvPr id="331" name="Gruppieren 330">
              <a:extLst>
                <a:ext uri="{FF2B5EF4-FFF2-40B4-BE49-F238E27FC236}">
                  <a16:creationId xmlns:a16="http://schemas.microsoft.com/office/drawing/2014/main" id="{00000000-0008-0000-0A00-00004B010000}"/>
                </a:ext>
              </a:extLst>
            </xdr:cNvPr>
            <xdr:cNvGrpSpPr/>
          </xdr:nvGrpSpPr>
          <xdr:grpSpPr>
            <a:xfrm>
              <a:off x="4419789" y="18128046"/>
              <a:ext cx="2380011" cy="194005"/>
              <a:chOff x="3581388" y="2104648"/>
              <a:chExt cx="2247895" cy="276226"/>
            </a:xfrm>
          </xdr:grpSpPr>
          <xdr:sp macro="" textlink="">
            <xdr:nvSpPr>
              <xdr:cNvPr id="398548" name="Group Box 212" hidden="1">
                <a:extLst>
                  <a:ext uri="{63B3BB69-23CF-44E3-9099-C40C66FF867C}">
                    <a14:compatExt spid="_x0000_s398548"/>
                  </a:ext>
                  <a:ext uri="{FF2B5EF4-FFF2-40B4-BE49-F238E27FC236}">
                    <a16:creationId xmlns:a16="http://schemas.microsoft.com/office/drawing/2014/main" id="{00000000-0008-0000-0A00-0000D4140600}"/>
                  </a:ext>
                </a:extLst>
              </xdr:cNvPr>
              <xdr:cNvSpPr/>
            </xdr:nvSpPr>
            <xdr:spPr bwMode="auto">
              <a:xfrm>
                <a:off x="3581388" y="2104648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8549" name="Option Button 213" hidden="1">
                <a:extLst>
                  <a:ext uri="{63B3BB69-23CF-44E3-9099-C40C66FF867C}">
                    <a14:compatExt spid="_x0000_s398549"/>
                  </a:ext>
                  <a:ext uri="{FF2B5EF4-FFF2-40B4-BE49-F238E27FC236}">
                    <a16:creationId xmlns:a16="http://schemas.microsoft.com/office/drawing/2014/main" id="{00000000-0008-0000-0A00-0000D51406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550" name="Option Button 214" hidden="1">
                <a:extLst>
                  <a:ext uri="{63B3BB69-23CF-44E3-9099-C40C66FF867C}">
                    <a14:compatExt spid="_x0000_s398550"/>
                  </a:ext>
                  <a:ext uri="{FF2B5EF4-FFF2-40B4-BE49-F238E27FC236}">
                    <a16:creationId xmlns:a16="http://schemas.microsoft.com/office/drawing/2014/main" id="{00000000-0008-0000-0A00-0000D61406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551" name="Option Button 215" hidden="1">
                <a:extLst>
                  <a:ext uri="{63B3BB69-23CF-44E3-9099-C40C66FF867C}">
                    <a14:compatExt spid="_x0000_s398551"/>
                  </a:ext>
                  <a:ext uri="{FF2B5EF4-FFF2-40B4-BE49-F238E27FC236}">
                    <a16:creationId xmlns:a16="http://schemas.microsoft.com/office/drawing/2014/main" id="{00000000-0008-0000-0A00-0000D71406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552" name="Option Button 216" hidden="1">
                <a:extLst>
                  <a:ext uri="{63B3BB69-23CF-44E3-9099-C40C66FF867C}">
                    <a14:compatExt spid="_x0000_s398552"/>
                  </a:ext>
                  <a:ext uri="{FF2B5EF4-FFF2-40B4-BE49-F238E27FC236}">
                    <a16:creationId xmlns:a16="http://schemas.microsoft.com/office/drawing/2014/main" id="{00000000-0008-0000-0A00-0000D81406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553" name="Option Button 217" hidden="1">
                <a:extLst>
                  <a:ext uri="{63B3BB69-23CF-44E3-9099-C40C66FF867C}">
                    <a14:compatExt spid="_x0000_s398553"/>
                  </a:ext>
                  <a:ext uri="{FF2B5EF4-FFF2-40B4-BE49-F238E27FC236}">
                    <a16:creationId xmlns:a16="http://schemas.microsoft.com/office/drawing/2014/main" id="{00000000-0008-0000-0A00-0000D91406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xdr:twoCellAnchor editAs="oneCell">
    <xdr:from>
      <xdr:col>0</xdr:col>
      <xdr:colOff>1</xdr:colOff>
      <xdr:row>54</xdr:row>
      <xdr:rowOff>1</xdr:rowOff>
    </xdr:from>
    <xdr:to>
      <xdr:col>0</xdr:col>
      <xdr:colOff>455237</xdr:colOff>
      <xdr:row>55</xdr:row>
      <xdr:rowOff>161926</xdr:rowOff>
    </xdr:to>
    <xdr:pic>
      <xdr:nvPicPr>
        <xdr:cNvPr id="339" name="Picture 2">
          <a:extLst>
            <a:ext uri="{FF2B5EF4-FFF2-40B4-BE49-F238E27FC236}">
              <a16:creationId xmlns:a16="http://schemas.microsoft.com/office/drawing/2014/main" id="{00000000-0008-0000-0A00-00005301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 cstate="print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</a:blip>
        <a:srcRect l="62172" t="13821" r="24451" b="56386"/>
        <a:stretch/>
      </xdr:blipFill>
      <xdr:spPr bwMode="auto">
        <a:xfrm>
          <a:off x="1" y="18468976"/>
          <a:ext cx="455236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76387</xdr:colOff>
          <xdr:row>55</xdr:row>
          <xdr:rowOff>28578</xdr:rowOff>
        </xdr:from>
        <xdr:to>
          <xdr:col>16</xdr:col>
          <xdr:colOff>132297</xdr:colOff>
          <xdr:row>55</xdr:row>
          <xdr:rowOff>204311</xdr:rowOff>
        </xdr:to>
        <xdr:grpSp>
          <xdr:nvGrpSpPr>
            <xdr:cNvPr id="341" name="Gruppieren 340">
              <a:extLst>
                <a:ext uri="{FF2B5EF4-FFF2-40B4-BE49-F238E27FC236}">
                  <a16:creationId xmlns:a16="http://schemas.microsoft.com/office/drawing/2014/main" id="{00000000-0008-0000-0A00-000055010000}"/>
                </a:ext>
              </a:extLst>
            </xdr:cNvPr>
            <xdr:cNvGrpSpPr/>
          </xdr:nvGrpSpPr>
          <xdr:grpSpPr>
            <a:xfrm>
              <a:off x="4419787" y="18750918"/>
              <a:ext cx="2380010" cy="175733"/>
              <a:chOff x="3581389" y="2105504"/>
              <a:chExt cx="2247894" cy="276224"/>
            </a:xfrm>
          </xdr:grpSpPr>
          <xdr:sp macro="" textlink="">
            <xdr:nvSpPr>
              <xdr:cNvPr id="398554" name="Group Box 218" hidden="1">
                <a:extLst>
                  <a:ext uri="{63B3BB69-23CF-44E3-9099-C40C66FF867C}">
                    <a14:compatExt spid="_x0000_s398554"/>
                  </a:ext>
                  <a:ext uri="{FF2B5EF4-FFF2-40B4-BE49-F238E27FC236}">
                    <a16:creationId xmlns:a16="http://schemas.microsoft.com/office/drawing/2014/main" id="{00000000-0008-0000-0A00-0000DA140600}"/>
                  </a:ext>
                </a:extLst>
              </xdr:cNvPr>
              <xdr:cNvSpPr/>
            </xdr:nvSpPr>
            <xdr:spPr bwMode="auto">
              <a:xfrm>
                <a:off x="3581389" y="2105504"/>
                <a:ext cx="2247894" cy="276224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8555" name="Option Button 219" hidden="1">
                <a:extLst>
                  <a:ext uri="{63B3BB69-23CF-44E3-9099-C40C66FF867C}">
                    <a14:compatExt spid="_x0000_s398555"/>
                  </a:ext>
                  <a:ext uri="{FF2B5EF4-FFF2-40B4-BE49-F238E27FC236}">
                    <a16:creationId xmlns:a16="http://schemas.microsoft.com/office/drawing/2014/main" id="{00000000-0008-0000-0A00-0000DB140600}"/>
                  </a:ext>
                </a:extLst>
              </xdr:cNvPr>
              <xdr:cNvSpPr/>
            </xdr:nvSpPr>
            <xdr:spPr bwMode="auto">
              <a:xfrm>
                <a:off x="3705225" y="2152642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556" name="Option Button 220" hidden="1">
                <a:extLst>
                  <a:ext uri="{63B3BB69-23CF-44E3-9099-C40C66FF867C}">
                    <a14:compatExt spid="_x0000_s398556"/>
                  </a:ext>
                  <a:ext uri="{FF2B5EF4-FFF2-40B4-BE49-F238E27FC236}">
                    <a16:creationId xmlns:a16="http://schemas.microsoft.com/office/drawing/2014/main" id="{00000000-0008-0000-0A00-0000DC140600}"/>
                  </a:ext>
                </a:extLst>
              </xdr:cNvPr>
              <xdr:cNvSpPr/>
            </xdr:nvSpPr>
            <xdr:spPr bwMode="auto">
              <a:xfrm>
                <a:off x="4143376" y="2152642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557" name="Option Button 221" hidden="1">
                <a:extLst>
                  <a:ext uri="{63B3BB69-23CF-44E3-9099-C40C66FF867C}">
                    <a14:compatExt spid="_x0000_s398557"/>
                  </a:ext>
                  <a:ext uri="{FF2B5EF4-FFF2-40B4-BE49-F238E27FC236}">
                    <a16:creationId xmlns:a16="http://schemas.microsoft.com/office/drawing/2014/main" id="{00000000-0008-0000-0A00-0000DD140600}"/>
                  </a:ext>
                </a:extLst>
              </xdr:cNvPr>
              <xdr:cNvSpPr/>
            </xdr:nvSpPr>
            <xdr:spPr bwMode="auto">
              <a:xfrm>
                <a:off x="4581526" y="2152642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558" name="Option Button 222" hidden="1">
                <a:extLst>
                  <a:ext uri="{63B3BB69-23CF-44E3-9099-C40C66FF867C}">
                    <a14:compatExt spid="_x0000_s398558"/>
                  </a:ext>
                  <a:ext uri="{FF2B5EF4-FFF2-40B4-BE49-F238E27FC236}">
                    <a16:creationId xmlns:a16="http://schemas.microsoft.com/office/drawing/2014/main" id="{00000000-0008-0000-0A00-0000DE140600}"/>
                  </a:ext>
                </a:extLst>
              </xdr:cNvPr>
              <xdr:cNvSpPr/>
            </xdr:nvSpPr>
            <xdr:spPr bwMode="auto">
              <a:xfrm>
                <a:off x="5019675" y="2152642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559" name="Option Button 223" hidden="1">
                <a:extLst>
                  <a:ext uri="{63B3BB69-23CF-44E3-9099-C40C66FF867C}">
                    <a14:compatExt spid="_x0000_s398559"/>
                  </a:ext>
                  <a:ext uri="{FF2B5EF4-FFF2-40B4-BE49-F238E27FC236}">
                    <a16:creationId xmlns:a16="http://schemas.microsoft.com/office/drawing/2014/main" id="{00000000-0008-0000-0A00-0000DF140600}"/>
                  </a:ext>
                </a:extLst>
              </xdr:cNvPr>
              <xdr:cNvSpPr/>
            </xdr:nvSpPr>
            <xdr:spPr bwMode="auto">
              <a:xfrm>
                <a:off x="5457826" y="2152642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76393</xdr:colOff>
          <xdr:row>56</xdr:row>
          <xdr:rowOff>28578</xdr:rowOff>
        </xdr:from>
        <xdr:to>
          <xdr:col>16</xdr:col>
          <xdr:colOff>132301</xdr:colOff>
          <xdr:row>56</xdr:row>
          <xdr:rowOff>204311</xdr:rowOff>
        </xdr:to>
        <xdr:grpSp>
          <xdr:nvGrpSpPr>
            <xdr:cNvPr id="350" name="Gruppieren 349">
              <a:extLst>
                <a:ext uri="{FF2B5EF4-FFF2-40B4-BE49-F238E27FC236}">
                  <a16:creationId xmlns:a16="http://schemas.microsoft.com/office/drawing/2014/main" id="{00000000-0008-0000-0A00-00005E010000}"/>
                </a:ext>
              </a:extLst>
            </xdr:cNvPr>
            <xdr:cNvGrpSpPr/>
          </xdr:nvGrpSpPr>
          <xdr:grpSpPr>
            <a:xfrm>
              <a:off x="4419793" y="19147158"/>
              <a:ext cx="2380008" cy="175733"/>
              <a:chOff x="3581397" y="2105504"/>
              <a:chExt cx="2247892" cy="276224"/>
            </a:xfrm>
          </xdr:grpSpPr>
          <xdr:sp macro="" textlink="">
            <xdr:nvSpPr>
              <xdr:cNvPr id="398560" name="Group Box 224" hidden="1">
                <a:extLst>
                  <a:ext uri="{63B3BB69-23CF-44E3-9099-C40C66FF867C}">
                    <a14:compatExt spid="_x0000_s398560"/>
                  </a:ext>
                  <a:ext uri="{FF2B5EF4-FFF2-40B4-BE49-F238E27FC236}">
                    <a16:creationId xmlns:a16="http://schemas.microsoft.com/office/drawing/2014/main" id="{00000000-0008-0000-0A00-0000E0140600}"/>
                  </a:ext>
                </a:extLst>
              </xdr:cNvPr>
              <xdr:cNvSpPr/>
            </xdr:nvSpPr>
            <xdr:spPr bwMode="auto">
              <a:xfrm>
                <a:off x="3581397" y="2105504"/>
                <a:ext cx="2247892" cy="276224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8561" name="Option Button 225" hidden="1">
                <a:extLst>
                  <a:ext uri="{63B3BB69-23CF-44E3-9099-C40C66FF867C}">
                    <a14:compatExt spid="_x0000_s398561"/>
                  </a:ext>
                  <a:ext uri="{FF2B5EF4-FFF2-40B4-BE49-F238E27FC236}">
                    <a16:creationId xmlns:a16="http://schemas.microsoft.com/office/drawing/2014/main" id="{00000000-0008-0000-0A00-0000E1140600}"/>
                  </a:ext>
                </a:extLst>
              </xdr:cNvPr>
              <xdr:cNvSpPr/>
            </xdr:nvSpPr>
            <xdr:spPr bwMode="auto">
              <a:xfrm>
                <a:off x="3705225" y="2152642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562" name="Option Button 226" hidden="1">
                <a:extLst>
                  <a:ext uri="{63B3BB69-23CF-44E3-9099-C40C66FF867C}">
                    <a14:compatExt spid="_x0000_s398562"/>
                  </a:ext>
                  <a:ext uri="{FF2B5EF4-FFF2-40B4-BE49-F238E27FC236}">
                    <a16:creationId xmlns:a16="http://schemas.microsoft.com/office/drawing/2014/main" id="{00000000-0008-0000-0A00-0000E2140600}"/>
                  </a:ext>
                </a:extLst>
              </xdr:cNvPr>
              <xdr:cNvSpPr/>
            </xdr:nvSpPr>
            <xdr:spPr bwMode="auto">
              <a:xfrm>
                <a:off x="4143376" y="2152642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563" name="Option Button 227" hidden="1">
                <a:extLst>
                  <a:ext uri="{63B3BB69-23CF-44E3-9099-C40C66FF867C}">
                    <a14:compatExt spid="_x0000_s398563"/>
                  </a:ext>
                  <a:ext uri="{FF2B5EF4-FFF2-40B4-BE49-F238E27FC236}">
                    <a16:creationId xmlns:a16="http://schemas.microsoft.com/office/drawing/2014/main" id="{00000000-0008-0000-0A00-0000E3140600}"/>
                  </a:ext>
                </a:extLst>
              </xdr:cNvPr>
              <xdr:cNvSpPr/>
            </xdr:nvSpPr>
            <xdr:spPr bwMode="auto">
              <a:xfrm>
                <a:off x="4581526" y="2152642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564" name="Option Button 228" hidden="1">
                <a:extLst>
                  <a:ext uri="{63B3BB69-23CF-44E3-9099-C40C66FF867C}">
                    <a14:compatExt spid="_x0000_s398564"/>
                  </a:ext>
                  <a:ext uri="{FF2B5EF4-FFF2-40B4-BE49-F238E27FC236}">
                    <a16:creationId xmlns:a16="http://schemas.microsoft.com/office/drawing/2014/main" id="{00000000-0008-0000-0A00-0000E4140600}"/>
                  </a:ext>
                </a:extLst>
              </xdr:cNvPr>
              <xdr:cNvSpPr/>
            </xdr:nvSpPr>
            <xdr:spPr bwMode="auto">
              <a:xfrm>
                <a:off x="5019675" y="2152642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565" name="Option Button 229" hidden="1">
                <a:extLst>
                  <a:ext uri="{63B3BB69-23CF-44E3-9099-C40C66FF867C}">
                    <a14:compatExt spid="_x0000_s398565"/>
                  </a:ext>
                  <a:ext uri="{FF2B5EF4-FFF2-40B4-BE49-F238E27FC236}">
                    <a16:creationId xmlns:a16="http://schemas.microsoft.com/office/drawing/2014/main" id="{00000000-0008-0000-0A00-0000E5140600}"/>
                  </a:ext>
                </a:extLst>
              </xdr:cNvPr>
              <xdr:cNvSpPr/>
            </xdr:nvSpPr>
            <xdr:spPr bwMode="auto">
              <a:xfrm>
                <a:off x="5457826" y="2152642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xdr:twoCellAnchor>
    <xdr:from>
      <xdr:col>20</xdr:col>
      <xdr:colOff>262578</xdr:colOff>
      <xdr:row>11</xdr:row>
      <xdr:rowOff>104772</xdr:rowOff>
    </xdr:from>
    <xdr:to>
      <xdr:col>20</xdr:col>
      <xdr:colOff>963175</xdr:colOff>
      <xdr:row>12</xdr:row>
      <xdr:rowOff>327522</xdr:rowOff>
    </xdr:to>
    <xdr:sp macro="" textlink="">
      <xdr:nvSpPr>
        <xdr:cNvPr id="358" name="Rechteck 357">
          <a:extLst>
            <a:ext uri="{FF2B5EF4-FFF2-40B4-BE49-F238E27FC236}">
              <a16:creationId xmlns:a16="http://schemas.microsoft.com/office/drawing/2014/main" id="{00000000-0008-0000-0A00-000066010000}"/>
            </a:ext>
          </a:extLst>
        </xdr:cNvPr>
        <xdr:cNvSpPr>
          <a:spLocks/>
        </xdr:cNvSpPr>
      </xdr:nvSpPr>
      <xdr:spPr>
        <a:xfrm>
          <a:off x="7396803" y="2524122"/>
          <a:ext cx="700597" cy="62280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998486</xdr:colOff>
      <xdr:row>11</xdr:row>
      <xdr:rowOff>104772</xdr:rowOff>
    </xdr:from>
    <xdr:to>
      <xdr:col>20</xdr:col>
      <xdr:colOff>1693286</xdr:colOff>
      <xdr:row>12</xdr:row>
      <xdr:rowOff>327522</xdr:rowOff>
    </xdr:to>
    <xdr:sp macro="" textlink="">
      <xdr:nvSpPr>
        <xdr:cNvPr id="359" name="Rechteck 358">
          <a:extLst>
            <a:ext uri="{FF2B5EF4-FFF2-40B4-BE49-F238E27FC236}">
              <a16:creationId xmlns:a16="http://schemas.microsoft.com/office/drawing/2014/main" id="{00000000-0008-0000-0A00-000067010000}"/>
            </a:ext>
          </a:extLst>
        </xdr:cNvPr>
        <xdr:cNvSpPr>
          <a:spLocks/>
        </xdr:cNvSpPr>
      </xdr:nvSpPr>
      <xdr:spPr>
        <a:xfrm>
          <a:off x="8132711" y="2524122"/>
          <a:ext cx="694800" cy="62280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1722667</xdr:colOff>
      <xdr:row>11</xdr:row>
      <xdr:rowOff>104772</xdr:rowOff>
    </xdr:from>
    <xdr:to>
      <xdr:col>20</xdr:col>
      <xdr:colOff>2417467</xdr:colOff>
      <xdr:row>12</xdr:row>
      <xdr:rowOff>327522</xdr:rowOff>
    </xdr:to>
    <xdr:sp macro="" textlink="">
      <xdr:nvSpPr>
        <xdr:cNvPr id="360" name="Rechteck 359">
          <a:extLst>
            <a:ext uri="{FF2B5EF4-FFF2-40B4-BE49-F238E27FC236}">
              <a16:creationId xmlns:a16="http://schemas.microsoft.com/office/drawing/2014/main" id="{00000000-0008-0000-0A00-000068010000}"/>
            </a:ext>
          </a:extLst>
        </xdr:cNvPr>
        <xdr:cNvSpPr>
          <a:spLocks/>
        </xdr:cNvSpPr>
      </xdr:nvSpPr>
      <xdr:spPr>
        <a:xfrm>
          <a:off x="8856892" y="2524122"/>
          <a:ext cx="694800" cy="622800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262578</xdr:colOff>
      <xdr:row>9</xdr:row>
      <xdr:rowOff>58804</xdr:rowOff>
    </xdr:from>
    <xdr:to>
      <xdr:col>20</xdr:col>
      <xdr:colOff>963175</xdr:colOff>
      <xdr:row>11</xdr:row>
      <xdr:rowOff>81529</xdr:rowOff>
    </xdr:to>
    <xdr:sp macro="" textlink="">
      <xdr:nvSpPr>
        <xdr:cNvPr id="361" name="Rechteck 360">
          <a:extLst>
            <a:ext uri="{FF2B5EF4-FFF2-40B4-BE49-F238E27FC236}">
              <a16:creationId xmlns:a16="http://schemas.microsoft.com/office/drawing/2014/main" id="{00000000-0008-0000-0A00-000069010000}"/>
            </a:ext>
          </a:extLst>
        </xdr:cNvPr>
        <xdr:cNvSpPr>
          <a:spLocks/>
        </xdr:cNvSpPr>
      </xdr:nvSpPr>
      <xdr:spPr>
        <a:xfrm>
          <a:off x="7396803" y="1878079"/>
          <a:ext cx="700597" cy="62280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998486</xdr:colOff>
      <xdr:row>9</xdr:row>
      <xdr:rowOff>58804</xdr:rowOff>
    </xdr:from>
    <xdr:to>
      <xdr:col>20</xdr:col>
      <xdr:colOff>1693286</xdr:colOff>
      <xdr:row>11</xdr:row>
      <xdr:rowOff>81529</xdr:rowOff>
    </xdr:to>
    <xdr:sp macro="" textlink="">
      <xdr:nvSpPr>
        <xdr:cNvPr id="362" name="Rechteck 361">
          <a:extLst>
            <a:ext uri="{FF2B5EF4-FFF2-40B4-BE49-F238E27FC236}">
              <a16:creationId xmlns:a16="http://schemas.microsoft.com/office/drawing/2014/main" id="{00000000-0008-0000-0A00-00006A010000}"/>
            </a:ext>
          </a:extLst>
        </xdr:cNvPr>
        <xdr:cNvSpPr>
          <a:spLocks/>
        </xdr:cNvSpPr>
      </xdr:nvSpPr>
      <xdr:spPr>
        <a:xfrm>
          <a:off x="8132711" y="1878079"/>
          <a:ext cx="694800" cy="62280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1722667</xdr:colOff>
      <xdr:row>9</xdr:row>
      <xdr:rowOff>58804</xdr:rowOff>
    </xdr:from>
    <xdr:to>
      <xdr:col>20</xdr:col>
      <xdr:colOff>2417467</xdr:colOff>
      <xdr:row>11</xdr:row>
      <xdr:rowOff>81529</xdr:rowOff>
    </xdr:to>
    <xdr:sp macro="" textlink="">
      <xdr:nvSpPr>
        <xdr:cNvPr id="363" name="Rechteck 362">
          <a:extLst>
            <a:ext uri="{FF2B5EF4-FFF2-40B4-BE49-F238E27FC236}">
              <a16:creationId xmlns:a16="http://schemas.microsoft.com/office/drawing/2014/main" id="{00000000-0008-0000-0A00-00006B010000}"/>
            </a:ext>
          </a:extLst>
        </xdr:cNvPr>
        <xdr:cNvSpPr>
          <a:spLocks/>
        </xdr:cNvSpPr>
      </xdr:nvSpPr>
      <xdr:spPr>
        <a:xfrm>
          <a:off x="8856892" y="1878079"/>
          <a:ext cx="694800" cy="622800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272103</xdr:colOff>
      <xdr:row>25</xdr:row>
      <xdr:rowOff>142872</xdr:rowOff>
    </xdr:from>
    <xdr:to>
      <xdr:col>20</xdr:col>
      <xdr:colOff>972700</xdr:colOff>
      <xdr:row>26</xdr:row>
      <xdr:rowOff>365622</xdr:rowOff>
    </xdr:to>
    <xdr:sp macro="" textlink="">
      <xdr:nvSpPr>
        <xdr:cNvPr id="364" name="Rechteck 363">
          <a:extLst>
            <a:ext uri="{FF2B5EF4-FFF2-40B4-BE49-F238E27FC236}">
              <a16:creationId xmlns:a16="http://schemas.microsoft.com/office/drawing/2014/main" id="{00000000-0008-0000-0A00-00006C010000}"/>
            </a:ext>
          </a:extLst>
        </xdr:cNvPr>
        <xdr:cNvSpPr>
          <a:spLocks/>
        </xdr:cNvSpPr>
      </xdr:nvSpPr>
      <xdr:spPr>
        <a:xfrm>
          <a:off x="7406328" y="7591422"/>
          <a:ext cx="700597" cy="62280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998486</xdr:colOff>
      <xdr:row>25</xdr:row>
      <xdr:rowOff>142872</xdr:rowOff>
    </xdr:from>
    <xdr:to>
      <xdr:col>20</xdr:col>
      <xdr:colOff>1693286</xdr:colOff>
      <xdr:row>26</xdr:row>
      <xdr:rowOff>365622</xdr:rowOff>
    </xdr:to>
    <xdr:sp macro="" textlink="">
      <xdr:nvSpPr>
        <xdr:cNvPr id="365" name="Rechteck 364">
          <a:extLst>
            <a:ext uri="{FF2B5EF4-FFF2-40B4-BE49-F238E27FC236}">
              <a16:creationId xmlns:a16="http://schemas.microsoft.com/office/drawing/2014/main" id="{00000000-0008-0000-0A00-00006D010000}"/>
            </a:ext>
          </a:extLst>
        </xdr:cNvPr>
        <xdr:cNvSpPr>
          <a:spLocks/>
        </xdr:cNvSpPr>
      </xdr:nvSpPr>
      <xdr:spPr>
        <a:xfrm>
          <a:off x="8132711" y="7591422"/>
          <a:ext cx="694800" cy="62280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1722667</xdr:colOff>
      <xdr:row>25</xdr:row>
      <xdr:rowOff>142872</xdr:rowOff>
    </xdr:from>
    <xdr:to>
      <xdr:col>20</xdr:col>
      <xdr:colOff>2417467</xdr:colOff>
      <xdr:row>26</xdr:row>
      <xdr:rowOff>365622</xdr:rowOff>
    </xdr:to>
    <xdr:sp macro="" textlink="">
      <xdr:nvSpPr>
        <xdr:cNvPr id="366" name="Rechteck 365">
          <a:extLst>
            <a:ext uri="{FF2B5EF4-FFF2-40B4-BE49-F238E27FC236}">
              <a16:creationId xmlns:a16="http://schemas.microsoft.com/office/drawing/2014/main" id="{00000000-0008-0000-0A00-00006E010000}"/>
            </a:ext>
          </a:extLst>
        </xdr:cNvPr>
        <xdr:cNvSpPr>
          <a:spLocks/>
        </xdr:cNvSpPr>
      </xdr:nvSpPr>
      <xdr:spPr>
        <a:xfrm>
          <a:off x="8856892" y="7591422"/>
          <a:ext cx="694800" cy="622800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272103</xdr:colOff>
      <xdr:row>23</xdr:row>
      <xdr:rowOff>96904</xdr:rowOff>
    </xdr:from>
    <xdr:to>
      <xdr:col>20</xdr:col>
      <xdr:colOff>972700</xdr:colOff>
      <xdr:row>25</xdr:row>
      <xdr:rowOff>119629</xdr:rowOff>
    </xdr:to>
    <xdr:sp macro="" textlink="">
      <xdr:nvSpPr>
        <xdr:cNvPr id="367" name="Rechteck 366">
          <a:extLst>
            <a:ext uri="{FF2B5EF4-FFF2-40B4-BE49-F238E27FC236}">
              <a16:creationId xmlns:a16="http://schemas.microsoft.com/office/drawing/2014/main" id="{00000000-0008-0000-0A00-00006F010000}"/>
            </a:ext>
          </a:extLst>
        </xdr:cNvPr>
        <xdr:cNvSpPr>
          <a:spLocks/>
        </xdr:cNvSpPr>
      </xdr:nvSpPr>
      <xdr:spPr>
        <a:xfrm>
          <a:off x="7406328" y="6945379"/>
          <a:ext cx="700597" cy="62280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998486</xdr:colOff>
      <xdr:row>23</xdr:row>
      <xdr:rowOff>96904</xdr:rowOff>
    </xdr:from>
    <xdr:to>
      <xdr:col>20</xdr:col>
      <xdr:colOff>1693286</xdr:colOff>
      <xdr:row>25</xdr:row>
      <xdr:rowOff>119629</xdr:rowOff>
    </xdr:to>
    <xdr:sp macro="" textlink="">
      <xdr:nvSpPr>
        <xdr:cNvPr id="368" name="Rechteck 367">
          <a:extLst>
            <a:ext uri="{FF2B5EF4-FFF2-40B4-BE49-F238E27FC236}">
              <a16:creationId xmlns:a16="http://schemas.microsoft.com/office/drawing/2014/main" id="{00000000-0008-0000-0A00-000070010000}"/>
            </a:ext>
          </a:extLst>
        </xdr:cNvPr>
        <xdr:cNvSpPr>
          <a:spLocks/>
        </xdr:cNvSpPr>
      </xdr:nvSpPr>
      <xdr:spPr>
        <a:xfrm>
          <a:off x="8132711" y="6945379"/>
          <a:ext cx="694800" cy="62280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1722667</xdr:colOff>
      <xdr:row>23</xdr:row>
      <xdr:rowOff>96904</xdr:rowOff>
    </xdr:from>
    <xdr:to>
      <xdr:col>20</xdr:col>
      <xdr:colOff>2417467</xdr:colOff>
      <xdr:row>25</xdr:row>
      <xdr:rowOff>119629</xdr:rowOff>
    </xdr:to>
    <xdr:sp macro="" textlink="">
      <xdr:nvSpPr>
        <xdr:cNvPr id="369" name="Rechteck 368">
          <a:extLst>
            <a:ext uri="{FF2B5EF4-FFF2-40B4-BE49-F238E27FC236}">
              <a16:creationId xmlns:a16="http://schemas.microsoft.com/office/drawing/2014/main" id="{00000000-0008-0000-0A00-000071010000}"/>
            </a:ext>
          </a:extLst>
        </xdr:cNvPr>
        <xdr:cNvSpPr>
          <a:spLocks/>
        </xdr:cNvSpPr>
      </xdr:nvSpPr>
      <xdr:spPr>
        <a:xfrm>
          <a:off x="8856892" y="6945379"/>
          <a:ext cx="694800" cy="622800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272103</xdr:colOff>
      <xdr:row>30</xdr:row>
      <xdr:rowOff>133347</xdr:rowOff>
    </xdr:from>
    <xdr:to>
      <xdr:col>20</xdr:col>
      <xdr:colOff>972700</xdr:colOff>
      <xdr:row>31</xdr:row>
      <xdr:rowOff>356097</xdr:rowOff>
    </xdr:to>
    <xdr:sp macro="" textlink="">
      <xdr:nvSpPr>
        <xdr:cNvPr id="370" name="Rechteck 369">
          <a:extLst>
            <a:ext uri="{FF2B5EF4-FFF2-40B4-BE49-F238E27FC236}">
              <a16:creationId xmlns:a16="http://schemas.microsoft.com/office/drawing/2014/main" id="{00000000-0008-0000-0A00-000072010000}"/>
            </a:ext>
          </a:extLst>
        </xdr:cNvPr>
        <xdr:cNvSpPr>
          <a:spLocks/>
        </xdr:cNvSpPr>
      </xdr:nvSpPr>
      <xdr:spPr>
        <a:xfrm>
          <a:off x="7406328" y="9382122"/>
          <a:ext cx="700597" cy="62280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998486</xdr:colOff>
      <xdr:row>30</xdr:row>
      <xdr:rowOff>133347</xdr:rowOff>
    </xdr:from>
    <xdr:to>
      <xdr:col>20</xdr:col>
      <xdr:colOff>1693286</xdr:colOff>
      <xdr:row>31</xdr:row>
      <xdr:rowOff>356097</xdr:rowOff>
    </xdr:to>
    <xdr:sp macro="" textlink="">
      <xdr:nvSpPr>
        <xdr:cNvPr id="371" name="Rechteck 370">
          <a:extLst>
            <a:ext uri="{FF2B5EF4-FFF2-40B4-BE49-F238E27FC236}">
              <a16:creationId xmlns:a16="http://schemas.microsoft.com/office/drawing/2014/main" id="{00000000-0008-0000-0A00-000073010000}"/>
            </a:ext>
          </a:extLst>
        </xdr:cNvPr>
        <xdr:cNvSpPr>
          <a:spLocks/>
        </xdr:cNvSpPr>
      </xdr:nvSpPr>
      <xdr:spPr>
        <a:xfrm>
          <a:off x="8132711" y="9382122"/>
          <a:ext cx="694800" cy="62280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1722667</xdr:colOff>
      <xdr:row>30</xdr:row>
      <xdr:rowOff>133347</xdr:rowOff>
    </xdr:from>
    <xdr:to>
      <xdr:col>20</xdr:col>
      <xdr:colOff>2417467</xdr:colOff>
      <xdr:row>31</xdr:row>
      <xdr:rowOff>356097</xdr:rowOff>
    </xdr:to>
    <xdr:sp macro="" textlink="">
      <xdr:nvSpPr>
        <xdr:cNvPr id="372" name="Rechteck 371">
          <a:extLst>
            <a:ext uri="{FF2B5EF4-FFF2-40B4-BE49-F238E27FC236}">
              <a16:creationId xmlns:a16="http://schemas.microsoft.com/office/drawing/2014/main" id="{00000000-0008-0000-0A00-000074010000}"/>
            </a:ext>
          </a:extLst>
        </xdr:cNvPr>
        <xdr:cNvSpPr>
          <a:spLocks/>
        </xdr:cNvSpPr>
      </xdr:nvSpPr>
      <xdr:spPr>
        <a:xfrm>
          <a:off x="8856892" y="9382122"/>
          <a:ext cx="694800" cy="622800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272103</xdr:colOff>
      <xdr:row>28</xdr:row>
      <xdr:rowOff>87379</xdr:rowOff>
    </xdr:from>
    <xdr:to>
      <xdr:col>20</xdr:col>
      <xdr:colOff>972700</xdr:colOff>
      <xdr:row>30</xdr:row>
      <xdr:rowOff>110104</xdr:rowOff>
    </xdr:to>
    <xdr:sp macro="" textlink="">
      <xdr:nvSpPr>
        <xdr:cNvPr id="373" name="Rechteck 372">
          <a:extLst>
            <a:ext uri="{FF2B5EF4-FFF2-40B4-BE49-F238E27FC236}">
              <a16:creationId xmlns:a16="http://schemas.microsoft.com/office/drawing/2014/main" id="{00000000-0008-0000-0A00-000075010000}"/>
            </a:ext>
          </a:extLst>
        </xdr:cNvPr>
        <xdr:cNvSpPr>
          <a:spLocks/>
        </xdr:cNvSpPr>
      </xdr:nvSpPr>
      <xdr:spPr>
        <a:xfrm>
          <a:off x="7406328" y="8736079"/>
          <a:ext cx="700597" cy="62280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998486</xdr:colOff>
      <xdr:row>28</xdr:row>
      <xdr:rowOff>87379</xdr:rowOff>
    </xdr:from>
    <xdr:to>
      <xdr:col>20</xdr:col>
      <xdr:colOff>1693286</xdr:colOff>
      <xdr:row>30</xdr:row>
      <xdr:rowOff>110104</xdr:rowOff>
    </xdr:to>
    <xdr:sp macro="" textlink="">
      <xdr:nvSpPr>
        <xdr:cNvPr id="374" name="Rechteck 373">
          <a:extLst>
            <a:ext uri="{FF2B5EF4-FFF2-40B4-BE49-F238E27FC236}">
              <a16:creationId xmlns:a16="http://schemas.microsoft.com/office/drawing/2014/main" id="{00000000-0008-0000-0A00-000076010000}"/>
            </a:ext>
          </a:extLst>
        </xdr:cNvPr>
        <xdr:cNvSpPr>
          <a:spLocks/>
        </xdr:cNvSpPr>
      </xdr:nvSpPr>
      <xdr:spPr>
        <a:xfrm>
          <a:off x="8132711" y="8736079"/>
          <a:ext cx="694800" cy="62280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1722667</xdr:colOff>
      <xdr:row>28</xdr:row>
      <xdr:rowOff>87379</xdr:rowOff>
    </xdr:from>
    <xdr:to>
      <xdr:col>20</xdr:col>
      <xdr:colOff>2417467</xdr:colOff>
      <xdr:row>30</xdr:row>
      <xdr:rowOff>110104</xdr:rowOff>
    </xdr:to>
    <xdr:sp macro="" textlink="">
      <xdr:nvSpPr>
        <xdr:cNvPr id="375" name="Rechteck 374">
          <a:extLst>
            <a:ext uri="{FF2B5EF4-FFF2-40B4-BE49-F238E27FC236}">
              <a16:creationId xmlns:a16="http://schemas.microsoft.com/office/drawing/2014/main" id="{00000000-0008-0000-0A00-000077010000}"/>
            </a:ext>
          </a:extLst>
        </xdr:cNvPr>
        <xdr:cNvSpPr>
          <a:spLocks/>
        </xdr:cNvSpPr>
      </xdr:nvSpPr>
      <xdr:spPr>
        <a:xfrm>
          <a:off x="8856892" y="8736079"/>
          <a:ext cx="694800" cy="622800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272103</xdr:colOff>
      <xdr:row>34</xdr:row>
      <xdr:rowOff>133347</xdr:rowOff>
    </xdr:from>
    <xdr:to>
      <xdr:col>20</xdr:col>
      <xdr:colOff>972700</xdr:colOff>
      <xdr:row>35</xdr:row>
      <xdr:rowOff>356097</xdr:rowOff>
    </xdr:to>
    <xdr:sp macro="" textlink="">
      <xdr:nvSpPr>
        <xdr:cNvPr id="376" name="Rechteck 375">
          <a:extLst>
            <a:ext uri="{FF2B5EF4-FFF2-40B4-BE49-F238E27FC236}">
              <a16:creationId xmlns:a16="http://schemas.microsoft.com/office/drawing/2014/main" id="{00000000-0008-0000-0A00-000078010000}"/>
            </a:ext>
          </a:extLst>
        </xdr:cNvPr>
        <xdr:cNvSpPr>
          <a:spLocks/>
        </xdr:cNvSpPr>
      </xdr:nvSpPr>
      <xdr:spPr>
        <a:xfrm>
          <a:off x="7406328" y="10934697"/>
          <a:ext cx="700597" cy="62280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998486</xdr:colOff>
      <xdr:row>34</xdr:row>
      <xdr:rowOff>133347</xdr:rowOff>
    </xdr:from>
    <xdr:to>
      <xdr:col>20</xdr:col>
      <xdr:colOff>1693286</xdr:colOff>
      <xdr:row>35</xdr:row>
      <xdr:rowOff>356097</xdr:rowOff>
    </xdr:to>
    <xdr:sp macro="" textlink="">
      <xdr:nvSpPr>
        <xdr:cNvPr id="377" name="Rechteck 376">
          <a:extLst>
            <a:ext uri="{FF2B5EF4-FFF2-40B4-BE49-F238E27FC236}">
              <a16:creationId xmlns:a16="http://schemas.microsoft.com/office/drawing/2014/main" id="{00000000-0008-0000-0A00-000079010000}"/>
            </a:ext>
          </a:extLst>
        </xdr:cNvPr>
        <xdr:cNvSpPr>
          <a:spLocks/>
        </xdr:cNvSpPr>
      </xdr:nvSpPr>
      <xdr:spPr>
        <a:xfrm>
          <a:off x="8132711" y="10934697"/>
          <a:ext cx="694800" cy="62280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1722667</xdr:colOff>
      <xdr:row>34</xdr:row>
      <xdr:rowOff>133347</xdr:rowOff>
    </xdr:from>
    <xdr:to>
      <xdr:col>20</xdr:col>
      <xdr:colOff>2417467</xdr:colOff>
      <xdr:row>35</xdr:row>
      <xdr:rowOff>356097</xdr:rowOff>
    </xdr:to>
    <xdr:sp macro="" textlink="">
      <xdr:nvSpPr>
        <xdr:cNvPr id="378" name="Rechteck 377">
          <a:extLst>
            <a:ext uri="{FF2B5EF4-FFF2-40B4-BE49-F238E27FC236}">
              <a16:creationId xmlns:a16="http://schemas.microsoft.com/office/drawing/2014/main" id="{00000000-0008-0000-0A00-00007A010000}"/>
            </a:ext>
          </a:extLst>
        </xdr:cNvPr>
        <xdr:cNvSpPr>
          <a:spLocks/>
        </xdr:cNvSpPr>
      </xdr:nvSpPr>
      <xdr:spPr>
        <a:xfrm>
          <a:off x="8856892" y="10934697"/>
          <a:ext cx="694800" cy="622800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272103</xdr:colOff>
      <xdr:row>32</xdr:row>
      <xdr:rowOff>87379</xdr:rowOff>
    </xdr:from>
    <xdr:to>
      <xdr:col>20</xdr:col>
      <xdr:colOff>972700</xdr:colOff>
      <xdr:row>34</xdr:row>
      <xdr:rowOff>110104</xdr:rowOff>
    </xdr:to>
    <xdr:sp macro="" textlink="">
      <xdr:nvSpPr>
        <xdr:cNvPr id="379" name="Rechteck 378">
          <a:extLst>
            <a:ext uri="{FF2B5EF4-FFF2-40B4-BE49-F238E27FC236}">
              <a16:creationId xmlns:a16="http://schemas.microsoft.com/office/drawing/2014/main" id="{00000000-0008-0000-0A00-00007B010000}"/>
            </a:ext>
          </a:extLst>
        </xdr:cNvPr>
        <xdr:cNvSpPr>
          <a:spLocks/>
        </xdr:cNvSpPr>
      </xdr:nvSpPr>
      <xdr:spPr>
        <a:xfrm>
          <a:off x="7406328" y="10288654"/>
          <a:ext cx="700597" cy="62280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998486</xdr:colOff>
      <xdr:row>32</xdr:row>
      <xdr:rowOff>87379</xdr:rowOff>
    </xdr:from>
    <xdr:to>
      <xdr:col>20</xdr:col>
      <xdr:colOff>1693286</xdr:colOff>
      <xdr:row>34</xdr:row>
      <xdr:rowOff>110104</xdr:rowOff>
    </xdr:to>
    <xdr:sp macro="" textlink="">
      <xdr:nvSpPr>
        <xdr:cNvPr id="380" name="Rechteck 379">
          <a:extLst>
            <a:ext uri="{FF2B5EF4-FFF2-40B4-BE49-F238E27FC236}">
              <a16:creationId xmlns:a16="http://schemas.microsoft.com/office/drawing/2014/main" id="{00000000-0008-0000-0A00-00007C010000}"/>
            </a:ext>
          </a:extLst>
        </xdr:cNvPr>
        <xdr:cNvSpPr>
          <a:spLocks/>
        </xdr:cNvSpPr>
      </xdr:nvSpPr>
      <xdr:spPr>
        <a:xfrm>
          <a:off x="8132711" y="10288654"/>
          <a:ext cx="694800" cy="62280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1722667</xdr:colOff>
      <xdr:row>32</xdr:row>
      <xdr:rowOff>87379</xdr:rowOff>
    </xdr:from>
    <xdr:to>
      <xdr:col>20</xdr:col>
      <xdr:colOff>2417467</xdr:colOff>
      <xdr:row>34</xdr:row>
      <xdr:rowOff>110104</xdr:rowOff>
    </xdr:to>
    <xdr:sp macro="" textlink="">
      <xdr:nvSpPr>
        <xdr:cNvPr id="381" name="Rechteck 380">
          <a:extLst>
            <a:ext uri="{FF2B5EF4-FFF2-40B4-BE49-F238E27FC236}">
              <a16:creationId xmlns:a16="http://schemas.microsoft.com/office/drawing/2014/main" id="{00000000-0008-0000-0A00-00007D010000}"/>
            </a:ext>
          </a:extLst>
        </xdr:cNvPr>
        <xdr:cNvSpPr>
          <a:spLocks/>
        </xdr:cNvSpPr>
      </xdr:nvSpPr>
      <xdr:spPr>
        <a:xfrm>
          <a:off x="8856892" y="10288654"/>
          <a:ext cx="694800" cy="622800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272103</xdr:colOff>
      <xdr:row>42</xdr:row>
      <xdr:rowOff>123822</xdr:rowOff>
    </xdr:from>
    <xdr:to>
      <xdr:col>20</xdr:col>
      <xdr:colOff>972700</xdr:colOff>
      <xdr:row>43</xdr:row>
      <xdr:rowOff>346572</xdr:rowOff>
    </xdr:to>
    <xdr:sp macro="" textlink="">
      <xdr:nvSpPr>
        <xdr:cNvPr id="382" name="Rechteck 381">
          <a:extLst>
            <a:ext uri="{FF2B5EF4-FFF2-40B4-BE49-F238E27FC236}">
              <a16:creationId xmlns:a16="http://schemas.microsoft.com/office/drawing/2014/main" id="{00000000-0008-0000-0A00-00007E010000}"/>
            </a:ext>
          </a:extLst>
        </xdr:cNvPr>
        <xdr:cNvSpPr>
          <a:spLocks/>
        </xdr:cNvSpPr>
      </xdr:nvSpPr>
      <xdr:spPr>
        <a:xfrm>
          <a:off x="7406328" y="13925547"/>
          <a:ext cx="700597" cy="62280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998486</xdr:colOff>
      <xdr:row>42</xdr:row>
      <xdr:rowOff>123822</xdr:rowOff>
    </xdr:from>
    <xdr:to>
      <xdr:col>20</xdr:col>
      <xdr:colOff>1693286</xdr:colOff>
      <xdr:row>43</xdr:row>
      <xdr:rowOff>346572</xdr:rowOff>
    </xdr:to>
    <xdr:sp macro="" textlink="">
      <xdr:nvSpPr>
        <xdr:cNvPr id="383" name="Rechteck 382">
          <a:extLst>
            <a:ext uri="{FF2B5EF4-FFF2-40B4-BE49-F238E27FC236}">
              <a16:creationId xmlns:a16="http://schemas.microsoft.com/office/drawing/2014/main" id="{00000000-0008-0000-0A00-00007F010000}"/>
            </a:ext>
          </a:extLst>
        </xdr:cNvPr>
        <xdr:cNvSpPr>
          <a:spLocks/>
        </xdr:cNvSpPr>
      </xdr:nvSpPr>
      <xdr:spPr>
        <a:xfrm>
          <a:off x="8132711" y="13925547"/>
          <a:ext cx="694800" cy="62280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1722667</xdr:colOff>
      <xdr:row>42</xdr:row>
      <xdr:rowOff>123822</xdr:rowOff>
    </xdr:from>
    <xdr:to>
      <xdr:col>20</xdr:col>
      <xdr:colOff>2417467</xdr:colOff>
      <xdr:row>43</xdr:row>
      <xdr:rowOff>346572</xdr:rowOff>
    </xdr:to>
    <xdr:sp macro="" textlink="">
      <xdr:nvSpPr>
        <xdr:cNvPr id="384" name="Rechteck 383">
          <a:extLst>
            <a:ext uri="{FF2B5EF4-FFF2-40B4-BE49-F238E27FC236}">
              <a16:creationId xmlns:a16="http://schemas.microsoft.com/office/drawing/2014/main" id="{00000000-0008-0000-0A00-000080010000}"/>
            </a:ext>
          </a:extLst>
        </xdr:cNvPr>
        <xdr:cNvSpPr>
          <a:spLocks/>
        </xdr:cNvSpPr>
      </xdr:nvSpPr>
      <xdr:spPr>
        <a:xfrm>
          <a:off x="8856892" y="13925547"/>
          <a:ext cx="694800" cy="622800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272103</xdr:colOff>
      <xdr:row>40</xdr:row>
      <xdr:rowOff>77854</xdr:rowOff>
    </xdr:from>
    <xdr:to>
      <xdr:col>20</xdr:col>
      <xdr:colOff>972700</xdr:colOff>
      <xdr:row>42</xdr:row>
      <xdr:rowOff>100579</xdr:rowOff>
    </xdr:to>
    <xdr:sp macro="" textlink="">
      <xdr:nvSpPr>
        <xdr:cNvPr id="385" name="Rechteck 384">
          <a:extLst>
            <a:ext uri="{FF2B5EF4-FFF2-40B4-BE49-F238E27FC236}">
              <a16:creationId xmlns:a16="http://schemas.microsoft.com/office/drawing/2014/main" id="{00000000-0008-0000-0A00-000081010000}"/>
            </a:ext>
          </a:extLst>
        </xdr:cNvPr>
        <xdr:cNvSpPr>
          <a:spLocks/>
        </xdr:cNvSpPr>
      </xdr:nvSpPr>
      <xdr:spPr>
        <a:xfrm>
          <a:off x="7406328" y="13279504"/>
          <a:ext cx="700597" cy="62280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998486</xdr:colOff>
      <xdr:row>40</xdr:row>
      <xdr:rowOff>77854</xdr:rowOff>
    </xdr:from>
    <xdr:to>
      <xdr:col>20</xdr:col>
      <xdr:colOff>1693286</xdr:colOff>
      <xdr:row>42</xdr:row>
      <xdr:rowOff>100579</xdr:rowOff>
    </xdr:to>
    <xdr:sp macro="" textlink="">
      <xdr:nvSpPr>
        <xdr:cNvPr id="386" name="Rechteck 385">
          <a:extLst>
            <a:ext uri="{FF2B5EF4-FFF2-40B4-BE49-F238E27FC236}">
              <a16:creationId xmlns:a16="http://schemas.microsoft.com/office/drawing/2014/main" id="{00000000-0008-0000-0A00-000082010000}"/>
            </a:ext>
          </a:extLst>
        </xdr:cNvPr>
        <xdr:cNvSpPr>
          <a:spLocks/>
        </xdr:cNvSpPr>
      </xdr:nvSpPr>
      <xdr:spPr>
        <a:xfrm>
          <a:off x="8132711" y="13279504"/>
          <a:ext cx="694800" cy="62280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1722667</xdr:colOff>
      <xdr:row>40</xdr:row>
      <xdr:rowOff>77854</xdr:rowOff>
    </xdr:from>
    <xdr:to>
      <xdr:col>20</xdr:col>
      <xdr:colOff>2417467</xdr:colOff>
      <xdr:row>42</xdr:row>
      <xdr:rowOff>100579</xdr:rowOff>
    </xdr:to>
    <xdr:sp macro="" textlink="">
      <xdr:nvSpPr>
        <xdr:cNvPr id="387" name="Rechteck 386">
          <a:extLst>
            <a:ext uri="{FF2B5EF4-FFF2-40B4-BE49-F238E27FC236}">
              <a16:creationId xmlns:a16="http://schemas.microsoft.com/office/drawing/2014/main" id="{00000000-0008-0000-0A00-000083010000}"/>
            </a:ext>
          </a:extLst>
        </xdr:cNvPr>
        <xdr:cNvSpPr>
          <a:spLocks/>
        </xdr:cNvSpPr>
      </xdr:nvSpPr>
      <xdr:spPr>
        <a:xfrm>
          <a:off x="8856892" y="13279504"/>
          <a:ext cx="694800" cy="622800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272103</xdr:colOff>
      <xdr:row>51</xdr:row>
      <xdr:rowOff>142872</xdr:rowOff>
    </xdr:from>
    <xdr:to>
      <xdr:col>20</xdr:col>
      <xdr:colOff>972700</xdr:colOff>
      <xdr:row>52</xdr:row>
      <xdr:rowOff>365622</xdr:rowOff>
    </xdr:to>
    <xdr:sp macro="" textlink="">
      <xdr:nvSpPr>
        <xdr:cNvPr id="388" name="Rechteck 387">
          <a:extLst>
            <a:ext uri="{FF2B5EF4-FFF2-40B4-BE49-F238E27FC236}">
              <a16:creationId xmlns:a16="http://schemas.microsoft.com/office/drawing/2014/main" id="{00000000-0008-0000-0A00-000084010000}"/>
            </a:ext>
          </a:extLst>
        </xdr:cNvPr>
        <xdr:cNvSpPr>
          <a:spLocks/>
        </xdr:cNvSpPr>
      </xdr:nvSpPr>
      <xdr:spPr>
        <a:xfrm>
          <a:off x="7406328" y="17411697"/>
          <a:ext cx="700597" cy="62280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998486</xdr:colOff>
      <xdr:row>51</xdr:row>
      <xdr:rowOff>142872</xdr:rowOff>
    </xdr:from>
    <xdr:to>
      <xdr:col>20</xdr:col>
      <xdr:colOff>1693286</xdr:colOff>
      <xdr:row>52</xdr:row>
      <xdr:rowOff>365622</xdr:rowOff>
    </xdr:to>
    <xdr:sp macro="" textlink="">
      <xdr:nvSpPr>
        <xdr:cNvPr id="389" name="Rechteck 388">
          <a:extLst>
            <a:ext uri="{FF2B5EF4-FFF2-40B4-BE49-F238E27FC236}">
              <a16:creationId xmlns:a16="http://schemas.microsoft.com/office/drawing/2014/main" id="{00000000-0008-0000-0A00-000085010000}"/>
            </a:ext>
          </a:extLst>
        </xdr:cNvPr>
        <xdr:cNvSpPr>
          <a:spLocks/>
        </xdr:cNvSpPr>
      </xdr:nvSpPr>
      <xdr:spPr>
        <a:xfrm>
          <a:off x="8132711" y="17411697"/>
          <a:ext cx="694800" cy="62280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1722667</xdr:colOff>
      <xdr:row>51</xdr:row>
      <xdr:rowOff>142872</xdr:rowOff>
    </xdr:from>
    <xdr:to>
      <xdr:col>20</xdr:col>
      <xdr:colOff>2417467</xdr:colOff>
      <xdr:row>52</xdr:row>
      <xdr:rowOff>365622</xdr:rowOff>
    </xdr:to>
    <xdr:sp macro="" textlink="">
      <xdr:nvSpPr>
        <xdr:cNvPr id="390" name="Rechteck 389">
          <a:extLst>
            <a:ext uri="{FF2B5EF4-FFF2-40B4-BE49-F238E27FC236}">
              <a16:creationId xmlns:a16="http://schemas.microsoft.com/office/drawing/2014/main" id="{00000000-0008-0000-0A00-000086010000}"/>
            </a:ext>
          </a:extLst>
        </xdr:cNvPr>
        <xdr:cNvSpPr>
          <a:spLocks/>
        </xdr:cNvSpPr>
      </xdr:nvSpPr>
      <xdr:spPr>
        <a:xfrm>
          <a:off x="8856892" y="17411697"/>
          <a:ext cx="694800" cy="622800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272103</xdr:colOff>
      <xdr:row>49</xdr:row>
      <xdr:rowOff>96904</xdr:rowOff>
    </xdr:from>
    <xdr:to>
      <xdr:col>20</xdr:col>
      <xdr:colOff>972700</xdr:colOff>
      <xdr:row>51</xdr:row>
      <xdr:rowOff>119629</xdr:rowOff>
    </xdr:to>
    <xdr:sp macro="" textlink="">
      <xdr:nvSpPr>
        <xdr:cNvPr id="391" name="Rechteck 390">
          <a:extLst>
            <a:ext uri="{FF2B5EF4-FFF2-40B4-BE49-F238E27FC236}">
              <a16:creationId xmlns:a16="http://schemas.microsoft.com/office/drawing/2014/main" id="{00000000-0008-0000-0A00-000087010000}"/>
            </a:ext>
          </a:extLst>
        </xdr:cNvPr>
        <xdr:cNvSpPr>
          <a:spLocks/>
        </xdr:cNvSpPr>
      </xdr:nvSpPr>
      <xdr:spPr>
        <a:xfrm>
          <a:off x="7406328" y="16765654"/>
          <a:ext cx="700597" cy="62280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998486</xdr:colOff>
      <xdr:row>49</xdr:row>
      <xdr:rowOff>96904</xdr:rowOff>
    </xdr:from>
    <xdr:to>
      <xdr:col>20</xdr:col>
      <xdr:colOff>1693286</xdr:colOff>
      <xdr:row>51</xdr:row>
      <xdr:rowOff>119629</xdr:rowOff>
    </xdr:to>
    <xdr:sp macro="" textlink="">
      <xdr:nvSpPr>
        <xdr:cNvPr id="392" name="Rechteck 391">
          <a:extLst>
            <a:ext uri="{FF2B5EF4-FFF2-40B4-BE49-F238E27FC236}">
              <a16:creationId xmlns:a16="http://schemas.microsoft.com/office/drawing/2014/main" id="{00000000-0008-0000-0A00-000088010000}"/>
            </a:ext>
          </a:extLst>
        </xdr:cNvPr>
        <xdr:cNvSpPr>
          <a:spLocks/>
        </xdr:cNvSpPr>
      </xdr:nvSpPr>
      <xdr:spPr>
        <a:xfrm>
          <a:off x="8132711" y="16765654"/>
          <a:ext cx="694800" cy="62280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1722667</xdr:colOff>
      <xdr:row>49</xdr:row>
      <xdr:rowOff>96904</xdr:rowOff>
    </xdr:from>
    <xdr:to>
      <xdr:col>20</xdr:col>
      <xdr:colOff>2417467</xdr:colOff>
      <xdr:row>51</xdr:row>
      <xdr:rowOff>119629</xdr:rowOff>
    </xdr:to>
    <xdr:sp macro="" textlink="">
      <xdr:nvSpPr>
        <xdr:cNvPr id="393" name="Rechteck 392">
          <a:extLst>
            <a:ext uri="{FF2B5EF4-FFF2-40B4-BE49-F238E27FC236}">
              <a16:creationId xmlns:a16="http://schemas.microsoft.com/office/drawing/2014/main" id="{00000000-0008-0000-0A00-000089010000}"/>
            </a:ext>
          </a:extLst>
        </xdr:cNvPr>
        <xdr:cNvSpPr>
          <a:spLocks/>
        </xdr:cNvSpPr>
      </xdr:nvSpPr>
      <xdr:spPr>
        <a:xfrm>
          <a:off x="8856892" y="16765654"/>
          <a:ext cx="694800" cy="622800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272103</xdr:colOff>
      <xdr:row>47</xdr:row>
      <xdr:rowOff>133347</xdr:rowOff>
    </xdr:from>
    <xdr:to>
      <xdr:col>20</xdr:col>
      <xdr:colOff>972700</xdr:colOff>
      <xdr:row>48</xdr:row>
      <xdr:rowOff>356097</xdr:rowOff>
    </xdr:to>
    <xdr:sp macro="" textlink="">
      <xdr:nvSpPr>
        <xdr:cNvPr id="394" name="Rechteck 393">
          <a:extLst>
            <a:ext uri="{FF2B5EF4-FFF2-40B4-BE49-F238E27FC236}">
              <a16:creationId xmlns:a16="http://schemas.microsoft.com/office/drawing/2014/main" id="{00000000-0008-0000-0A00-00008A010000}"/>
            </a:ext>
          </a:extLst>
        </xdr:cNvPr>
        <xdr:cNvSpPr>
          <a:spLocks/>
        </xdr:cNvSpPr>
      </xdr:nvSpPr>
      <xdr:spPr>
        <a:xfrm>
          <a:off x="7406328" y="15735297"/>
          <a:ext cx="700597" cy="62280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998486</xdr:colOff>
      <xdr:row>47</xdr:row>
      <xdr:rowOff>133347</xdr:rowOff>
    </xdr:from>
    <xdr:to>
      <xdr:col>20</xdr:col>
      <xdr:colOff>1693286</xdr:colOff>
      <xdr:row>48</xdr:row>
      <xdr:rowOff>356097</xdr:rowOff>
    </xdr:to>
    <xdr:sp macro="" textlink="">
      <xdr:nvSpPr>
        <xdr:cNvPr id="395" name="Rechteck 394">
          <a:extLst>
            <a:ext uri="{FF2B5EF4-FFF2-40B4-BE49-F238E27FC236}">
              <a16:creationId xmlns:a16="http://schemas.microsoft.com/office/drawing/2014/main" id="{00000000-0008-0000-0A00-00008B010000}"/>
            </a:ext>
          </a:extLst>
        </xdr:cNvPr>
        <xdr:cNvSpPr>
          <a:spLocks/>
        </xdr:cNvSpPr>
      </xdr:nvSpPr>
      <xdr:spPr>
        <a:xfrm>
          <a:off x="8132711" y="15735297"/>
          <a:ext cx="694800" cy="62280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1722667</xdr:colOff>
      <xdr:row>47</xdr:row>
      <xdr:rowOff>133347</xdr:rowOff>
    </xdr:from>
    <xdr:to>
      <xdr:col>20</xdr:col>
      <xdr:colOff>2417467</xdr:colOff>
      <xdr:row>48</xdr:row>
      <xdr:rowOff>356097</xdr:rowOff>
    </xdr:to>
    <xdr:sp macro="" textlink="">
      <xdr:nvSpPr>
        <xdr:cNvPr id="396" name="Rechteck 395">
          <a:extLst>
            <a:ext uri="{FF2B5EF4-FFF2-40B4-BE49-F238E27FC236}">
              <a16:creationId xmlns:a16="http://schemas.microsoft.com/office/drawing/2014/main" id="{00000000-0008-0000-0A00-00008C010000}"/>
            </a:ext>
          </a:extLst>
        </xdr:cNvPr>
        <xdr:cNvSpPr>
          <a:spLocks/>
        </xdr:cNvSpPr>
      </xdr:nvSpPr>
      <xdr:spPr>
        <a:xfrm>
          <a:off x="8856892" y="15735297"/>
          <a:ext cx="694800" cy="622800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272103</xdr:colOff>
      <xdr:row>45</xdr:row>
      <xdr:rowOff>87379</xdr:rowOff>
    </xdr:from>
    <xdr:to>
      <xdr:col>20</xdr:col>
      <xdr:colOff>972700</xdr:colOff>
      <xdr:row>47</xdr:row>
      <xdr:rowOff>110104</xdr:rowOff>
    </xdr:to>
    <xdr:sp macro="" textlink="">
      <xdr:nvSpPr>
        <xdr:cNvPr id="397" name="Rechteck 396">
          <a:extLst>
            <a:ext uri="{FF2B5EF4-FFF2-40B4-BE49-F238E27FC236}">
              <a16:creationId xmlns:a16="http://schemas.microsoft.com/office/drawing/2014/main" id="{00000000-0008-0000-0A00-00008D010000}"/>
            </a:ext>
          </a:extLst>
        </xdr:cNvPr>
        <xdr:cNvSpPr>
          <a:spLocks/>
        </xdr:cNvSpPr>
      </xdr:nvSpPr>
      <xdr:spPr>
        <a:xfrm>
          <a:off x="7406328" y="15089254"/>
          <a:ext cx="700597" cy="62280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998486</xdr:colOff>
      <xdr:row>45</xdr:row>
      <xdr:rowOff>87379</xdr:rowOff>
    </xdr:from>
    <xdr:to>
      <xdr:col>20</xdr:col>
      <xdr:colOff>1693286</xdr:colOff>
      <xdr:row>47</xdr:row>
      <xdr:rowOff>110104</xdr:rowOff>
    </xdr:to>
    <xdr:sp macro="" textlink="">
      <xdr:nvSpPr>
        <xdr:cNvPr id="398" name="Rechteck 397">
          <a:extLst>
            <a:ext uri="{FF2B5EF4-FFF2-40B4-BE49-F238E27FC236}">
              <a16:creationId xmlns:a16="http://schemas.microsoft.com/office/drawing/2014/main" id="{00000000-0008-0000-0A00-00008E010000}"/>
            </a:ext>
          </a:extLst>
        </xdr:cNvPr>
        <xdr:cNvSpPr>
          <a:spLocks/>
        </xdr:cNvSpPr>
      </xdr:nvSpPr>
      <xdr:spPr>
        <a:xfrm>
          <a:off x="8132711" y="15089254"/>
          <a:ext cx="694800" cy="62280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1722667</xdr:colOff>
      <xdr:row>45</xdr:row>
      <xdr:rowOff>87379</xdr:rowOff>
    </xdr:from>
    <xdr:to>
      <xdr:col>20</xdr:col>
      <xdr:colOff>2417467</xdr:colOff>
      <xdr:row>47</xdr:row>
      <xdr:rowOff>110104</xdr:rowOff>
    </xdr:to>
    <xdr:sp macro="" textlink="">
      <xdr:nvSpPr>
        <xdr:cNvPr id="399" name="Rechteck 398">
          <a:extLst>
            <a:ext uri="{FF2B5EF4-FFF2-40B4-BE49-F238E27FC236}">
              <a16:creationId xmlns:a16="http://schemas.microsoft.com/office/drawing/2014/main" id="{00000000-0008-0000-0A00-00008F010000}"/>
            </a:ext>
          </a:extLst>
        </xdr:cNvPr>
        <xdr:cNvSpPr>
          <a:spLocks/>
        </xdr:cNvSpPr>
      </xdr:nvSpPr>
      <xdr:spPr>
        <a:xfrm>
          <a:off x="8856892" y="15089254"/>
          <a:ext cx="694800" cy="622800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272103</xdr:colOff>
      <xdr:row>56</xdr:row>
      <xdr:rowOff>123822</xdr:rowOff>
    </xdr:from>
    <xdr:to>
      <xdr:col>20</xdr:col>
      <xdr:colOff>972700</xdr:colOff>
      <xdr:row>56</xdr:row>
      <xdr:rowOff>746622</xdr:rowOff>
    </xdr:to>
    <xdr:sp macro="" textlink="">
      <xdr:nvSpPr>
        <xdr:cNvPr id="400" name="Rechteck 399">
          <a:extLst>
            <a:ext uri="{FF2B5EF4-FFF2-40B4-BE49-F238E27FC236}">
              <a16:creationId xmlns:a16="http://schemas.microsoft.com/office/drawing/2014/main" id="{00000000-0008-0000-0A00-000090010000}"/>
            </a:ext>
          </a:extLst>
        </xdr:cNvPr>
        <xdr:cNvSpPr>
          <a:spLocks/>
        </xdr:cNvSpPr>
      </xdr:nvSpPr>
      <xdr:spPr>
        <a:xfrm>
          <a:off x="7406328" y="19192872"/>
          <a:ext cx="700597" cy="62280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998486</xdr:colOff>
      <xdr:row>56</xdr:row>
      <xdr:rowOff>123822</xdr:rowOff>
    </xdr:from>
    <xdr:to>
      <xdr:col>20</xdr:col>
      <xdr:colOff>1693286</xdr:colOff>
      <xdr:row>56</xdr:row>
      <xdr:rowOff>746622</xdr:rowOff>
    </xdr:to>
    <xdr:sp macro="" textlink="">
      <xdr:nvSpPr>
        <xdr:cNvPr id="401" name="Rechteck 400">
          <a:extLst>
            <a:ext uri="{FF2B5EF4-FFF2-40B4-BE49-F238E27FC236}">
              <a16:creationId xmlns:a16="http://schemas.microsoft.com/office/drawing/2014/main" id="{00000000-0008-0000-0A00-000091010000}"/>
            </a:ext>
          </a:extLst>
        </xdr:cNvPr>
        <xdr:cNvSpPr>
          <a:spLocks/>
        </xdr:cNvSpPr>
      </xdr:nvSpPr>
      <xdr:spPr>
        <a:xfrm>
          <a:off x="8132711" y="19192872"/>
          <a:ext cx="694800" cy="62280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1722667</xdr:colOff>
      <xdr:row>56</xdr:row>
      <xdr:rowOff>123822</xdr:rowOff>
    </xdr:from>
    <xdr:to>
      <xdr:col>20</xdr:col>
      <xdr:colOff>2417467</xdr:colOff>
      <xdr:row>56</xdr:row>
      <xdr:rowOff>746622</xdr:rowOff>
    </xdr:to>
    <xdr:sp macro="" textlink="">
      <xdr:nvSpPr>
        <xdr:cNvPr id="402" name="Rechteck 401">
          <a:extLst>
            <a:ext uri="{FF2B5EF4-FFF2-40B4-BE49-F238E27FC236}">
              <a16:creationId xmlns:a16="http://schemas.microsoft.com/office/drawing/2014/main" id="{00000000-0008-0000-0A00-000092010000}"/>
            </a:ext>
          </a:extLst>
        </xdr:cNvPr>
        <xdr:cNvSpPr>
          <a:spLocks/>
        </xdr:cNvSpPr>
      </xdr:nvSpPr>
      <xdr:spPr>
        <a:xfrm>
          <a:off x="8856892" y="19192872"/>
          <a:ext cx="694800" cy="622800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272103</xdr:colOff>
      <xdr:row>54</xdr:row>
      <xdr:rowOff>77854</xdr:rowOff>
    </xdr:from>
    <xdr:to>
      <xdr:col>20</xdr:col>
      <xdr:colOff>972700</xdr:colOff>
      <xdr:row>56</xdr:row>
      <xdr:rowOff>100579</xdr:rowOff>
    </xdr:to>
    <xdr:sp macro="" textlink="">
      <xdr:nvSpPr>
        <xdr:cNvPr id="403" name="Rechteck 402">
          <a:extLst>
            <a:ext uri="{FF2B5EF4-FFF2-40B4-BE49-F238E27FC236}">
              <a16:creationId xmlns:a16="http://schemas.microsoft.com/office/drawing/2014/main" id="{00000000-0008-0000-0A00-000093010000}"/>
            </a:ext>
          </a:extLst>
        </xdr:cNvPr>
        <xdr:cNvSpPr>
          <a:spLocks/>
        </xdr:cNvSpPr>
      </xdr:nvSpPr>
      <xdr:spPr>
        <a:xfrm>
          <a:off x="7406328" y="18546829"/>
          <a:ext cx="700597" cy="62280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998486</xdr:colOff>
      <xdr:row>54</xdr:row>
      <xdr:rowOff>77854</xdr:rowOff>
    </xdr:from>
    <xdr:to>
      <xdr:col>20</xdr:col>
      <xdr:colOff>1693286</xdr:colOff>
      <xdr:row>56</xdr:row>
      <xdr:rowOff>100579</xdr:rowOff>
    </xdr:to>
    <xdr:sp macro="" textlink="">
      <xdr:nvSpPr>
        <xdr:cNvPr id="404" name="Rechteck 403">
          <a:extLst>
            <a:ext uri="{FF2B5EF4-FFF2-40B4-BE49-F238E27FC236}">
              <a16:creationId xmlns:a16="http://schemas.microsoft.com/office/drawing/2014/main" id="{00000000-0008-0000-0A00-000094010000}"/>
            </a:ext>
          </a:extLst>
        </xdr:cNvPr>
        <xdr:cNvSpPr>
          <a:spLocks/>
        </xdr:cNvSpPr>
      </xdr:nvSpPr>
      <xdr:spPr>
        <a:xfrm>
          <a:off x="8132711" y="18546829"/>
          <a:ext cx="694800" cy="62280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1722667</xdr:colOff>
      <xdr:row>54</xdr:row>
      <xdr:rowOff>77854</xdr:rowOff>
    </xdr:from>
    <xdr:to>
      <xdr:col>20</xdr:col>
      <xdr:colOff>2417467</xdr:colOff>
      <xdr:row>56</xdr:row>
      <xdr:rowOff>100579</xdr:rowOff>
    </xdr:to>
    <xdr:sp macro="" textlink="">
      <xdr:nvSpPr>
        <xdr:cNvPr id="405" name="Rechteck 404">
          <a:extLst>
            <a:ext uri="{FF2B5EF4-FFF2-40B4-BE49-F238E27FC236}">
              <a16:creationId xmlns:a16="http://schemas.microsoft.com/office/drawing/2014/main" id="{00000000-0008-0000-0A00-000095010000}"/>
            </a:ext>
          </a:extLst>
        </xdr:cNvPr>
        <xdr:cNvSpPr>
          <a:spLocks/>
        </xdr:cNvSpPr>
      </xdr:nvSpPr>
      <xdr:spPr>
        <a:xfrm>
          <a:off x="8856892" y="18546829"/>
          <a:ext cx="694800" cy="622800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262578</xdr:colOff>
      <xdr:row>16</xdr:row>
      <xdr:rowOff>171447</xdr:rowOff>
    </xdr:from>
    <xdr:to>
      <xdr:col>20</xdr:col>
      <xdr:colOff>963175</xdr:colOff>
      <xdr:row>17</xdr:row>
      <xdr:rowOff>394197</xdr:rowOff>
    </xdr:to>
    <xdr:sp macro="" textlink="">
      <xdr:nvSpPr>
        <xdr:cNvPr id="406" name="Rechteck 405">
          <a:extLst>
            <a:ext uri="{FF2B5EF4-FFF2-40B4-BE49-F238E27FC236}">
              <a16:creationId xmlns:a16="http://schemas.microsoft.com/office/drawing/2014/main" id="{00000000-0008-0000-0A00-000096010000}"/>
            </a:ext>
          </a:extLst>
        </xdr:cNvPr>
        <xdr:cNvSpPr>
          <a:spLocks/>
        </xdr:cNvSpPr>
      </xdr:nvSpPr>
      <xdr:spPr>
        <a:xfrm>
          <a:off x="7396803" y="4219572"/>
          <a:ext cx="700597" cy="62280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998486</xdr:colOff>
      <xdr:row>16</xdr:row>
      <xdr:rowOff>171447</xdr:rowOff>
    </xdr:from>
    <xdr:to>
      <xdr:col>20</xdr:col>
      <xdr:colOff>1693286</xdr:colOff>
      <xdr:row>17</xdr:row>
      <xdr:rowOff>394197</xdr:rowOff>
    </xdr:to>
    <xdr:sp macro="" textlink="">
      <xdr:nvSpPr>
        <xdr:cNvPr id="407" name="Rechteck 406">
          <a:extLst>
            <a:ext uri="{FF2B5EF4-FFF2-40B4-BE49-F238E27FC236}">
              <a16:creationId xmlns:a16="http://schemas.microsoft.com/office/drawing/2014/main" id="{00000000-0008-0000-0A00-000097010000}"/>
            </a:ext>
          </a:extLst>
        </xdr:cNvPr>
        <xdr:cNvSpPr>
          <a:spLocks/>
        </xdr:cNvSpPr>
      </xdr:nvSpPr>
      <xdr:spPr>
        <a:xfrm>
          <a:off x="8132711" y="4219572"/>
          <a:ext cx="694800" cy="62280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1722667</xdr:colOff>
      <xdr:row>16</xdr:row>
      <xdr:rowOff>171447</xdr:rowOff>
    </xdr:from>
    <xdr:to>
      <xdr:col>20</xdr:col>
      <xdr:colOff>2417467</xdr:colOff>
      <xdr:row>17</xdr:row>
      <xdr:rowOff>394197</xdr:rowOff>
    </xdr:to>
    <xdr:sp macro="" textlink="">
      <xdr:nvSpPr>
        <xdr:cNvPr id="408" name="Rechteck 407">
          <a:extLst>
            <a:ext uri="{FF2B5EF4-FFF2-40B4-BE49-F238E27FC236}">
              <a16:creationId xmlns:a16="http://schemas.microsoft.com/office/drawing/2014/main" id="{00000000-0008-0000-0A00-000098010000}"/>
            </a:ext>
          </a:extLst>
        </xdr:cNvPr>
        <xdr:cNvSpPr>
          <a:spLocks/>
        </xdr:cNvSpPr>
      </xdr:nvSpPr>
      <xdr:spPr>
        <a:xfrm>
          <a:off x="8856892" y="4219572"/>
          <a:ext cx="694800" cy="622800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262578</xdr:colOff>
      <xdr:row>14</xdr:row>
      <xdr:rowOff>125479</xdr:rowOff>
    </xdr:from>
    <xdr:to>
      <xdr:col>20</xdr:col>
      <xdr:colOff>963175</xdr:colOff>
      <xdr:row>16</xdr:row>
      <xdr:rowOff>148204</xdr:rowOff>
    </xdr:to>
    <xdr:sp macro="" textlink="">
      <xdr:nvSpPr>
        <xdr:cNvPr id="409" name="Rechteck 408">
          <a:extLst>
            <a:ext uri="{FF2B5EF4-FFF2-40B4-BE49-F238E27FC236}">
              <a16:creationId xmlns:a16="http://schemas.microsoft.com/office/drawing/2014/main" id="{00000000-0008-0000-0A00-000099010000}"/>
            </a:ext>
          </a:extLst>
        </xdr:cNvPr>
        <xdr:cNvSpPr>
          <a:spLocks/>
        </xdr:cNvSpPr>
      </xdr:nvSpPr>
      <xdr:spPr>
        <a:xfrm>
          <a:off x="7396803" y="3573529"/>
          <a:ext cx="700597" cy="62280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998486</xdr:colOff>
      <xdr:row>14</xdr:row>
      <xdr:rowOff>125479</xdr:rowOff>
    </xdr:from>
    <xdr:to>
      <xdr:col>20</xdr:col>
      <xdr:colOff>1693286</xdr:colOff>
      <xdr:row>16</xdr:row>
      <xdr:rowOff>148204</xdr:rowOff>
    </xdr:to>
    <xdr:sp macro="" textlink="">
      <xdr:nvSpPr>
        <xdr:cNvPr id="410" name="Rechteck 409">
          <a:extLst>
            <a:ext uri="{FF2B5EF4-FFF2-40B4-BE49-F238E27FC236}">
              <a16:creationId xmlns:a16="http://schemas.microsoft.com/office/drawing/2014/main" id="{00000000-0008-0000-0A00-00009A010000}"/>
            </a:ext>
          </a:extLst>
        </xdr:cNvPr>
        <xdr:cNvSpPr>
          <a:spLocks/>
        </xdr:cNvSpPr>
      </xdr:nvSpPr>
      <xdr:spPr>
        <a:xfrm>
          <a:off x="8132711" y="3573529"/>
          <a:ext cx="694800" cy="62280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1722667</xdr:colOff>
      <xdr:row>14</xdr:row>
      <xdr:rowOff>125479</xdr:rowOff>
    </xdr:from>
    <xdr:to>
      <xdr:col>20</xdr:col>
      <xdr:colOff>2417467</xdr:colOff>
      <xdr:row>16</xdr:row>
      <xdr:rowOff>148204</xdr:rowOff>
    </xdr:to>
    <xdr:sp macro="" textlink="">
      <xdr:nvSpPr>
        <xdr:cNvPr id="411" name="Rechteck 410">
          <a:extLst>
            <a:ext uri="{FF2B5EF4-FFF2-40B4-BE49-F238E27FC236}">
              <a16:creationId xmlns:a16="http://schemas.microsoft.com/office/drawing/2014/main" id="{00000000-0008-0000-0A00-00009B010000}"/>
            </a:ext>
          </a:extLst>
        </xdr:cNvPr>
        <xdr:cNvSpPr>
          <a:spLocks/>
        </xdr:cNvSpPr>
      </xdr:nvSpPr>
      <xdr:spPr>
        <a:xfrm>
          <a:off x="8856892" y="3573529"/>
          <a:ext cx="694800" cy="622800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oneCell">
    <xdr:from>
      <xdr:col>0</xdr:col>
      <xdr:colOff>66675</xdr:colOff>
      <xdr:row>56</xdr:row>
      <xdr:rowOff>838200</xdr:rowOff>
    </xdr:from>
    <xdr:to>
      <xdr:col>0</xdr:col>
      <xdr:colOff>390675</xdr:colOff>
      <xdr:row>57</xdr:row>
      <xdr:rowOff>1615</xdr:rowOff>
    </xdr:to>
    <xdr:grpSp>
      <xdr:nvGrpSpPr>
        <xdr:cNvPr id="412" name="Gruppieren 411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A00-00009C010000}"/>
            </a:ext>
          </a:extLst>
        </xdr:cNvPr>
        <xdr:cNvGrpSpPr/>
      </xdr:nvGrpSpPr>
      <xdr:grpSpPr>
        <a:xfrm>
          <a:off x="66675" y="19956780"/>
          <a:ext cx="324000" cy="321655"/>
          <a:chOff x="66675" y="4972050"/>
          <a:chExt cx="324000" cy="325465"/>
        </a:xfrm>
      </xdr:grpSpPr>
      <xdr:sp macro="" textlink="">
        <xdr:nvSpPr>
          <xdr:cNvPr id="413" name="Rechteck 412">
            <a:extLst>
              <a:ext uri="{FF2B5EF4-FFF2-40B4-BE49-F238E27FC236}">
                <a16:creationId xmlns:a16="http://schemas.microsoft.com/office/drawing/2014/main" id="{00000000-0008-0000-0A00-00009D01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414" name="Pfeil nach oben 413">
            <a:extLst>
              <a:ext uri="{FF2B5EF4-FFF2-40B4-BE49-F238E27FC236}">
                <a16:creationId xmlns:a16="http://schemas.microsoft.com/office/drawing/2014/main" id="{00000000-0008-0000-0A00-00009E01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xdr:twoCellAnchor editAs="oneCell">
    <xdr:from>
      <xdr:col>0</xdr:col>
      <xdr:colOff>66675</xdr:colOff>
      <xdr:row>0</xdr:row>
      <xdr:rowOff>123825</xdr:rowOff>
    </xdr:from>
    <xdr:to>
      <xdr:col>0</xdr:col>
      <xdr:colOff>390675</xdr:colOff>
      <xdr:row>0</xdr:row>
      <xdr:rowOff>449290</xdr:rowOff>
    </xdr:to>
    <xdr:grpSp>
      <xdr:nvGrpSpPr>
        <xdr:cNvPr id="415" name="Gruppieren 414">
          <a:hlinkClick xmlns:r="http://schemas.openxmlformats.org/officeDocument/2006/relationships" r:id="rId5" tooltip="Back"/>
          <a:extLst>
            <a:ext uri="{FF2B5EF4-FFF2-40B4-BE49-F238E27FC236}">
              <a16:creationId xmlns:a16="http://schemas.microsoft.com/office/drawing/2014/main" id="{00000000-0008-0000-0A00-00009F010000}"/>
            </a:ext>
          </a:extLst>
        </xdr:cNvPr>
        <xdr:cNvGrpSpPr/>
      </xdr:nvGrpSpPr>
      <xdr:grpSpPr>
        <a:xfrm>
          <a:off x="66675" y="123825"/>
          <a:ext cx="324000" cy="325465"/>
          <a:chOff x="9191625" y="3009900"/>
          <a:chExt cx="324000" cy="325465"/>
        </a:xfrm>
      </xdr:grpSpPr>
      <xdr:sp macro="" textlink="">
        <xdr:nvSpPr>
          <xdr:cNvPr id="416" name="Rechteck 415">
            <a:extLst>
              <a:ext uri="{FF2B5EF4-FFF2-40B4-BE49-F238E27FC236}">
                <a16:creationId xmlns:a16="http://schemas.microsoft.com/office/drawing/2014/main" id="{00000000-0008-0000-0A00-0000A001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417" name="Pfeil nach links 416">
            <a:extLst>
              <a:ext uri="{FF2B5EF4-FFF2-40B4-BE49-F238E27FC236}">
                <a16:creationId xmlns:a16="http://schemas.microsoft.com/office/drawing/2014/main" id="{00000000-0008-0000-0A00-0000A101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0</xdr:col>
      <xdr:colOff>200024</xdr:colOff>
      <xdr:row>62</xdr:row>
      <xdr:rowOff>142876</xdr:rowOff>
    </xdr:from>
    <xdr:to>
      <xdr:col>20</xdr:col>
      <xdr:colOff>1724025</xdr:colOff>
      <xdr:row>96</xdr:row>
      <xdr:rowOff>76200</xdr:rowOff>
    </xdr:to>
    <xdr:graphicFrame macro="">
      <xdr:nvGraphicFramePr>
        <xdr:cNvPr id="418" name="Diagramm 417">
          <a:extLst>
            <a:ext uri="{FF2B5EF4-FFF2-40B4-BE49-F238E27FC236}">
              <a16:creationId xmlns:a16="http://schemas.microsoft.com/office/drawing/2014/main" id="{00000000-0008-0000-0A00-0000A20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 editAs="oneCell">
    <xdr:from>
      <xdr:col>3</xdr:col>
      <xdr:colOff>866776</xdr:colOff>
      <xdr:row>68</xdr:row>
      <xdr:rowOff>76201</xdr:rowOff>
    </xdr:from>
    <xdr:to>
      <xdr:col>4</xdr:col>
      <xdr:colOff>302837</xdr:colOff>
      <xdr:row>70</xdr:row>
      <xdr:rowOff>57151</xdr:rowOff>
    </xdr:to>
    <xdr:pic>
      <xdr:nvPicPr>
        <xdr:cNvPr id="419" name="Picture 2">
          <a:extLst>
            <a:ext uri="{FF2B5EF4-FFF2-40B4-BE49-F238E27FC236}">
              <a16:creationId xmlns:a16="http://schemas.microsoft.com/office/drawing/2014/main" id="{00000000-0008-0000-0A00-0000A301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 cstate="print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</a:blip>
        <a:srcRect l="62172" t="13821" r="24451" b="56386"/>
        <a:stretch/>
      </xdr:blipFill>
      <xdr:spPr bwMode="auto">
        <a:xfrm>
          <a:off x="1590676" y="22164676"/>
          <a:ext cx="455236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47625</xdr:colOff>
      <xdr:row>60</xdr:row>
      <xdr:rowOff>47625</xdr:rowOff>
    </xdr:from>
    <xdr:to>
      <xdr:col>8</xdr:col>
      <xdr:colOff>91907</xdr:colOff>
      <xdr:row>62</xdr:row>
      <xdr:rowOff>114300</xdr:rowOff>
    </xdr:to>
    <xdr:pic>
      <xdr:nvPicPr>
        <xdr:cNvPr id="420" name="Picture 2">
          <a:extLst>
            <a:ext uri="{FF2B5EF4-FFF2-40B4-BE49-F238E27FC236}">
              <a16:creationId xmlns:a16="http://schemas.microsoft.com/office/drawing/2014/main" id="{00000000-0008-0000-0A00-0000A401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</a:blip>
        <a:srcRect l="27534" t="5297" r="56446" b="59189"/>
        <a:stretch/>
      </xdr:blipFill>
      <xdr:spPr bwMode="auto">
        <a:xfrm>
          <a:off x="4276725" y="20621625"/>
          <a:ext cx="491957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76200</xdr:colOff>
      <xdr:row>68</xdr:row>
      <xdr:rowOff>47625</xdr:rowOff>
    </xdr:from>
    <xdr:to>
      <xdr:col>20</xdr:col>
      <xdr:colOff>504825</xdr:colOff>
      <xdr:row>71</xdr:row>
      <xdr:rowOff>293</xdr:rowOff>
    </xdr:to>
    <xdr:pic>
      <xdr:nvPicPr>
        <xdr:cNvPr id="421" name="Picture 2">
          <a:extLst>
            <a:ext uri="{FF2B5EF4-FFF2-40B4-BE49-F238E27FC236}">
              <a16:creationId xmlns:a16="http://schemas.microsoft.com/office/drawing/2014/main" id="{00000000-0008-0000-0A00-0000A501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 cstate="print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</a:blip>
        <a:srcRect l="2083" t="4479" r="85088" b="52214"/>
        <a:stretch/>
      </xdr:blipFill>
      <xdr:spPr bwMode="auto">
        <a:xfrm>
          <a:off x="7210425" y="22136100"/>
          <a:ext cx="428625" cy="5165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733425</xdr:colOff>
      <xdr:row>77</xdr:row>
      <xdr:rowOff>85725</xdr:rowOff>
    </xdr:from>
    <xdr:to>
      <xdr:col>20</xdr:col>
      <xdr:colOff>1255395</xdr:colOff>
      <xdr:row>79</xdr:row>
      <xdr:rowOff>123825</xdr:rowOff>
    </xdr:to>
    <xdr:pic>
      <xdr:nvPicPr>
        <xdr:cNvPr id="422" name="Picture 2">
          <a:extLst>
            <a:ext uri="{FF2B5EF4-FFF2-40B4-BE49-F238E27FC236}">
              <a16:creationId xmlns:a16="http://schemas.microsoft.com/office/drawing/2014/main" id="{00000000-0008-0000-0A00-0000A601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 cstate="print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</a:blip>
        <a:srcRect l="81250" t="12592" r="3728" b="53622"/>
        <a:stretch/>
      </xdr:blipFill>
      <xdr:spPr bwMode="auto">
        <a:xfrm>
          <a:off x="7867650" y="23888700"/>
          <a:ext cx="52197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704850</xdr:colOff>
      <xdr:row>87</xdr:row>
      <xdr:rowOff>142875</xdr:rowOff>
    </xdr:from>
    <xdr:to>
      <xdr:col>20</xdr:col>
      <xdr:colOff>1167765</xdr:colOff>
      <xdr:row>90</xdr:row>
      <xdr:rowOff>85725</xdr:rowOff>
    </xdr:to>
    <xdr:pic>
      <xdr:nvPicPr>
        <xdr:cNvPr id="423" name="Picture 2">
          <a:extLst>
            <a:ext uri="{FF2B5EF4-FFF2-40B4-BE49-F238E27FC236}">
              <a16:creationId xmlns:a16="http://schemas.microsoft.com/office/drawing/2014/main" id="{00000000-0008-0000-0A00-0000A701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</a:blip>
        <a:srcRect l="3129" t="2492" r="84481" b="63240"/>
        <a:stretch/>
      </xdr:blipFill>
      <xdr:spPr bwMode="auto">
        <a:xfrm>
          <a:off x="7839075" y="25850850"/>
          <a:ext cx="462915" cy="514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171450</xdr:colOff>
      <xdr:row>94</xdr:row>
      <xdr:rowOff>114300</xdr:rowOff>
    </xdr:from>
    <xdr:to>
      <xdr:col>15</xdr:col>
      <xdr:colOff>164037</xdr:colOff>
      <xdr:row>97</xdr:row>
      <xdr:rowOff>76200</xdr:rowOff>
    </xdr:to>
    <xdr:pic>
      <xdr:nvPicPr>
        <xdr:cNvPr id="424" name="Picture 2">
          <a:extLst>
            <a:ext uri="{FF2B5EF4-FFF2-40B4-BE49-F238E27FC236}">
              <a16:creationId xmlns:a16="http://schemas.microsoft.com/office/drawing/2014/main" id="{00000000-0008-0000-0A00-0000A801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</a:blip>
        <a:srcRect l="52889" t="5919" r="29286" b="58567"/>
        <a:stretch/>
      </xdr:blipFill>
      <xdr:spPr bwMode="auto">
        <a:xfrm>
          <a:off x="5857875" y="27155775"/>
          <a:ext cx="440262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723900</xdr:colOff>
      <xdr:row>94</xdr:row>
      <xdr:rowOff>76200</xdr:rowOff>
    </xdr:from>
    <xdr:to>
      <xdr:col>4</xdr:col>
      <xdr:colOff>1162050</xdr:colOff>
      <xdr:row>97</xdr:row>
      <xdr:rowOff>114698</xdr:rowOff>
    </xdr:to>
    <xdr:pic>
      <xdr:nvPicPr>
        <xdr:cNvPr id="425" name="Picture 2">
          <a:extLst>
            <a:ext uri="{FF2B5EF4-FFF2-40B4-BE49-F238E27FC236}">
              <a16:creationId xmlns:a16="http://schemas.microsoft.com/office/drawing/2014/main" id="{00000000-0008-0000-0A00-0000A901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</a:blip>
        <a:srcRect l="77222" t="9346" r="10763" b="61371"/>
        <a:stretch/>
      </xdr:blipFill>
      <xdr:spPr bwMode="auto">
        <a:xfrm>
          <a:off x="2466975" y="27117675"/>
          <a:ext cx="438150" cy="42902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485775</xdr:colOff>
      <xdr:row>87</xdr:row>
      <xdr:rowOff>123825</xdr:rowOff>
    </xdr:from>
    <xdr:to>
      <xdr:col>3</xdr:col>
      <xdr:colOff>933450</xdr:colOff>
      <xdr:row>91</xdr:row>
      <xdr:rowOff>8216</xdr:rowOff>
    </xdr:to>
    <xdr:pic>
      <xdr:nvPicPr>
        <xdr:cNvPr id="426" name="Picture 2">
          <a:extLst>
            <a:ext uri="{FF2B5EF4-FFF2-40B4-BE49-F238E27FC236}">
              <a16:creationId xmlns:a16="http://schemas.microsoft.com/office/drawing/2014/main" id="{00000000-0008-0000-0A00-0000AA01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 cstate="print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</a:blip>
        <a:srcRect l="22478" t="8778" r="66009" b="51600"/>
        <a:stretch/>
      </xdr:blipFill>
      <xdr:spPr bwMode="auto">
        <a:xfrm>
          <a:off x="1209675" y="25831800"/>
          <a:ext cx="447675" cy="64639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257175</xdr:colOff>
      <xdr:row>77</xdr:row>
      <xdr:rowOff>57150</xdr:rowOff>
    </xdr:from>
    <xdr:to>
      <xdr:col>3</xdr:col>
      <xdr:colOff>756968</xdr:colOff>
      <xdr:row>80</xdr:row>
      <xdr:rowOff>0</xdr:rowOff>
    </xdr:to>
    <xdr:pic>
      <xdr:nvPicPr>
        <xdr:cNvPr id="427" name="Picture 2">
          <a:extLst>
            <a:ext uri="{FF2B5EF4-FFF2-40B4-BE49-F238E27FC236}">
              <a16:creationId xmlns:a16="http://schemas.microsoft.com/office/drawing/2014/main" id="{00000000-0008-0000-0A00-0000AB01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 cstate="print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</a:blip>
        <a:srcRect l="42105" t="9828" r="46601" b="57615"/>
        <a:stretch/>
      </xdr:blipFill>
      <xdr:spPr bwMode="auto">
        <a:xfrm>
          <a:off x="981075" y="23860125"/>
          <a:ext cx="499793" cy="514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57150</xdr:colOff>
      <xdr:row>97</xdr:row>
      <xdr:rowOff>47625</xdr:rowOff>
    </xdr:from>
    <xdr:to>
      <xdr:col>0</xdr:col>
      <xdr:colOff>381150</xdr:colOff>
      <xdr:row>98</xdr:row>
      <xdr:rowOff>182590</xdr:rowOff>
    </xdr:to>
    <xdr:grpSp>
      <xdr:nvGrpSpPr>
        <xdr:cNvPr id="428" name="Gruppieren 427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A00-0000AC010000}"/>
            </a:ext>
          </a:extLst>
        </xdr:cNvPr>
        <xdr:cNvGrpSpPr/>
      </xdr:nvGrpSpPr>
      <xdr:grpSpPr>
        <a:xfrm>
          <a:off x="57150" y="27235785"/>
          <a:ext cx="324000" cy="317845"/>
          <a:chOff x="66675" y="4972050"/>
          <a:chExt cx="324000" cy="325465"/>
        </a:xfrm>
      </xdr:grpSpPr>
      <xdr:sp macro="" textlink="">
        <xdr:nvSpPr>
          <xdr:cNvPr id="429" name="Rechteck 428">
            <a:extLst>
              <a:ext uri="{FF2B5EF4-FFF2-40B4-BE49-F238E27FC236}">
                <a16:creationId xmlns:a16="http://schemas.microsoft.com/office/drawing/2014/main" id="{00000000-0008-0000-0A00-0000AD01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430" name="Pfeil nach oben 429">
            <a:extLst>
              <a:ext uri="{FF2B5EF4-FFF2-40B4-BE49-F238E27FC236}">
                <a16:creationId xmlns:a16="http://schemas.microsoft.com/office/drawing/2014/main" id="{00000000-0008-0000-0A00-0000AE01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xdr:twoCellAnchor editAs="oneCell">
    <xdr:from>
      <xdr:col>0</xdr:col>
      <xdr:colOff>66675</xdr:colOff>
      <xdr:row>4</xdr:row>
      <xdr:rowOff>209550</xdr:rowOff>
    </xdr:from>
    <xdr:to>
      <xdr:col>0</xdr:col>
      <xdr:colOff>390675</xdr:colOff>
      <xdr:row>6</xdr:row>
      <xdr:rowOff>1615</xdr:rowOff>
    </xdr:to>
    <xdr:grpSp>
      <xdr:nvGrpSpPr>
        <xdr:cNvPr id="431" name="Gruppieren 430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A00-0000AF010000}"/>
            </a:ext>
          </a:extLst>
        </xdr:cNvPr>
        <xdr:cNvGrpSpPr/>
      </xdr:nvGrpSpPr>
      <xdr:grpSpPr>
        <a:xfrm>
          <a:off x="66675" y="1474470"/>
          <a:ext cx="324000" cy="317845"/>
          <a:chOff x="12382500" y="2152650"/>
          <a:chExt cx="324000" cy="325465"/>
        </a:xfrm>
      </xdr:grpSpPr>
      <xdr:sp macro="" textlink="">
        <xdr:nvSpPr>
          <xdr:cNvPr id="432" name="Rechteck 431">
            <a:extLst>
              <a:ext uri="{FF2B5EF4-FFF2-40B4-BE49-F238E27FC236}">
                <a16:creationId xmlns:a16="http://schemas.microsoft.com/office/drawing/2014/main" id="{00000000-0008-0000-0A00-0000B0010000}"/>
              </a:ext>
            </a:extLst>
          </xdr:cNvPr>
          <xdr:cNvSpPr>
            <a:spLocks noChangeAspect="1"/>
          </xdr:cNvSpPr>
        </xdr:nvSpPr>
        <xdr:spPr>
          <a:xfrm>
            <a:off x="12382500" y="21526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pic>
        <xdr:nvPicPr>
          <xdr:cNvPr id="433" name="Grafik 432">
            <a:extLst>
              <a:ext uri="{FF2B5EF4-FFF2-40B4-BE49-F238E27FC236}">
                <a16:creationId xmlns:a16="http://schemas.microsoft.com/office/drawing/2014/main" id="{00000000-0008-0000-0A00-0000B101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  <a:lum bright="70000" contrast="-70000"/>
          </a:blip>
          <a:stretch>
            <a:fillRect/>
          </a:stretch>
        </xdr:blipFill>
        <xdr:spPr>
          <a:xfrm>
            <a:off x="12446597" y="2209800"/>
            <a:ext cx="219075" cy="209550"/>
          </a:xfrm>
          <a:prstGeom prst="rect">
            <a:avLst/>
          </a:prstGeom>
        </xdr:spPr>
      </xdr:pic>
    </xdr:grp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76393</xdr:colOff>
          <xdr:row>38</xdr:row>
          <xdr:rowOff>28762</xdr:rowOff>
        </xdr:from>
        <xdr:to>
          <xdr:col>16</xdr:col>
          <xdr:colOff>132301</xdr:colOff>
          <xdr:row>38</xdr:row>
          <xdr:rowOff>213630</xdr:rowOff>
        </xdr:to>
        <xdr:grpSp>
          <xdr:nvGrpSpPr>
            <xdr:cNvPr id="435" name="Gruppieren 434">
              <a:extLst>
                <a:ext uri="{FF2B5EF4-FFF2-40B4-BE49-F238E27FC236}">
                  <a16:creationId xmlns:a16="http://schemas.microsoft.com/office/drawing/2014/main" id="{00000000-0008-0000-0A00-0000B3010000}"/>
                </a:ext>
              </a:extLst>
            </xdr:cNvPr>
            <xdr:cNvGrpSpPr/>
          </xdr:nvGrpSpPr>
          <xdr:grpSpPr>
            <a:xfrm>
              <a:off x="4419793" y="12540802"/>
              <a:ext cx="2380008" cy="184868"/>
              <a:chOff x="3581397" y="2105747"/>
              <a:chExt cx="2247892" cy="276222"/>
            </a:xfrm>
          </xdr:grpSpPr>
          <xdr:sp macro="" textlink="">
            <xdr:nvSpPr>
              <xdr:cNvPr id="398566" name="Group Box 230" hidden="1">
                <a:extLst>
                  <a:ext uri="{63B3BB69-23CF-44E3-9099-C40C66FF867C}">
                    <a14:compatExt spid="_x0000_s398566"/>
                  </a:ext>
                  <a:ext uri="{FF2B5EF4-FFF2-40B4-BE49-F238E27FC236}">
                    <a16:creationId xmlns:a16="http://schemas.microsoft.com/office/drawing/2014/main" id="{00000000-0008-0000-0A00-0000E6140600}"/>
                  </a:ext>
                </a:extLst>
              </xdr:cNvPr>
              <xdr:cNvSpPr/>
            </xdr:nvSpPr>
            <xdr:spPr bwMode="auto">
              <a:xfrm>
                <a:off x="3581397" y="2105747"/>
                <a:ext cx="2247892" cy="276222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8567" name="Option Button 231" hidden="1">
                <a:extLst>
                  <a:ext uri="{63B3BB69-23CF-44E3-9099-C40C66FF867C}">
                    <a14:compatExt spid="_x0000_s398567"/>
                  </a:ext>
                  <a:ext uri="{FF2B5EF4-FFF2-40B4-BE49-F238E27FC236}">
                    <a16:creationId xmlns:a16="http://schemas.microsoft.com/office/drawing/2014/main" id="{00000000-0008-0000-0A00-0000E7140600}"/>
                  </a:ext>
                </a:extLst>
              </xdr:cNvPr>
              <xdr:cNvSpPr/>
            </xdr:nvSpPr>
            <xdr:spPr bwMode="auto">
              <a:xfrm>
                <a:off x="3705225" y="2152650"/>
                <a:ext cx="215999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568" name="Option Button 232" hidden="1">
                <a:extLst>
                  <a:ext uri="{63B3BB69-23CF-44E3-9099-C40C66FF867C}">
                    <a14:compatExt spid="_x0000_s398568"/>
                  </a:ext>
                  <a:ext uri="{FF2B5EF4-FFF2-40B4-BE49-F238E27FC236}">
                    <a16:creationId xmlns:a16="http://schemas.microsoft.com/office/drawing/2014/main" id="{00000000-0008-0000-0A00-0000E8140600}"/>
                  </a:ext>
                </a:extLst>
              </xdr:cNvPr>
              <xdr:cNvSpPr/>
            </xdr:nvSpPr>
            <xdr:spPr bwMode="auto">
              <a:xfrm>
                <a:off x="4143376" y="2152650"/>
                <a:ext cx="215999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569" name="Option Button 233" hidden="1">
                <a:extLst>
                  <a:ext uri="{63B3BB69-23CF-44E3-9099-C40C66FF867C}">
                    <a14:compatExt spid="_x0000_s398569"/>
                  </a:ext>
                  <a:ext uri="{FF2B5EF4-FFF2-40B4-BE49-F238E27FC236}">
                    <a16:creationId xmlns:a16="http://schemas.microsoft.com/office/drawing/2014/main" id="{00000000-0008-0000-0A00-0000E9140600}"/>
                  </a:ext>
                </a:extLst>
              </xdr:cNvPr>
              <xdr:cNvSpPr/>
            </xdr:nvSpPr>
            <xdr:spPr bwMode="auto">
              <a:xfrm>
                <a:off x="4581526" y="2152650"/>
                <a:ext cx="215999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570" name="Option Button 234" hidden="1">
                <a:extLst>
                  <a:ext uri="{63B3BB69-23CF-44E3-9099-C40C66FF867C}">
                    <a14:compatExt spid="_x0000_s398570"/>
                  </a:ext>
                  <a:ext uri="{FF2B5EF4-FFF2-40B4-BE49-F238E27FC236}">
                    <a16:creationId xmlns:a16="http://schemas.microsoft.com/office/drawing/2014/main" id="{00000000-0008-0000-0A00-0000EA140600}"/>
                  </a:ext>
                </a:extLst>
              </xdr:cNvPr>
              <xdr:cNvSpPr/>
            </xdr:nvSpPr>
            <xdr:spPr bwMode="auto">
              <a:xfrm>
                <a:off x="5019675" y="2152650"/>
                <a:ext cx="215999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8571" name="Option Button 235" hidden="1">
                <a:extLst>
                  <a:ext uri="{63B3BB69-23CF-44E3-9099-C40C66FF867C}">
                    <a14:compatExt spid="_x0000_s398571"/>
                  </a:ext>
                  <a:ext uri="{FF2B5EF4-FFF2-40B4-BE49-F238E27FC236}">
                    <a16:creationId xmlns:a16="http://schemas.microsoft.com/office/drawing/2014/main" id="{00000000-0008-0000-0A00-0000EB140600}"/>
                  </a:ext>
                </a:extLst>
              </xdr:cNvPr>
              <xdr:cNvSpPr/>
            </xdr:nvSpPr>
            <xdr:spPr bwMode="auto">
              <a:xfrm>
                <a:off x="5457826" y="2152650"/>
                <a:ext cx="215999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xdr:twoCellAnchor editAs="oneCell">
    <xdr:from>
      <xdr:col>19</xdr:col>
      <xdr:colOff>19050</xdr:colOff>
      <xdr:row>8</xdr:row>
      <xdr:rowOff>47625</xdr:rowOff>
    </xdr:from>
    <xdr:to>
      <xdr:col>21</xdr:col>
      <xdr:colOff>57149</xdr:colOff>
      <xdr:row>13</xdr:row>
      <xdr:rowOff>216175</xdr:rowOff>
    </xdr:to>
    <xdr:graphicFrame macro="">
      <xdr:nvGraphicFramePr>
        <xdr:cNvPr id="443" name="Diagramm 442">
          <a:extLst>
            <a:ext uri="{FF2B5EF4-FFF2-40B4-BE49-F238E27FC236}">
              <a16:creationId xmlns:a16="http://schemas.microsoft.com/office/drawing/2014/main" id="{00000000-0008-0000-0A00-0000BB0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 editAs="oneCell">
    <xdr:from>
      <xdr:col>19</xdr:col>
      <xdr:colOff>28575</xdr:colOff>
      <xdr:row>14</xdr:row>
      <xdr:rowOff>47625</xdr:rowOff>
    </xdr:from>
    <xdr:to>
      <xdr:col>21</xdr:col>
      <xdr:colOff>66674</xdr:colOff>
      <xdr:row>18</xdr:row>
      <xdr:rowOff>282850</xdr:rowOff>
    </xdr:to>
    <xdr:graphicFrame macro="">
      <xdr:nvGraphicFramePr>
        <xdr:cNvPr id="444" name="Diagramm 443">
          <a:extLst>
            <a:ext uri="{FF2B5EF4-FFF2-40B4-BE49-F238E27FC236}">
              <a16:creationId xmlns:a16="http://schemas.microsoft.com/office/drawing/2014/main" id="{00000000-0008-0000-0A00-0000BC0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 editAs="oneCell">
    <xdr:from>
      <xdr:col>19</xdr:col>
      <xdr:colOff>28575</xdr:colOff>
      <xdr:row>23</xdr:row>
      <xdr:rowOff>19050</xdr:rowOff>
    </xdr:from>
    <xdr:to>
      <xdr:col>21</xdr:col>
      <xdr:colOff>66674</xdr:colOff>
      <xdr:row>27</xdr:row>
      <xdr:rowOff>254275</xdr:rowOff>
    </xdr:to>
    <xdr:graphicFrame macro="">
      <xdr:nvGraphicFramePr>
        <xdr:cNvPr id="445" name="Diagramm 444">
          <a:extLst>
            <a:ext uri="{FF2B5EF4-FFF2-40B4-BE49-F238E27FC236}">
              <a16:creationId xmlns:a16="http://schemas.microsoft.com/office/drawing/2014/main" id="{00000000-0008-0000-0A00-0000BD0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 editAs="oneCell">
    <xdr:from>
      <xdr:col>19</xdr:col>
      <xdr:colOff>28575</xdr:colOff>
      <xdr:row>28</xdr:row>
      <xdr:rowOff>9525</xdr:rowOff>
    </xdr:from>
    <xdr:to>
      <xdr:col>21</xdr:col>
      <xdr:colOff>66674</xdr:colOff>
      <xdr:row>32</xdr:row>
      <xdr:rowOff>92350</xdr:rowOff>
    </xdr:to>
    <xdr:graphicFrame macro="">
      <xdr:nvGraphicFramePr>
        <xdr:cNvPr id="446" name="Diagramm 445">
          <a:extLst>
            <a:ext uri="{FF2B5EF4-FFF2-40B4-BE49-F238E27FC236}">
              <a16:creationId xmlns:a16="http://schemas.microsoft.com/office/drawing/2014/main" id="{00000000-0008-0000-0A00-0000BE0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 editAs="oneCell">
    <xdr:from>
      <xdr:col>19</xdr:col>
      <xdr:colOff>28575</xdr:colOff>
      <xdr:row>32</xdr:row>
      <xdr:rowOff>9525</xdr:rowOff>
    </xdr:from>
    <xdr:to>
      <xdr:col>21</xdr:col>
      <xdr:colOff>66674</xdr:colOff>
      <xdr:row>36</xdr:row>
      <xdr:rowOff>244750</xdr:rowOff>
    </xdr:to>
    <xdr:graphicFrame macro="">
      <xdr:nvGraphicFramePr>
        <xdr:cNvPr id="447" name="Diagramm 446">
          <a:extLst>
            <a:ext uri="{FF2B5EF4-FFF2-40B4-BE49-F238E27FC236}">
              <a16:creationId xmlns:a16="http://schemas.microsoft.com/office/drawing/2014/main" id="{00000000-0008-0000-0A00-0000BF0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 editAs="oneCell">
    <xdr:from>
      <xdr:col>19</xdr:col>
      <xdr:colOff>28575</xdr:colOff>
      <xdr:row>40</xdr:row>
      <xdr:rowOff>0</xdr:rowOff>
    </xdr:from>
    <xdr:to>
      <xdr:col>21</xdr:col>
      <xdr:colOff>66674</xdr:colOff>
      <xdr:row>44</xdr:row>
      <xdr:rowOff>235225</xdr:rowOff>
    </xdr:to>
    <xdr:graphicFrame macro="">
      <xdr:nvGraphicFramePr>
        <xdr:cNvPr id="448" name="Diagramm 447">
          <a:extLst>
            <a:ext uri="{FF2B5EF4-FFF2-40B4-BE49-F238E27FC236}">
              <a16:creationId xmlns:a16="http://schemas.microsoft.com/office/drawing/2014/main" id="{00000000-0008-0000-0A00-0000C00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 editAs="oneCell">
    <xdr:from>
      <xdr:col>19</xdr:col>
      <xdr:colOff>28575</xdr:colOff>
      <xdr:row>45</xdr:row>
      <xdr:rowOff>9525</xdr:rowOff>
    </xdr:from>
    <xdr:to>
      <xdr:col>21</xdr:col>
      <xdr:colOff>66674</xdr:colOff>
      <xdr:row>48</xdr:row>
      <xdr:rowOff>644800</xdr:rowOff>
    </xdr:to>
    <xdr:graphicFrame macro="">
      <xdr:nvGraphicFramePr>
        <xdr:cNvPr id="449" name="Diagramm 448">
          <a:extLst>
            <a:ext uri="{FF2B5EF4-FFF2-40B4-BE49-F238E27FC236}">
              <a16:creationId xmlns:a16="http://schemas.microsoft.com/office/drawing/2014/main" id="{00000000-0008-0000-0A00-0000C10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 editAs="oneCell">
    <xdr:from>
      <xdr:col>19</xdr:col>
      <xdr:colOff>28575</xdr:colOff>
      <xdr:row>49</xdr:row>
      <xdr:rowOff>19050</xdr:rowOff>
    </xdr:from>
    <xdr:to>
      <xdr:col>21</xdr:col>
      <xdr:colOff>66674</xdr:colOff>
      <xdr:row>53</xdr:row>
      <xdr:rowOff>254275</xdr:rowOff>
    </xdr:to>
    <xdr:graphicFrame macro="">
      <xdr:nvGraphicFramePr>
        <xdr:cNvPr id="450" name="Diagramm 449">
          <a:extLst>
            <a:ext uri="{FF2B5EF4-FFF2-40B4-BE49-F238E27FC236}">
              <a16:creationId xmlns:a16="http://schemas.microsoft.com/office/drawing/2014/main" id="{00000000-0008-0000-0A00-0000C20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 editAs="oneCell">
    <xdr:from>
      <xdr:col>19</xdr:col>
      <xdr:colOff>28575</xdr:colOff>
      <xdr:row>54</xdr:row>
      <xdr:rowOff>0</xdr:rowOff>
    </xdr:from>
    <xdr:to>
      <xdr:col>21</xdr:col>
      <xdr:colOff>66674</xdr:colOff>
      <xdr:row>56</xdr:row>
      <xdr:rowOff>1035325</xdr:rowOff>
    </xdr:to>
    <xdr:graphicFrame macro="">
      <xdr:nvGraphicFramePr>
        <xdr:cNvPr id="451" name="Diagramm 450">
          <a:extLst>
            <a:ext uri="{FF2B5EF4-FFF2-40B4-BE49-F238E27FC236}">
              <a16:creationId xmlns:a16="http://schemas.microsoft.com/office/drawing/2014/main" id="{00000000-0008-0000-0A00-0000C30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1</xdr:col>
      <xdr:colOff>19048</xdr:colOff>
      <xdr:row>1</xdr:row>
      <xdr:rowOff>209550</xdr:rowOff>
    </xdr:from>
    <xdr:to>
      <xdr:col>5</xdr:col>
      <xdr:colOff>9524</xdr:colOff>
      <xdr:row>6</xdr:row>
      <xdr:rowOff>85725</xdr:rowOff>
    </xdr:to>
    <xdr:graphicFrame macro="">
      <xdr:nvGraphicFramePr>
        <xdr:cNvPr id="452" name="Diagramm 451">
          <a:extLst>
            <a:ext uri="{FF2B5EF4-FFF2-40B4-BE49-F238E27FC236}">
              <a16:creationId xmlns:a16="http://schemas.microsoft.com/office/drawing/2014/main" id="{00000000-0008-0000-0A00-0000C40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1737360</xdr:colOff>
          <xdr:row>1</xdr:row>
          <xdr:rowOff>60960</xdr:rowOff>
        </xdr:from>
        <xdr:to>
          <xdr:col>21</xdr:col>
          <xdr:colOff>0</xdr:colOff>
          <xdr:row>1</xdr:row>
          <xdr:rowOff>228600</xdr:rowOff>
        </xdr:to>
        <xdr:sp macro="" textlink="">
          <xdr:nvSpPr>
            <xdr:cNvPr id="398572" name="Drop Down 236" hidden="1">
              <a:extLst>
                <a:ext uri="{63B3BB69-23CF-44E3-9099-C40C66FF867C}">
                  <a14:compatExt spid="_x0000_s398572"/>
                </a:ext>
                <a:ext uri="{FF2B5EF4-FFF2-40B4-BE49-F238E27FC236}">
                  <a16:creationId xmlns:a16="http://schemas.microsoft.com/office/drawing/2014/main" id="{00000000-0008-0000-0A00-0000EC1406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327660</xdr:colOff>
          <xdr:row>10</xdr:row>
          <xdr:rowOff>228600</xdr:rowOff>
        </xdr:from>
        <xdr:to>
          <xdr:col>27</xdr:col>
          <xdr:colOff>632460</xdr:colOff>
          <xdr:row>11</xdr:row>
          <xdr:rowOff>30480</xdr:rowOff>
        </xdr:to>
        <xdr:sp macro="" textlink="">
          <xdr:nvSpPr>
            <xdr:cNvPr id="398573" name="Group Box 237" hidden="1">
              <a:extLst>
                <a:ext uri="{63B3BB69-23CF-44E3-9099-C40C66FF867C}">
                  <a14:compatExt spid="_x0000_s398573"/>
                </a:ext>
                <a:ext uri="{FF2B5EF4-FFF2-40B4-BE49-F238E27FC236}">
                  <a16:creationId xmlns:a16="http://schemas.microsoft.com/office/drawing/2014/main" id="{00000000-0008-0000-0A00-0000ED1406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403860</xdr:colOff>
          <xdr:row>0</xdr:row>
          <xdr:rowOff>7620</xdr:rowOff>
        </xdr:from>
        <xdr:to>
          <xdr:col>20</xdr:col>
          <xdr:colOff>2596515</xdr:colOff>
          <xdr:row>0</xdr:row>
          <xdr:rowOff>541020</xdr:rowOff>
        </xdr:to>
        <xdr:pic>
          <xdr:nvPicPr>
            <xdr:cNvPr id="434" name="Grafik 59">
              <a:extLst>
                <a:ext uri="{FF2B5EF4-FFF2-40B4-BE49-F238E27FC236}">
                  <a16:creationId xmlns:a16="http://schemas.microsoft.com/office/drawing/2014/main" id="{00000000-0008-0000-0A00-0000B201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!$D$6" spid="_x0000_s398614"/>
                </a:ext>
              </a:extLst>
            </xdr:cNvPicPr>
          </xdr:nvPicPr>
          <xdr:blipFill>
            <a:blip xmlns:r="http://schemas.openxmlformats.org/officeDocument/2006/relationships" r:embed="rId19"/>
            <a:srcRect/>
            <a:stretch>
              <a:fillRect/>
            </a:stretch>
          </xdr:blipFill>
          <xdr:spPr bwMode="auto">
            <a:xfrm>
              <a:off x="7726680" y="7620"/>
              <a:ext cx="2268855" cy="533400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66668</xdr:colOff>
          <xdr:row>11</xdr:row>
          <xdr:rowOff>19141</xdr:rowOff>
        </xdr:from>
        <xdr:to>
          <xdr:col>16</xdr:col>
          <xdr:colOff>76191</xdr:colOff>
          <xdr:row>11</xdr:row>
          <xdr:rowOff>222857</xdr:rowOff>
        </xdr:to>
        <xdr:grpSp>
          <xdr:nvGrpSpPr>
            <xdr:cNvPr id="3" name="Gruppieren 2">
              <a:extLst>
                <a:ext uri="{FF2B5EF4-FFF2-40B4-BE49-F238E27FC236}">
                  <a16:creationId xmlns:a16="http://schemas.microsoft.com/office/drawing/2014/main" id="{00000000-0008-0000-0B00-000003000000}"/>
                </a:ext>
              </a:extLst>
            </xdr:cNvPr>
            <xdr:cNvGrpSpPr/>
          </xdr:nvGrpSpPr>
          <xdr:grpSpPr>
            <a:xfrm>
              <a:off x="4410068" y="2663281"/>
              <a:ext cx="2333623" cy="203716"/>
              <a:chOff x="3581260" y="2105148"/>
              <a:chExt cx="2247895" cy="276225"/>
            </a:xfrm>
          </xdr:grpSpPr>
          <xdr:sp macro="" textlink="">
            <xdr:nvSpPr>
              <xdr:cNvPr id="399361" name="Group Box 1" hidden="1">
                <a:extLst>
                  <a:ext uri="{63B3BB69-23CF-44E3-9099-C40C66FF867C}">
                    <a14:compatExt spid="_x0000_s399361"/>
                  </a:ext>
                  <a:ext uri="{FF2B5EF4-FFF2-40B4-BE49-F238E27FC236}">
                    <a16:creationId xmlns:a16="http://schemas.microsoft.com/office/drawing/2014/main" id="{00000000-0008-0000-0B00-000001180600}"/>
                  </a:ext>
                </a:extLst>
              </xdr:cNvPr>
              <xdr:cNvSpPr/>
            </xdr:nvSpPr>
            <xdr:spPr bwMode="auto">
              <a:xfrm>
                <a:off x="3581260" y="2105148"/>
                <a:ext cx="2247895" cy="27622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9362" name="Option Button 2" hidden="1">
                <a:extLst>
                  <a:ext uri="{63B3BB69-23CF-44E3-9099-C40C66FF867C}">
                    <a14:compatExt spid="_x0000_s399362"/>
                  </a:ext>
                  <a:ext uri="{FF2B5EF4-FFF2-40B4-BE49-F238E27FC236}">
                    <a16:creationId xmlns:a16="http://schemas.microsoft.com/office/drawing/2014/main" id="{00000000-0008-0000-0B00-000002180600}"/>
                  </a:ext>
                </a:extLst>
              </xdr:cNvPr>
              <xdr:cNvSpPr/>
            </xdr:nvSpPr>
            <xdr:spPr bwMode="auto">
              <a:xfrm>
                <a:off x="3705226" y="2152648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363" name="Option Button 3" hidden="1">
                <a:extLst>
                  <a:ext uri="{63B3BB69-23CF-44E3-9099-C40C66FF867C}">
                    <a14:compatExt spid="_x0000_s399363"/>
                  </a:ext>
                  <a:ext uri="{FF2B5EF4-FFF2-40B4-BE49-F238E27FC236}">
                    <a16:creationId xmlns:a16="http://schemas.microsoft.com/office/drawing/2014/main" id="{00000000-0008-0000-0B00-000003180600}"/>
                  </a:ext>
                </a:extLst>
              </xdr:cNvPr>
              <xdr:cNvSpPr/>
            </xdr:nvSpPr>
            <xdr:spPr bwMode="auto">
              <a:xfrm>
                <a:off x="4143376" y="2152648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364" name="Option Button 4" hidden="1">
                <a:extLst>
                  <a:ext uri="{63B3BB69-23CF-44E3-9099-C40C66FF867C}">
                    <a14:compatExt spid="_x0000_s399364"/>
                  </a:ext>
                  <a:ext uri="{FF2B5EF4-FFF2-40B4-BE49-F238E27FC236}">
                    <a16:creationId xmlns:a16="http://schemas.microsoft.com/office/drawing/2014/main" id="{00000000-0008-0000-0B00-000004180600}"/>
                  </a:ext>
                </a:extLst>
              </xdr:cNvPr>
              <xdr:cNvSpPr/>
            </xdr:nvSpPr>
            <xdr:spPr bwMode="auto">
              <a:xfrm>
                <a:off x="4581525" y="2152648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365" name="Option Button 5" hidden="1">
                <a:extLst>
                  <a:ext uri="{63B3BB69-23CF-44E3-9099-C40C66FF867C}">
                    <a14:compatExt spid="_x0000_s399365"/>
                  </a:ext>
                  <a:ext uri="{FF2B5EF4-FFF2-40B4-BE49-F238E27FC236}">
                    <a16:creationId xmlns:a16="http://schemas.microsoft.com/office/drawing/2014/main" id="{00000000-0008-0000-0B00-000005180600}"/>
                  </a:ext>
                </a:extLst>
              </xdr:cNvPr>
              <xdr:cNvSpPr/>
            </xdr:nvSpPr>
            <xdr:spPr bwMode="auto">
              <a:xfrm>
                <a:off x="5019675" y="2152648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366" name="Option Button 6" hidden="1">
                <a:extLst>
                  <a:ext uri="{63B3BB69-23CF-44E3-9099-C40C66FF867C}">
                    <a14:compatExt spid="_x0000_s399366"/>
                  </a:ext>
                  <a:ext uri="{FF2B5EF4-FFF2-40B4-BE49-F238E27FC236}">
                    <a16:creationId xmlns:a16="http://schemas.microsoft.com/office/drawing/2014/main" id="{00000000-0008-0000-0B00-000006180600}"/>
                  </a:ext>
                </a:extLst>
              </xdr:cNvPr>
              <xdr:cNvSpPr/>
            </xdr:nvSpPr>
            <xdr:spPr bwMode="auto">
              <a:xfrm>
                <a:off x="5457824" y="2152648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66677</xdr:colOff>
          <xdr:row>12</xdr:row>
          <xdr:rowOff>28557</xdr:rowOff>
        </xdr:from>
        <xdr:to>
          <xdr:col>16</xdr:col>
          <xdr:colOff>76201</xdr:colOff>
          <xdr:row>12</xdr:row>
          <xdr:rowOff>232265</xdr:rowOff>
        </xdr:to>
        <xdr:grpSp>
          <xdr:nvGrpSpPr>
            <xdr:cNvPr id="12" name="Gruppieren 11">
              <a:extLst>
                <a:ext uri="{FF2B5EF4-FFF2-40B4-BE49-F238E27FC236}">
                  <a16:creationId xmlns:a16="http://schemas.microsoft.com/office/drawing/2014/main" id="{00000000-0008-0000-0B00-00000C000000}"/>
                </a:ext>
              </a:extLst>
            </xdr:cNvPr>
            <xdr:cNvGrpSpPr/>
          </xdr:nvGrpSpPr>
          <xdr:grpSpPr>
            <a:xfrm>
              <a:off x="4410077" y="3076557"/>
              <a:ext cx="2333624" cy="203708"/>
              <a:chOff x="3581393" y="2104408"/>
              <a:chExt cx="2247900" cy="276223"/>
            </a:xfrm>
          </xdr:grpSpPr>
          <xdr:sp macro="" textlink="">
            <xdr:nvSpPr>
              <xdr:cNvPr id="399367" name="Group Box 7" hidden="1">
                <a:extLst>
                  <a:ext uri="{63B3BB69-23CF-44E3-9099-C40C66FF867C}">
                    <a14:compatExt spid="_x0000_s399367"/>
                  </a:ext>
                  <a:ext uri="{FF2B5EF4-FFF2-40B4-BE49-F238E27FC236}">
                    <a16:creationId xmlns:a16="http://schemas.microsoft.com/office/drawing/2014/main" id="{00000000-0008-0000-0B00-000007180600}"/>
                  </a:ext>
                </a:extLst>
              </xdr:cNvPr>
              <xdr:cNvSpPr/>
            </xdr:nvSpPr>
            <xdr:spPr bwMode="auto">
              <a:xfrm>
                <a:off x="3581393" y="2104408"/>
                <a:ext cx="2247900" cy="276223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9368" name="Option Button 8" hidden="1">
                <a:extLst>
                  <a:ext uri="{63B3BB69-23CF-44E3-9099-C40C66FF867C}">
                    <a14:compatExt spid="_x0000_s399368"/>
                  </a:ext>
                  <a:ext uri="{FF2B5EF4-FFF2-40B4-BE49-F238E27FC236}">
                    <a16:creationId xmlns:a16="http://schemas.microsoft.com/office/drawing/2014/main" id="{00000000-0008-0000-0B00-000008180600}"/>
                  </a:ext>
                </a:extLst>
              </xdr:cNvPr>
              <xdr:cNvSpPr/>
            </xdr:nvSpPr>
            <xdr:spPr bwMode="auto">
              <a:xfrm>
                <a:off x="3705225" y="2152651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369" name="Option Button 9" hidden="1">
                <a:extLst>
                  <a:ext uri="{63B3BB69-23CF-44E3-9099-C40C66FF867C}">
                    <a14:compatExt spid="_x0000_s399369"/>
                  </a:ext>
                  <a:ext uri="{FF2B5EF4-FFF2-40B4-BE49-F238E27FC236}">
                    <a16:creationId xmlns:a16="http://schemas.microsoft.com/office/drawing/2014/main" id="{00000000-0008-0000-0B00-000009180600}"/>
                  </a:ext>
                </a:extLst>
              </xdr:cNvPr>
              <xdr:cNvSpPr/>
            </xdr:nvSpPr>
            <xdr:spPr bwMode="auto">
              <a:xfrm>
                <a:off x="4143374" y="2152651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370" name="Option Button 10" hidden="1">
                <a:extLst>
                  <a:ext uri="{63B3BB69-23CF-44E3-9099-C40C66FF867C}">
                    <a14:compatExt spid="_x0000_s399370"/>
                  </a:ext>
                  <a:ext uri="{FF2B5EF4-FFF2-40B4-BE49-F238E27FC236}">
                    <a16:creationId xmlns:a16="http://schemas.microsoft.com/office/drawing/2014/main" id="{00000000-0008-0000-0B00-00000A180600}"/>
                  </a:ext>
                </a:extLst>
              </xdr:cNvPr>
              <xdr:cNvSpPr/>
            </xdr:nvSpPr>
            <xdr:spPr bwMode="auto">
              <a:xfrm>
                <a:off x="4581526" y="2152651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371" name="Option Button 11" hidden="1">
                <a:extLst>
                  <a:ext uri="{63B3BB69-23CF-44E3-9099-C40C66FF867C}">
                    <a14:compatExt spid="_x0000_s399371"/>
                  </a:ext>
                  <a:ext uri="{FF2B5EF4-FFF2-40B4-BE49-F238E27FC236}">
                    <a16:creationId xmlns:a16="http://schemas.microsoft.com/office/drawing/2014/main" id="{00000000-0008-0000-0B00-00000B180600}"/>
                  </a:ext>
                </a:extLst>
              </xdr:cNvPr>
              <xdr:cNvSpPr/>
            </xdr:nvSpPr>
            <xdr:spPr bwMode="auto">
              <a:xfrm>
                <a:off x="5019675" y="2152651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372" name="Option Button 12" hidden="1">
                <a:extLst>
                  <a:ext uri="{63B3BB69-23CF-44E3-9099-C40C66FF867C}">
                    <a14:compatExt spid="_x0000_s399372"/>
                  </a:ext>
                  <a:ext uri="{FF2B5EF4-FFF2-40B4-BE49-F238E27FC236}">
                    <a16:creationId xmlns:a16="http://schemas.microsoft.com/office/drawing/2014/main" id="{00000000-0008-0000-0B00-00000C180600}"/>
                  </a:ext>
                </a:extLst>
              </xdr:cNvPr>
              <xdr:cNvSpPr/>
            </xdr:nvSpPr>
            <xdr:spPr bwMode="auto">
              <a:xfrm>
                <a:off x="5457825" y="2152651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66668</xdr:colOff>
          <xdr:row>12</xdr:row>
          <xdr:rowOff>390633</xdr:rowOff>
        </xdr:from>
        <xdr:to>
          <xdr:col>16</xdr:col>
          <xdr:colOff>76191</xdr:colOff>
          <xdr:row>13</xdr:row>
          <xdr:rowOff>175063</xdr:rowOff>
        </xdr:to>
        <xdr:grpSp>
          <xdr:nvGrpSpPr>
            <xdr:cNvPr id="21" name="Gruppieren 20">
              <a:extLst>
                <a:ext uri="{FF2B5EF4-FFF2-40B4-BE49-F238E27FC236}">
                  <a16:creationId xmlns:a16="http://schemas.microsoft.com/office/drawing/2014/main" id="{00000000-0008-0000-0B00-000015000000}"/>
                </a:ext>
              </a:extLst>
            </xdr:cNvPr>
            <xdr:cNvGrpSpPr/>
          </xdr:nvGrpSpPr>
          <xdr:grpSpPr>
            <a:xfrm>
              <a:off x="4410068" y="3438633"/>
              <a:ext cx="2333623" cy="188290"/>
              <a:chOff x="3581260" y="2105133"/>
              <a:chExt cx="2247895" cy="276225"/>
            </a:xfrm>
          </xdr:grpSpPr>
          <xdr:sp macro="" textlink="">
            <xdr:nvSpPr>
              <xdr:cNvPr id="399373" name="Group Box 13" hidden="1">
                <a:extLst>
                  <a:ext uri="{63B3BB69-23CF-44E3-9099-C40C66FF867C}">
                    <a14:compatExt spid="_x0000_s399373"/>
                  </a:ext>
                  <a:ext uri="{FF2B5EF4-FFF2-40B4-BE49-F238E27FC236}">
                    <a16:creationId xmlns:a16="http://schemas.microsoft.com/office/drawing/2014/main" id="{00000000-0008-0000-0B00-00000D180600}"/>
                  </a:ext>
                </a:extLst>
              </xdr:cNvPr>
              <xdr:cNvSpPr/>
            </xdr:nvSpPr>
            <xdr:spPr bwMode="auto">
              <a:xfrm>
                <a:off x="3581260" y="2105133"/>
                <a:ext cx="2247895" cy="27622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9374" name="Option Button 14" hidden="1">
                <a:extLst>
                  <a:ext uri="{63B3BB69-23CF-44E3-9099-C40C66FF867C}">
                    <a14:compatExt spid="_x0000_s399374"/>
                  </a:ext>
                  <a:ext uri="{FF2B5EF4-FFF2-40B4-BE49-F238E27FC236}">
                    <a16:creationId xmlns:a16="http://schemas.microsoft.com/office/drawing/2014/main" id="{00000000-0008-0000-0B00-00000E1806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375" name="Option Button 15" hidden="1">
                <a:extLst>
                  <a:ext uri="{63B3BB69-23CF-44E3-9099-C40C66FF867C}">
                    <a14:compatExt spid="_x0000_s399375"/>
                  </a:ext>
                  <a:ext uri="{FF2B5EF4-FFF2-40B4-BE49-F238E27FC236}">
                    <a16:creationId xmlns:a16="http://schemas.microsoft.com/office/drawing/2014/main" id="{00000000-0008-0000-0B00-00000F1806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376" name="Option Button 16" hidden="1">
                <a:extLst>
                  <a:ext uri="{63B3BB69-23CF-44E3-9099-C40C66FF867C}">
                    <a14:compatExt spid="_x0000_s399376"/>
                  </a:ext>
                  <a:ext uri="{FF2B5EF4-FFF2-40B4-BE49-F238E27FC236}">
                    <a16:creationId xmlns:a16="http://schemas.microsoft.com/office/drawing/2014/main" id="{00000000-0008-0000-0B00-0000101806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377" name="Option Button 17" hidden="1">
                <a:extLst>
                  <a:ext uri="{63B3BB69-23CF-44E3-9099-C40C66FF867C}">
                    <a14:compatExt spid="_x0000_s399377"/>
                  </a:ext>
                  <a:ext uri="{FF2B5EF4-FFF2-40B4-BE49-F238E27FC236}">
                    <a16:creationId xmlns:a16="http://schemas.microsoft.com/office/drawing/2014/main" id="{00000000-0008-0000-0B00-0000111806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378" name="Option Button 18" hidden="1">
                <a:extLst>
                  <a:ext uri="{63B3BB69-23CF-44E3-9099-C40C66FF867C}">
                    <a14:compatExt spid="_x0000_s399378"/>
                  </a:ext>
                  <a:ext uri="{FF2B5EF4-FFF2-40B4-BE49-F238E27FC236}">
                    <a16:creationId xmlns:a16="http://schemas.microsoft.com/office/drawing/2014/main" id="{00000000-0008-0000-0B00-0000121806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66668</xdr:colOff>
          <xdr:row>29</xdr:row>
          <xdr:rowOff>19022</xdr:rowOff>
        </xdr:from>
        <xdr:to>
          <xdr:col>16</xdr:col>
          <xdr:colOff>76191</xdr:colOff>
          <xdr:row>29</xdr:row>
          <xdr:rowOff>188318</xdr:rowOff>
        </xdr:to>
        <xdr:grpSp>
          <xdr:nvGrpSpPr>
            <xdr:cNvPr id="30" name="Gruppieren 29">
              <a:extLst>
                <a:ext uri="{FF2B5EF4-FFF2-40B4-BE49-F238E27FC236}">
                  <a16:creationId xmlns:a16="http://schemas.microsoft.com/office/drawing/2014/main" id="{00000000-0008-0000-0B00-00001E000000}"/>
                </a:ext>
              </a:extLst>
            </xdr:cNvPr>
            <xdr:cNvGrpSpPr/>
          </xdr:nvGrpSpPr>
          <xdr:grpSpPr>
            <a:xfrm>
              <a:off x="4410068" y="9414482"/>
              <a:ext cx="2333623" cy="169296"/>
              <a:chOff x="3581259" y="2104705"/>
              <a:chExt cx="2247895" cy="276225"/>
            </a:xfrm>
          </xdr:grpSpPr>
          <xdr:sp macro="" textlink="">
            <xdr:nvSpPr>
              <xdr:cNvPr id="399379" name="Group Box 19" hidden="1">
                <a:extLst>
                  <a:ext uri="{63B3BB69-23CF-44E3-9099-C40C66FF867C}">
                    <a14:compatExt spid="_x0000_s399379"/>
                  </a:ext>
                  <a:ext uri="{FF2B5EF4-FFF2-40B4-BE49-F238E27FC236}">
                    <a16:creationId xmlns:a16="http://schemas.microsoft.com/office/drawing/2014/main" id="{00000000-0008-0000-0B00-000013180600}"/>
                  </a:ext>
                </a:extLst>
              </xdr:cNvPr>
              <xdr:cNvSpPr/>
            </xdr:nvSpPr>
            <xdr:spPr bwMode="auto">
              <a:xfrm>
                <a:off x="3581259" y="2104705"/>
                <a:ext cx="2247895" cy="27622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9380" name="Option Button 20" hidden="1">
                <a:extLst>
                  <a:ext uri="{63B3BB69-23CF-44E3-9099-C40C66FF867C}">
                    <a14:compatExt spid="_x0000_s399380"/>
                  </a:ext>
                  <a:ext uri="{FF2B5EF4-FFF2-40B4-BE49-F238E27FC236}">
                    <a16:creationId xmlns:a16="http://schemas.microsoft.com/office/drawing/2014/main" id="{00000000-0008-0000-0B00-000014180600}"/>
                  </a:ext>
                </a:extLst>
              </xdr:cNvPr>
              <xdr:cNvSpPr/>
            </xdr:nvSpPr>
            <xdr:spPr bwMode="auto">
              <a:xfrm>
                <a:off x="3705226" y="2152665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381" name="Option Button 21" hidden="1">
                <a:extLst>
                  <a:ext uri="{63B3BB69-23CF-44E3-9099-C40C66FF867C}">
                    <a14:compatExt spid="_x0000_s399381"/>
                  </a:ext>
                  <a:ext uri="{FF2B5EF4-FFF2-40B4-BE49-F238E27FC236}">
                    <a16:creationId xmlns:a16="http://schemas.microsoft.com/office/drawing/2014/main" id="{00000000-0008-0000-0B00-000015180600}"/>
                  </a:ext>
                </a:extLst>
              </xdr:cNvPr>
              <xdr:cNvSpPr/>
            </xdr:nvSpPr>
            <xdr:spPr bwMode="auto">
              <a:xfrm>
                <a:off x="4143376" y="2152665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382" name="Option Button 22" hidden="1">
                <a:extLst>
                  <a:ext uri="{63B3BB69-23CF-44E3-9099-C40C66FF867C}">
                    <a14:compatExt spid="_x0000_s399382"/>
                  </a:ext>
                  <a:ext uri="{FF2B5EF4-FFF2-40B4-BE49-F238E27FC236}">
                    <a16:creationId xmlns:a16="http://schemas.microsoft.com/office/drawing/2014/main" id="{00000000-0008-0000-0B00-000016180600}"/>
                  </a:ext>
                </a:extLst>
              </xdr:cNvPr>
              <xdr:cNvSpPr/>
            </xdr:nvSpPr>
            <xdr:spPr bwMode="auto">
              <a:xfrm>
                <a:off x="4581525" y="2152665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383" name="Option Button 23" hidden="1">
                <a:extLst>
                  <a:ext uri="{63B3BB69-23CF-44E3-9099-C40C66FF867C}">
                    <a14:compatExt spid="_x0000_s399383"/>
                  </a:ext>
                  <a:ext uri="{FF2B5EF4-FFF2-40B4-BE49-F238E27FC236}">
                    <a16:creationId xmlns:a16="http://schemas.microsoft.com/office/drawing/2014/main" id="{00000000-0008-0000-0B00-000017180600}"/>
                  </a:ext>
                </a:extLst>
              </xdr:cNvPr>
              <xdr:cNvSpPr/>
            </xdr:nvSpPr>
            <xdr:spPr bwMode="auto">
              <a:xfrm>
                <a:off x="5019675" y="2152665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384" name="Option Button 24" hidden="1">
                <a:extLst>
                  <a:ext uri="{63B3BB69-23CF-44E3-9099-C40C66FF867C}">
                    <a14:compatExt spid="_x0000_s399384"/>
                  </a:ext>
                  <a:ext uri="{FF2B5EF4-FFF2-40B4-BE49-F238E27FC236}">
                    <a16:creationId xmlns:a16="http://schemas.microsoft.com/office/drawing/2014/main" id="{00000000-0008-0000-0B00-000018180600}"/>
                  </a:ext>
                </a:extLst>
              </xdr:cNvPr>
              <xdr:cNvSpPr/>
            </xdr:nvSpPr>
            <xdr:spPr bwMode="auto">
              <a:xfrm>
                <a:off x="5457824" y="2152665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57150</xdr:colOff>
          <xdr:row>10</xdr:row>
          <xdr:rowOff>18948</xdr:rowOff>
        </xdr:from>
        <xdr:to>
          <xdr:col>16</xdr:col>
          <xdr:colOff>66674</xdr:colOff>
          <xdr:row>10</xdr:row>
          <xdr:rowOff>222089</xdr:rowOff>
        </xdr:to>
        <xdr:grpSp>
          <xdr:nvGrpSpPr>
            <xdr:cNvPr id="39" name="Gruppieren 38">
              <a:extLst>
                <a:ext uri="{FF2B5EF4-FFF2-40B4-BE49-F238E27FC236}">
                  <a16:creationId xmlns:a16="http://schemas.microsoft.com/office/drawing/2014/main" id="{00000000-0008-0000-0B00-000027000000}"/>
                </a:ext>
              </a:extLst>
            </xdr:cNvPr>
            <xdr:cNvGrpSpPr/>
          </xdr:nvGrpSpPr>
          <xdr:grpSpPr>
            <a:xfrm>
              <a:off x="4400550" y="2266848"/>
              <a:ext cx="2333624" cy="203141"/>
              <a:chOff x="3581393" y="2104568"/>
              <a:chExt cx="2247900" cy="276226"/>
            </a:xfrm>
          </xdr:grpSpPr>
          <xdr:sp macro="" textlink="">
            <xdr:nvSpPr>
              <xdr:cNvPr id="399385" name="Group Box 25" hidden="1">
                <a:extLst>
                  <a:ext uri="{63B3BB69-23CF-44E3-9099-C40C66FF867C}">
                    <a14:compatExt spid="_x0000_s399385"/>
                  </a:ext>
                  <a:ext uri="{FF2B5EF4-FFF2-40B4-BE49-F238E27FC236}">
                    <a16:creationId xmlns:a16="http://schemas.microsoft.com/office/drawing/2014/main" id="{00000000-0008-0000-0B00-000019180600}"/>
                  </a:ext>
                </a:extLst>
              </xdr:cNvPr>
              <xdr:cNvSpPr/>
            </xdr:nvSpPr>
            <xdr:spPr bwMode="auto">
              <a:xfrm>
                <a:off x="3581393" y="2104568"/>
                <a:ext cx="2247900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9386" name="Option Button 26" hidden="1">
                <a:extLst>
                  <a:ext uri="{63B3BB69-23CF-44E3-9099-C40C66FF867C}">
                    <a14:compatExt spid="_x0000_s399386"/>
                  </a:ext>
                  <a:ext uri="{FF2B5EF4-FFF2-40B4-BE49-F238E27FC236}">
                    <a16:creationId xmlns:a16="http://schemas.microsoft.com/office/drawing/2014/main" id="{00000000-0008-0000-0B00-00001A180600}"/>
                  </a:ext>
                </a:extLst>
              </xdr:cNvPr>
              <xdr:cNvSpPr/>
            </xdr:nvSpPr>
            <xdr:spPr bwMode="auto">
              <a:xfrm>
                <a:off x="3705225" y="2152667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387" name="Option Button 27" hidden="1">
                <a:extLst>
                  <a:ext uri="{63B3BB69-23CF-44E3-9099-C40C66FF867C}">
                    <a14:compatExt spid="_x0000_s399387"/>
                  </a:ext>
                  <a:ext uri="{FF2B5EF4-FFF2-40B4-BE49-F238E27FC236}">
                    <a16:creationId xmlns:a16="http://schemas.microsoft.com/office/drawing/2014/main" id="{00000000-0008-0000-0B00-00001B180600}"/>
                  </a:ext>
                </a:extLst>
              </xdr:cNvPr>
              <xdr:cNvSpPr/>
            </xdr:nvSpPr>
            <xdr:spPr bwMode="auto">
              <a:xfrm>
                <a:off x="4143376" y="2152667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388" name="Option Button 28" hidden="1">
                <a:extLst>
                  <a:ext uri="{63B3BB69-23CF-44E3-9099-C40C66FF867C}">
                    <a14:compatExt spid="_x0000_s399388"/>
                  </a:ext>
                  <a:ext uri="{FF2B5EF4-FFF2-40B4-BE49-F238E27FC236}">
                    <a16:creationId xmlns:a16="http://schemas.microsoft.com/office/drawing/2014/main" id="{00000000-0008-0000-0B00-00001C180600}"/>
                  </a:ext>
                </a:extLst>
              </xdr:cNvPr>
              <xdr:cNvSpPr/>
            </xdr:nvSpPr>
            <xdr:spPr bwMode="auto">
              <a:xfrm>
                <a:off x="4581526" y="2152667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389" name="Option Button 29" hidden="1">
                <a:extLst>
                  <a:ext uri="{63B3BB69-23CF-44E3-9099-C40C66FF867C}">
                    <a14:compatExt spid="_x0000_s399389"/>
                  </a:ext>
                  <a:ext uri="{FF2B5EF4-FFF2-40B4-BE49-F238E27FC236}">
                    <a16:creationId xmlns:a16="http://schemas.microsoft.com/office/drawing/2014/main" id="{00000000-0008-0000-0B00-00001D180600}"/>
                  </a:ext>
                </a:extLst>
              </xdr:cNvPr>
              <xdr:cNvSpPr/>
            </xdr:nvSpPr>
            <xdr:spPr bwMode="auto">
              <a:xfrm>
                <a:off x="5019673" y="2152667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390" name="Option Button 30" hidden="1">
                <a:extLst>
                  <a:ext uri="{63B3BB69-23CF-44E3-9099-C40C66FF867C}">
                    <a14:compatExt spid="_x0000_s399390"/>
                  </a:ext>
                  <a:ext uri="{FF2B5EF4-FFF2-40B4-BE49-F238E27FC236}">
                    <a16:creationId xmlns:a16="http://schemas.microsoft.com/office/drawing/2014/main" id="{00000000-0008-0000-0B00-00001E180600}"/>
                  </a:ext>
                </a:extLst>
              </xdr:cNvPr>
              <xdr:cNvSpPr/>
            </xdr:nvSpPr>
            <xdr:spPr bwMode="auto">
              <a:xfrm>
                <a:off x="5457824" y="2152667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xdr:twoCellAnchor editAs="oneCell">
    <xdr:from>
      <xdr:col>20</xdr:col>
      <xdr:colOff>1495425</xdr:colOff>
      <xdr:row>1</xdr:row>
      <xdr:rowOff>57150</xdr:rowOff>
    </xdr:from>
    <xdr:to>
      <xdr:col>20</xdr:col>
      <xdr:colOff>1668225</xdr:colOff>
      <xdr:row>1</xdr:row>
      <xdr:rowOff>229950</xdr:rowOff>
    </xdr:to>
    <xdr:grpSp>
      <xdr:nvGrpSpPr>
        <xdr:cNvPr id="49" name="Gruppieren 48">
          <a:hlinkClick xmlns:r="http://schemas.openxmlformats.org/officeDocument/2006/relationships" r:id="rId1" tooltip="Help"/>
          <a:extLst>
            <a:ext uri="{FF2B5EF4-FFF2-40B4-BE49-F238E27FC236}">
              <a16:creationId xmlns:a16="http://schemas.microsoft.com/office/drawing/2014/main" id="{00000000-0008-0000-0B00-000031000000}"/>
            </a:ext>
          </a:extLst>
        </xdr:cNvPr>
        <xdr:cNvGrpSpPr/>
      </xdr:nvGrpSpPr>
      <xdr:grpSpPr>
        <a:xfrm>
          <a:off x="8711565" y="613410"/>
          <a:ext cx="172800" cy="172800"/>
          <a:chOff x="8105775" y="571500"/>
          <a:chExt cx="172800" cy="172800"/>
        </a:xfrm>
      </xdr:grpSpPr>
      <xdr:sp macro="" textlink="">
        <xdr:nvSpPr>
          <xdr:cNvPr id="50" name="Rechteck 49">
            <a:extLst>
              <a:ext uri="{FF2B5EF4-FFF2-40B4-BE49-F238E27FC236}">
                <a16:creationId xmlns:a16="http://schemas.microsoft.com/office/drawing/2014/main" id="{00000000-0008-0000-0B00-000032000000}"/>
              </a:ext>
            </a:extLst>
          </xdr:cNvPr>
          <xdr:cNvSpPr>
            <a:spLocks noChangeAspect="1"/>
          </xdr:cNvSpPr>
        </xdr:nvSpPr>
        <xdr:spPr>
          <a:xfrm>
            <a:off x="8105775" y="571500"/>
            <a:ext cx="172800" cy="172800"/>
          </a:xfrm>
          <a:prstGeom prst="rect">
            <a:avLst/>
          </a:prstGeom>
          <a:ln/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51" name="Textfeld 50">
            <a:extLst>
              <a:ext uri="{FF2B5EF4-FFF2-40B4-BE49-F238E27FC236}">
                <a16:creationId xmlns:a16="http://schemas.microsoft.com/office/drawing/2014/main" id="{00000000-0008-0000-0B00-000033000000}"/>
              </a:ext>
            </a:extLst>
          </xdr:cNvPr>
          <xdr:cNvSpPr txBox="1"/>
        </xdr:nvSpPr>
        <xdr:spPr>
          <a:xfrm>
            <a:off x="8152998" y="584162"/>
            <a:ext cx="78355" cy="1474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t">
            <a:noAutofit/>
          </a:bodyPr>
          <a:lstStyle/>
          <a:p>
            <a:r>
              <a:rPr lang="de-CH" sz="1000" b="1">
                <a:solidFill>
                  <a:schemeClr val="bg1"/>
                </a:solidFill>
                <a:latin typeface="Arial" pitchFamily="34" charset="0"/>
                <a:cs typeface="Arial" pitchFamily="34" charset="0"/>
              </a:rPr>
              <a:t>?</a:t>
            </a:r>
          </a:p>
        </xdr:txBody>
      </xdr:sp>
    </xdr:grpSp>
    <xdr:clientData fPrintsWithSheet="0"/>
  </xdr:twoCellAnchor>
  <xdr:twoCellAnchor editAs="oneCell">
    <xdr:from>
      <xdr:col>0</xdr:col>
      <xdr:colOff>19050</xdr:colOff>
      <xdr:row>7</xdr:row>
      <xdr:rowOff>38100</xdr:rowOff>
    </xdr:from>
    <xdr:to>
      <xdr:col>1</xdr:col>
      <xdr:colOff>44282</xdr:colOff>
      <xdr:row>10</xdr:row>
      <xdr:rowOff>171450</xdr:rowOff>
    </xdr:to>
    <xdr:pic>
      <xdr:nvPicPr>
        <xdr:cNvPr id="52" name="Picture 2">
          <a:extLst>
            <a:ext uri="{FF2B5EF4-FFF2-40B4-BE49-F238E27FC236}">
              <a16:creationId xmlns:a16="http://schemas.microsoft.com/office/drawing/2014/main" id="{00000000-0008-0000-0B00-000034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</a:blip>
        <a:srcRect l="27534" t="5297" r="56446" b="59189"/>
        <a:stretch/>
      </xdr:blipFill>
      <xdr:spPr bwMode="auto">
        <a:xfrm>
          <a:off x="19050" y="1752600"/>
          <a:ext cx="491957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19050</xdr:colOff>
      <xdr:row>16</xdr:row>
      <xdr:rowOff>200026</xdr:rowOff>
    </xdr:from>
    <xdr:to>
      <xdr:col>0</xdr:col>
      <xdr:colOff>447675</xdr:colOff>
      <xdr:row>18</xdr:row>
      <xdr:rowOff>116499</xdr:rowOff>
    </xdr:to>
    <xdr:pic>
      <xdr:nvPicPr>
        <xdr:cNvPr id="53" name="Picture 2">
          <a:extLst>
            <a:ext uri="{FF2B5EF4-FFF2-40B4-BE49-F238E27FC236}">
              <a16:creationId xmlns:a16="http://schemas.microsoft.com/office/drawing/2014/main" id="{00000000-0008-0000-0B00-000035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 cstate="print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</a:blip>
        <a:srcRect l="2083" t="4479" r="85088" b="52214"/>
        <a:stretch/>
      </xdr:blipFill>
      <xdr:spPr bwMode="auto">
        <a:xfrm>
          <a:off x="19050" y="4638676"/>
          <a:ext cx="428625" cy="5165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66668</xdr:colOff>
          <xdr:row>23</xdr:row>
          <xdr:rowOff>19116</xdr:rowOff>
        </xdr:from>
        <xdr:to>
          <xdr:col>16</xdr:col>
          <xdr:colOff>76191</xdr:colOff>
          <xdr:row>23</xdr:row>
          <xdr:rowOff>213121</xdr:rowOff>
        </xdr:to>
        <xdr:grpSp>
          <xdr:nvGrpSpPr>
            <xdr:cNvPr id="55" name="Gruppieren 54">
              <a:extLst>
                <a:ext uri="{FF2B5EF4-FFF2-40B4-BE49-F238E27FC236}">
                  <a16:creationId xmlns:a16="http://schemas.microsoft.com/office/drawing/2014/main" id="{00000000-0008-0000-0B00-000037000000}"/>
                </a:ext>
              </a:extLst>
            </xdr:cNvPr>
            <xdr:cNvGrpSpPr/>
          </xdr:nvGrpSpPr>
          <xdr:grpSpPr>
            <a:xfrm>
              <a:off x="4410068" y="7235256"/>
              <a:ext cx="2333623" cy="194005"/>
              <a:chOff x="3581260" y="2104648"/>
              <a:chExt cx="2247895" cy="276226"/>
            </a:xfrm>
          </xdr:grpSpPr>
          <xdr:sp macro="" textlink="">
            <xdr:nvSpPr>
              <xdr:cNvPr id="399392" name="Group Box 32" hidden="1">
                <a:extLst>
                  <a:ext uri="{63B3BB69-23CF-44E3-9099-C40C66FF867C}">
                    <a14:compatExt spid="_x0000_s399392"/>
                  </a:ext>
                  <a:ext uri="{FF2B5EF4-FFF2-40B4-BE49-F238E27FC236}">
                    <a16:creationId xmlns:a16="http://schemas.microsoft.com/office/drawing/2014/main" id="{00000000-0008-0000-0B00-000020180600}"/>
                  </a:ext>
                </a:extLst>
              </xdr:cNvPr>
              <xdr:cNvSpPr/>
            </xdr:nvSpPr>
            <xdr:spPr bwMode="auto">
              <a:xfrm>
                <a:off x="3581260" y="2104648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9393" name="Option Button 33" hidden="1">
                <a:extLst>
                  <a:ext uri="{63B3BB69-23CF-44E3-9099-C40C66FF867C}">
                    <a14:compatExt spid="_x0000_s399393"/>
                  </a:ext>
                  <a:ext uri="{FF2B5EF4-FFF2-40B4-BE49-F238E27FC236}">
                    <a16:creationId xmlns:a16="http://schemas.microsoft.com/office/drawing/2014/main" id="{00000000-0008-0000-0B00-0000211806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394" name="Option Button 34" hidden="1">
                <a:extLst>
                  <a:ext uri="{63B3BB69-23CF-44E3-9099-C40C66FF867C}">
                    <a14:compatExt spid="_x0000_s399394"/>
                  </a:ext>
                  <a:ext uri="{FF2B5EF4-FFF2-40B4-BE49-F238E27FC236}">
                    <a16:creationId xmlns:a16="http://schemas.microsoft.com/office/drawing/2014/main" id="{00000000-0008-0000-0B00-0000221806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395" name="Option Button 35" hidden="1">
                <a:extLst>
                  <a:ext uri="{63B3BB69-23CF-44E3-9099-C40C66FF867C}">
                    <a14:compatExt spid="_x0000_s399395"/>
                  </a:ext>
                  <a:ext uri="{FF2B5EF4-FFF2-40B4-BE49-F238E27FC236}">
                    <a16:creationId xmlns:a16="http://schemas.microsoft.com/office/drawing/2014/main" id="{00000000-0008-0000-0B00-0000231806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396" name="Option Button 36" hidden="1">
                <a:extLst>
                  <a:ext uri="{63B3BB69-23CF-44E3-9099-C40C66FF867C}">
                    <a14:compatExt spid="_x0000_s399396"/>
                  </a:ext>
                  <a:ext uri="{FF2B5EF4-FFF2-40B4-BE49-F238E27FC236}">
                    <a16:creationId xmlns:a16="http://schemas.microsoft.com/office/drawing/2014/main" id="{00000000-0008-0000-0B00-0000241806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397" name="Option Button 37" hidden="1">
                <a:extLst>
                  <a:ext uri="{63B3BB69-23CF-44E3-9099-C40C66FF867C}">
                    <a14:compatExt spid="_x0000_s399397"/>
                  </a:ext>
                  <a:ext uri="{FF2B5EF4-FFF2-40B4-BE49-F238E27FC236}">
                    <a16:creationId xmlns:a16="http://schemas.microsoft.com/office/drawing/2014/main" id="{00000000-0008-0000-0B00-0000251806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66668</xdr:colOff>
          <xdr:row>24</xdr:row>
          <xdr:rowOff>9591</xdr:rowOff>
        </xdr:from>
        <xdr:to>
          <xdr:col>16</xdr:col>
          <xdr:colOff>76191</xdr:colOff>
          <xdr:row>24</xdr:row>
          <xdr:rowOff>203596</xdr:rowOff>
        </xdr:to>
        <xdr:grpSp>
          <xdr:nvGrpSpPr>
            <xdr:cNvPr id="64" name="Gruppieren 63">
              <a:extLst>
                <a:ext uri="{FF2B5EF4-FFF2-40B4-BE49-F238E27FC236}">
                  <a16:creationId xmlns:a16="http://schemas.microsoft.com/office/drawing/2014/main" id="{00000000-0008-0000-0B00-000040000000}"/>
                </a:ext>
              </a:extLst>
            </xdr:cNvPr>
            <xdr:cNvGrpSpPr/>
          </xdr:nvGrpSpPr>
          <xdr:grpSpPr>
            <a:xfrm>
              <a:off x="4410068" y="7621971"/>
              <a:ext cx="2333623" cy="194005"/>
              <a:chOff x="3581260" y="2104648"/>
              <a:chExt cx="2247895" cy="276226"/>
            </a:xfrm>
          </xdr:grpSpPr>
          <xdr:sp macro="" textlink="">
            <xdr:nvSpPr>
              <xdr:cNvPr id="399398" name="Group Box 38" hidden="1">
                <a:extLst>
                  <a:ext uri="{63B3BB69-23CF-44E3-9099-C40C66FF867C}">
                    <a14:compatExt spid="_x0000_s399398"/>
                  </a:ext>
                  <a:ext uri="{FF2B5EF4-FFF2-40B4-BE49-F238E27FC236}">
                    <a16:creationId xmlns:a16="http://schemas.microsoft.com/office/drawing/2014/main" id="{00000000-0008-0000-0B00-000026180600}"/>
                  </a:ext>
                </a:extLst>
              </xdr:cNvPr>
              <xdr:cNvSpPr/>
            </xdr:nvSpPr>
            <xdr:spPr bwMode="auto">
              <a:xfrm>
                <a:off x="3581260" y="2104648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9399" name="Option Button 39" hidden="1">
                <a:extLst>
                  <a:ext uri="{63B3BB69-23CF-44E3-9099-C40C66FF867C}">
                    <a14:compatExt spid="_x0000_s399399"/>
                  </a:ext>
                  <a:ext uri="{FF2B5EF4-FFF2-40B4-BE49-F238E27FC236}">
                    <a16:creationId xmlns:a16="http://schemas.microsoft.com/office/drawing/2014/main" id="{00000000-0008-0000-0B00-0000271806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400" name="Option Button 40" hidden="1">
                <a:extLst>
                  <a:ext uri="{63B3BB69-23CF-44E3-9099-C40C66FF867C}">
                    <a14:compatExt spid="_x0000_s399400"/>
                  </a:ext>
                  <a:ext uri="{FF2B5EF4-FFF2-40B4-BE49-F238E27FC236}">
                    <a16:creationId xmlns:a16="http://schemas.microsoft.com/office/drawing/2014/main" id="{00000000-0008-0000-0B00-0000281806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401" name="Option Button 41" hidden="1">
                <a:extLst>
                  <a:ext uri="{63B3BB69-23CF-44E3-9099-C40C66FF867C}">
                    <a14:compatExt spid="_x0000_s399401"/>
                  </a:ext>
                  <a:ext uri="{FF2B5EF4-FFF2-40B4-BE49-F238E27FC236}">
                    <a16:creationId xmlns:a16="http://schemas.microsoft.com/office/drawing/2014/main" id="{00000000-0008-0000-0B00-0000291806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402" name="Option Button 42" hidden="1">
                <a:extLst>
                  <a:ext uri="{63B3BB69-23CF-44E3-9099-C40C66FF867C}">
                    <a14:compatExt spid="_x0000_s399402"/>
                  </a:ext>
                  <a:ext uri="{FF2B5EF4-FFF2-40B4-BE49-F238E27FC236}">
                    <a16:creationId xmlns:a16="http://schemas.microsoft.com/office/drawing/2014/main" id="{00000000-0008-0000-0B00-00002A1806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403" name="Option Button 43" hidden="1">
                <a:extLst>
                  <a:ext uri="{63B3BB69-23CF-44E3-9099-C40C66FF867C}">
                    <a14:compatExt spid="_x0000_s399403"/>
                  </a:ext>
                  <a:ext uri="{FF2B5EF4-FFF2-40B4-BE49-F238E27FC236}">
                    <a16:creationId xmlns:a16="http://schemas.microsoft.com/office/drawing/2014/main" id="{00000000-0008-0000-0B00-00002B1806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66668</xdr:colOff>
          <xdr:row>25</xdr:row>
          <xdr:rowOff>9591</xdr:rowOff>
        </xdr:from>
        <xdr:to>
          <xdr:col>16</xdr:col>
          <xdr:colOff>76191</xdr:colOff>
          <xdr:row>25</xdr:row>
          <xdr:rowOff>203596</xdr:rowOff>
        </xdr:to>
        <xdr:grpSp>
          <xdr:nvGrpSpPr>
            <xdr:cNvPr id="73" name="Gruppieren 72">
              <a:extLst>
                <a:ext uri="{FF2B5EF4-FFF2-40B4-BE49-F238E27FC236}">
                  <a16:creationId xmlns:a16="http://schemas.microsoft.com/office/drawing/2014/main" id="{00000000-0008-0000-0B00-000049000000}"/>
                </a:ext>
              </a:extLst>
            </xdr:cNvPr>
            <xdr:cNvGrpSpPr/>
          </xdr:nvGrpSpPr>
          <xdr:grpSpPr>
            <a:xfrm>
              <a:off x="4410068" y="8018211"/>
              <a:ext cx="2333623" cy="194005"/>
              <a:chOff x="3581260" y="2104648"/>
              <a:chExt cx="2247895" cy="276226"/>
            </a:xfrm>
          </xdr:grpSpPr>
          <xdr:sp macro="" textlink="">
            <xdr:nvSpPr>
              <xdr:cNvPr id="399404" name="Group Box 44" hidden="1">
                <a:extLst>
                  <a:ext uri="{63B3BB69-23CF-44E3-9099-C40C66FF867C}">
                    <a14:compatExt spid="_x0000_s399404"/>
                  </a:ext>
                  <a:ext uri="{FF2B5EF4-FFF2-40B4-BE49-F238E27FC236}">
                    <a16:creationId xmlns:a16="http://schemas.microsoft.com/office/drawing/2014/main" id="{00000000-0008-0000-0B00-00002C180600}"/>
                  </a:ext>
                </a:extLst>
              </xdr:cNvPr>
              <xdr:cNvSpPr/>
            </xdr:nvSpPr>
            <xdr:spPr bwMode="auto">
              <a:xfrm>
                <a:off x="3581260" y="2104648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9405" name="Option Button 45" hidden="1">
                <a:extLst>
                  <a:ext uri="{63B3BB69-23CF-44E3-9099-C40C66FF867C}">
                    <a14:compatExt spid="_x0000_s399405"/>
                  </a:ext>
                  <a:ext uri="{FF2B5EF4-FFF2-40B4-BE49-F238E27FC236}">
                    <a16:creationId xmlns:a16="http://schemas.microsoft.com/office/drawing/2014/main" id="{00000000-0008-0000-0B00-00002D1806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406" name="Option Button 46" hidden="1">
                <a:extLst>
                  <a:ext uri="{63B3BB69-23CF-44E3-9099-C40C66FF867C}">
                    <a14:compatExt spid="_x0000_s399406"/>
                  </a:ext>
                  <a:ext uri="{FF2B5EF4-FFF2-40B4-BE49-F238E27FC236}">
                    <a16:creationId xmlns:a16="http://schemas.microsoft.com/office/drawing/2014/main" id="{00000000-0008-0000-0B00-00002E1806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407" name="Option Button 47" hidden="1">
                <a:extLst>
                  <a:ext uri="{63B3BB69-23CF-44E3-9099-C40C66FF867C}">
                    <a14:compatExt spid="_x0000_s399407"/>
                  </a:ext>
                  <a:ext uri="{FF2B5EF4-FFF2-40B4-BE49-F238E27FC236}">
                    <a16:creationId xmlns:a16="http://schemas.microsoft.com/office/drawing/2014/main" id="{00000000-0008-0000-0B00-00002F1806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408" name="Option Button 48" hidden="1">
                <a:extLst>
                  <a:ext uri="{63B3BB69-23CF-44E3-9099-C40C66FF867C}">
                    <a14:compatExt spid="_x0000_s399408"/>
                  </a:ext>
                  <a:ext uri="{FF2B5EF4-FFF2-40B4-BE49-F238E27FC236}">
                    <a16:creationId xmlns:a16="http://schemas.microsoft.com/office/drawing/2014/main" id="{00000000-0008-0000-0B00-0000301806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409" name="Option Button 49" hidden="1">
                <a:extLst>
                  <a:ext uri="{63B3BB69-23CF-44E3-9099-C40C66FF867C}">
                    <a14:compatExt spid="_x0000_s399409"/>
                  </a:ext>
                  <a:ext uri="{FF2B5EF4-FFF2-40B4-BE49-F238E27FC236}">
                    <a16:creationId xmlns:a16="http://schemas.microsoft.com/office/drawing/2014/main" id="{00000000-0008-0000-0B00-0000311806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xdr:twoCellAnchor editAs="oneCell">
    <xdr:from>
      <xdr:col>0</xdr:col>
      <xdr:colOff>0</xdr:colOff>
      <xdr:row>25</xdr:row>
      <xdr:rowOff>361951</xdr:rowOff>
    </xdr:from>
    <xdr:to>
      <xdr:col>1</xdr:col>
      <xdr:colOff>55245</xdr:colOff>
      <xdr:row>27</xdr:row>
      <xdr:rowOff>180976</xdr:rowOff>
    </xdr:to>
    <xdr:pic>
      <xdr:nvPicPr>
        <xdr:cNvPr id="81" name="Picture 2">
          <a:extLst>
            <a:ext uri="{FF2B5EF4-FFF2-40B4-BE49-F238E27FC236}">
              <a16:creationId xmlns:a16="http://schemas.microsoft.com/office/drawing/2014/main" id="{00000000-0008-0000-0B00-000051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 cstate="print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</a:blip>
        <a:srcRect l="81250" t="12592" r="3728" b="53622"/>
        <a:stretch/>
      </xdr:blipFill>
      <xdr:spPr bwMode="auto">
        <a:xfrm>
          <a:off x="0" y="8201026"/>
          <a:ext cx="52197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66675</xdr:colOff>
      <xdr:row>30</xdr:row>
      <xdr:rowOff>1</xdr:rowOff>
    </xdr:from>
    <xdr:to>
      <xdr:col>1</xdr:col>
      <xdr:colOff>62865</xdr:colOff>
      <xdr:row>31</xdr:row>
      <xdr:rowOff>314326</xdr:rowOff>
    </xdr:to>
    <xdr:pic>
      <xdr:nvPicPr>
        <xdr:cNvPr id="82" name="Picture 2">
          <a:extLst>
            <a:ext uri="{FF2B5EF4-FFF2-40B4-BE49-F238E27FC236}">
              <a16:creationId xmlns:a16="http://schemas.microsoft.com/office/drawing/2014/main" id="{00000000-0008-0000-0B00-000052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</a:blip>
        <a:srcRect l="3129" t="2492" r="84481" b="63240"/>
        <a:stretch/>
      </xdr:blipFill>
      <xdr:spPr bwMode="auto">
        <a:xfrm>
          <a:off x="66675" y="10391776"/>
          <a:ext cx="462915" cy="514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</xdr:colOff>
      <xdr:row>39</xdr:row>
      <xdr:rowOff>0</xdr:rowOff>
    </xdr:from>
    <xdr:to>
      <xdr:col>0</xdr:col>
      <xdr:colOff>440263</xdr:colOff>
      <xdr:row>40</xdr:row>
      <xdr:rowOff>152400</xdr:rowOff>
    </xdr:to>
    <xdr:pic>
      <xdr:nvPicPr>
        <xdr:cNvPr id="83" name="Picture 2">
          <a:extLst>
            <a:ext uri="{FF2B5EF4-FFF2-40B4-BE49-F238E27FC236}">
              <a16:creationId xmlns:a16="http://schemas.microsoft.com/office/drawing/2014/main" id="{00000000-0008-0000-0B00-000053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</a:blip>
        <a:srcRect l="52889" t="5919" r="29286" b="58567"/>
        <a:stretch/>
      </xdr:blipFill>
      <xdr:spPr bwMode="auto">
        <a:xfrm>
          <a:off x="1" y="13792200"/>
          <a:ext cx="440262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66668</xdr:colOff>
          <xdr:row>38</xdr:row>
          <xdr:rowOff>9591</xdr:rowOff>
        </xdr:from>
        <xdr:to>
          <xdr:col>16</xdr:col>
          <xdr:colOff>76191</xdr:colOff>
          <xdr:row>38</xdr:row>
          <xdr:rowOff>203596</xdr:rowOff>
        </xdr:to>
        <xdr:grpSp>
          <xdr:nvGrpSpPr>
            <xdr:cNvPr id="85" name="Gruppieren 84">
              <a:extLst>
                <a:ext uri="{FF2B5EF4-FFF2-40B4-BE49-F238E27FC236}">
                  <a16:creationId xmlns:a16="http://schemas.microsoft.com/office/drawing/2014/main" id="{00000000-0008-0000-0B00-000055000000}"/>
                </a:ext>
              </a:extLst>
            </xdr:cNvPr>
            <xdr:cNvGrpSpPr/>
          </xdr:nvGrpSpPr>
          <xdr:grpSpPr>
            <a:xfrm>
              <a:off x="4410068" y="13527471"/>
              <a:ext cx="2333623" cy="194005"/>
              <a:chOff x="3581260" y="2104648"/>
              <a:chExt cx="2247895" cy="276226"/>
            </a:xfrm>
          </xdr:grpSpPr>
          <xdr:sp macro="" textlink="">
            <xdr:nvSpPr>
              <xdr:cNvPr id="399410" name="Group Box 50" hidden="1">
                <a:extLst>
                  <a:ext uri="{63B3BB69-23CF-44E3-9099-C40C66FF867C}">
                    <a14:compatExt spid="_x0000_s399410"/>
                  </a:ext>
                  <a:ext uri="{FF2B5EF4-FFF2-40B4-BE49-F238E27FC236}">
                    <a16:creationId xmlns:a16="http://schemas.microsoft.com/office/drawing/2014/main" id="{00000000-0008-0000-0B00-000032180600}"/>
                  </a:ext>
                </a:extLst>
              </xdr:cNvPr>
              <xdr:cNvSpPr/>
            </xdr:nvSpPr>
            <xdr:spPr bwMode="auto">
              <a:xfrm>
                <a:off x="3581260" y="2104648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9411" name="Option Button 51" hidden="1">
                <a:extLst>
                  <a:ext uri="{63B3BB69-23CF-44E3-9099-C40C66FF867C}">
                    <a14:compatExt spid="_x0000_s399411"/>
                  </a:ext>
                  <a:ext uri="{FF2B5EF4-FFF2-40B4-BE49-F238E27FC236}">
                    <a16:creationId xmlns:a16="http://schemas.microsoft.com/office/drawing/2014/main" id="{00000000-0008-0000-0B00-0000331806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412" name="Option Button 52" hidden="1">
                <a:extLst>
                  <a:ext uri="{63B3BB69-23CF-44E3-9099-C40C66FF867C}">
                    <a14:compatExt spid="_x0000_s399412"/>
                  </a:ext>
                  <a:ext uri="{FF2B5EF4-FFF2-40B4-BE49-F238E27FC236}">
                    <a16:creationId xmlns:a16="http://schemas.microsoft.com/office/drawing/2014/main" id="{00000000-0008-0000-0B00-0000341806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413" name="Option Button 53" hidden="1">
                <a:extLst>
                  <a:ext uri="{63B3BB69-23CF-44E3-9099-C40C66FF867C}">
                    <a14:compatExt spid="_x0000_s399413"/>
                  </a:ext>
                  <a:ext uri="{FF2B5EF4-FFF2-40B4-BE49-F238E27FC236}">
                    <a16:creationId xmlns:a16="http://schemas.microsoft.com/office/drawing/2014/main" id="{00000000-0008-0000-0B00-0000351806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414" name="Option Button 54" hidden="1">
                <a:extLst>
                  <a:ext uri="{63B3BB69-23CF-44E3-9099-C40C66FF867C}">
                    <a14:compatExt spid="_x0000_s399414"/>
                  </a:ext>
                  <a:ext uri="{FF2B5EF4-FFF2-40B4-BE49-F238E27FC236}">
                    <a16:creationId xmlns:a16="http://schemas.microsoft.com/office/drawing/2014/main" id="{00000000-0008-0000-0B00-0000361806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415" name="Option Button 55" hidden="1">
                <a:extLst>
                  <a:ext uri="{63B3BB69-23CF-44E3-9099-C40C66FF867C}">
                    <a14:compatExt spid="_x0000_s399415"/>
                  </a:ext>
                  <a:ext uri="{FF2B5EF4-FFF2-40B4-BE49-F238E27FC236}">
                    <a16:creationId xmlns:a16="http://schemas.microsoft.com/office/drawing/2014/main" id="{00000000-0008-0000-0B00-0000371806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66662</xdr:colOff>
          <xdr:row>43</xdr:row>
          <xdr:rowOff>19053</xdr:rowOff>
        </xdr:from>
        <xdr:to>
          <xdr:col>16</xdr:col>
          <xdr:colOff>76181</xdr:colOff>
          <xdr:row>43</xdr:row>
          <xdr:rowOff>194786</xdr:rowOff>
        </xdr:to>
        <xdr:grpSp>
          <xdr:nvGrpSpPr>
            <xdr:cNvPr id="94" name="Gruppieren 93">
              <a:extLst>
                <a:ext uri="{FF2B5EF4-FFF2-40B4-BE49-F238E27FC236}">
                  <a16:creationId xmlns:a16="http://schemas.microsoft.com/office/drawing/2014/main" id="{00000000-0008-0000-0B00-00005E000000}"/>
                </a:ext>
              </a:extLst>
            </xdr:cNvPr>
            <xdr:cNvGrpSpPr/>
          </xdr:nvGrpSpPr>
          <xdr:grpSpPr>
            <a:xfrm>
              <a:off x="4410062" y="15320013"/>
              <a:ext cx="2333619" cy="175733"/>
              <a:chOff x="3581394" y="2105504"/>
              <a:chExt cx="2247893" cy="276224"/>
            </a:xfrm>
          </xdr:grpSpPr>
          <xdr:sp macro="" textlink="">
            <xdr:nvSpPr>
              <xdr:cNvPr id="399416" name="Group Box 56" hidden="1">
                <a:extLst>
                  <a:ext uri="{63B3BB69-23CF-44E3-9099-C40C66FF867C}">
                    <a14:compatExt spid="_x0000_s399416"/>
                  </a:ext>
                  <a:ext uri="{FF2B5EF4-FFF2-40B4-BE49-F238E27FC236}">
                    <a16:creationId xmlns:a16="http://schemas.microsoft.com/office/drawing/2014/main" id="{00000000-0008-0000-0B00-000038180600}"/>
                  </a:ext>
                </a:extLst>
              </xdr:cNvPr>
              <xdr:cNvSpPr/>
            </xdr:nvSpPr>
            <xdr:spPr bwMode="auto">
              <a:xfrm>
                <a:off x="3581394" y="2105504"/>
                <a:ext cx="2247893" cy="276224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9417" name="Option Button 57" hidden="1">
                <a:extLst>
                  <a:ext uri="{63B3BB69-23CF-44E3-9099-C40C66FF867C}">
                    <a14:compatExt spid="_x0000_s399417"/>
                  </a:ext>
                  <a:ext uri="{FF2B5EF4-FFF2-40B4-BE49-F238E27FC236}">
                    <a16:creationId xmlns:a16="http://schemas.microsoft.com/office/drawing/2014/main" id="{00000000-0008-0000-0B00-000039180600}"/>
                  </a:ext>
                </a:extLst>
              </xdr:cNvPr>
              <xdr:cNvSpPr/>
            </xdr:nvSpPr>
            <xdr:spPr bwMode="auto">
              <a:xfrm>
                <a:off x="3705225" y="2152642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418" name="Option Button 58" hidden="1">
                <a:extLst>
                  <a:ext uri="{63B3BB69-23CF-44E3-9099-C40C66FF867C}">
                    <a14:compatExt spid="_x0000_s399418"/>
                  </a:ext>
                  <a:ext uri="{FF2B5EF4-FFF2-40B4-BE49-F238E27FC236}">
                    <a16:creationId xmlns:a16="http://schemas.microsoft.com/office/drawing/2014/main" id="{00000000-0008-0000-0B00-00003A180600}"/>
                  </a:ext>
                </a:extLst>
              </xdr:cNvPr>
              <xdr:cNvSpPr/>
            </xdr:nvSpPr>
            <xdr:spPr bwMode="auto">
              <a:xfrm>
                <a:off x="4143376" y="2152642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419" name="Option Button 59" hidden="1">
                <a:extLst>
                  <a:ext uri="{63B3BB69-23CF-44E3-9099-C40C66FF867C}">
                    <a14:compatExt spid="_x0000_s399419"/>
                  </a:ext>
                  <a:ext uri="{FF2B5EF4-FFF2-40B4-BE49-F238E27FC236}">
                    <a16:creationId xmlns:a16="http://schemas.microsoft.com/office/drawing/2014/main" id="{00000000-0008-0000-0B00-00003B180600}"/>
                  </a:ext>
                </a:extLst>
              </xdr:cNvPr>
              <xdr:cNvSpPr/>
            </xdr:nvSpPr>
            <xdr:spPr bwMode="auto">
              <a:xfrm>
                <a:off x="4581526" y="2152642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420" name="Option Button 60" hidden="1">
                <a:extLst>
                  <a:ext uri="{63B3BB69-23CF-44E3-9099-C40C66FF867C}">
                    <a14:compatExt spid="_x0000_s399420"/>
                  </a:ext>
                  <a:ext uri="{FF2B5EF4-FFF2-40B4-BE49-F238E27FC236}">
                    <a16:creationId xmlns:a16="http://schemas.microsoft.com/office/drawing/2014/main" id="{00000000-0008-0000-0B00-00003C180600}"/>
                  </a:ext>
                </a:extLst>
              </xdr:cNvPr>
              <xdr:cNvSpPr/>
            </xdr:nvSpPr>
            <xdr:spPr bwMode="auto">
              <a:xfrm>
                <a:off x="5019675" y="2152642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421" name="Option Button 61" hidden="1">
                <a:extLst>
                  <a:ext uri="{63B3BB69-23CF-44E3-9099-C40C66FF867C}">
                    <a14:compatExt spid="_x0000_s399421"/>
                  </a:ext>
                  <a:ext uri="{FF2B5EF4-FFF2-40B4-BE49-F238E27FC236}">
                    <a16:creationId xmlns:a16="http://schemas.microsoft.com/office/drawing/2014/main" id="{00000000-0008-0000-0B00-00003D180600}"/>
                  </a:ext>
                </a:extLst>
              </xdr:cNvPr>
              <xdr:cNvSpPr/>
            </xdr:nvSpPr>
            <xdr:spPr bwMode="auto">
              <a:xfrm>
                <a:off x="5457826" y="2152642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66662</xdr:colOff>
          <xdr:row>46</xdr:row>
          <xdr:rowOff>28578</xdr:rowOff>
        </xdr:from>
        <xdr:to>
          <xdr:col>16</xdr:col>
          <xdr:colOff>76181</xdr:colOff>
          <xdr:row>46</xdr:row>
          <xdr:rowOff>204311</xdr:rowOff>
        </xdr:to>
        <xdr:grpSp>
          <xdr:nvGrpSpPr>
            <xdr:cNvPr id="103" name="Gruppieren 102">
              <a:extLst>
                <a:ext uri="{FF2B5EF4-FFF2-40B4-BE49-F238E27FC236}">
                  <a16:creationId xmlns:a16="http://schemas.microsoft.com/office/drawing/2014/main" id="{00000000-0008-0000-0B00-000067000000}"/>
                </a:ext>
              </a:extLst>
            </xdr:cNvPr>
            <xdr:cNvGrpSpPr/>
          </xdr:nvGrpSpPr>
          <xdr:grpSpPr>
            <a:xfrm>
              <a:off x="4410062" y="16518258"/>
              <a:ext cx="2333619" cy="175733"/>
              <a:chOff x="3581394" y="2105504"/>
              <a:chExt cx="2247893" cy="276224"/>
            </a:xfrm>
          </xdr:grpSpPr>
          <xdr:sp macro="" textlink="">
            <xdr:nvSpPr>
              <xdr:cNvPr id="399422" name="Group Box 62" hidden="1">
                <a:extLst>
                  <a:ext uri="{63B3BB69-23CF-44E3-9099-C40C66FF867C}">
                    <a14:compatExt spid="_x0000_s399422"/>
                  </a:ext>
                  <a:ext uri="{FF2B5EF4-FFF2-40B4-BE49-F238E27FC236}">
                    <a16:creationId xmlns:a16="http://schemas.microsoft.com/office/drawing/2014/main" id="{00000000-0008-0000-0B00-00003E180600}"/>
                  </a:ext>
                </a:extLst>
              </xdr:cNvPr>
              <xdr:cNvSpPr/>
            </xdr:nvSpPr>
            <xdr:spPr bwMode="auto">
              <a:xfrm>
                <a:off x="3581394" y="2105504"/>
                <a:ext cx="2247893" cy="276224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9423" name="Option Button 63" hidden="1">
                <a:extLst>
                  <a:ext uri="{63B3BB69-23CF-44E3-9099-C40C66FF867C}">
                    <a14:compatExt spid="_x0000_s399423"/>
                  </a:ext>
                  <a:ext uri="{FF2B5EF4-FFF2-40B4-BE49-F238E27FC236}">
                    <a16:creationId xmlns:a16="http://schemas.microsoft.com/office/drawing/2014/main" id="{00000000-0008-0000-0B00-00003F180600}"/>
                  </a:ext>
                </a:extLst>
              </xdr:cNvPr>
              <xdr:cNvSpPr/>
            </xdr:nvSpPr>
            <xdr:spPr bwMode="auto">
              <a:xfrm>
                <a:off x="3705225" y="2152642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424" name="Option Button 64" hidden="1">
                <a:extLst>
                  <a:ext uri="{63B3BB69-23CF-44E3-9099-C40C66FF867C}">
                    <a14:compatExt spid="_x0000_s399424"/>
                  </a:ext>
                  <a:ext uri="{FF2B5EF4-FFF2-40B4-BE49-F238E27FC236}">
                    <a16:creationId xmlns:a16="http://schemas.microsoft.com/office/drawing/2014/main" id="{00000000-0008-0000-0B00-000040180600}"/>
                  </a:ext>
                </a:extLst>
              </xdr:cNvPr>
              <xdr:cNvSpPr/>
            </xdr:nvSpPr>
            <xdr:spPr bwMode="auto">
              <a:xfrm>
                <a:off x="4143376" y="2152642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425" name="Option Button 65" hidden="1">
                <a:extLst>
                  <a:ext uri="{63B3BB69-23CF-44E3-9099-C40C66FF867C}">
                    <a14:compatExt spid="_x0000_s399425"/>
                  </a:ext>
                  <a:ext uri="{FF2B5EF4-FFF2-40B4-BE49-F238E27FC236}">
                    <a16:creationId xmlns:a16="http://schemas.microsoft.com/office/drawing/2014/main" id="{00000000-0008-0000-0B00-000041180600}"/>
                  </a:ext>
                </a:extLst>
              </xdr:cNvPr>
              <xdr:cNvSpPr/>
            </xdr:nvSpPr>
            <xdr:spPr bwMode="auto">
              <a:xfrm>
                <a:off x="4581526" y="2152642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426" name="Option Button 66" hidden="1">
                <a:extLst>
                  <a:ext uri="{63B3BB69-23CF-44E3-9099-C40C66FF867C}">
                    <a14:compatExt spid="_x0000_s399426"/>
                  </a:ext>
                  <a:ext uri="{FF2B5EF4-FFF2-40B4-BE49-F238E27FC236}">
                    <a16:creationId xmlns:a16="http://schemas.microsoft.com/office/drawing/2014/main" id="{00000000-0008-0000-0B00-000042180600}"/>
                  </a:ext>
                </a:extLst>
              </xdr:cNvPr>
              <xdr:cNvSpPr/>
            </xdr:nvSpPr>
            <xdr:spPr bwMode="auto">
              <a:xfrm>
                <a:off x="5019675" y="2152642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427" name="Option Button 67" hidden="1">
                <a:extLst>
                  <a:ext uri="{63B3BB69-23CF-44E3-9099-C40C66FF867C}">
                    <a14:compatExt spid="_x0000_s399427"/>
                  </a:ext>
                  <a:ext uri="{FF2B5EF4-FFF2-40B4-BE49-F238E27FC236}">
                    <a16:creationId xmlns:a16="http://schemas.microsoft.com/office/drawing/2014/main" id="{00000000-0008-0000-0B00-000043180600}"/>
                  </a:ext>
                </a:extLst>
              </xdr:cNvPr>
              <xdr:cNvSpPr/>
            </xdr:nvSpPr>
            <xdr:spPr bwMode="auto">
              <a:xfrm>
                <a:off x="5457826" y="2152642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xdr:twoCellAnchor editAs="oneCell">
    <xdr:from>
      <xdr:col>0</xdr:col>
      <xdr:colOff>28576</xdr:colOff>
      <xdr:row>46</xdr:row>
      <xdr:rowOff>361950</xdr:rowOff>
    </xdr:from>
    <xdr:to>
      <xdr:col>1</xdr:col>
      <xdr:colOff>1</xdr:colOff>
      <xdr:row>48</xdr:row>
      <xdr:rowOff>190898</xdr:rowOff>
    </xdr:to>
    <xdr:pic>
      <xdr:nvPicPr>
        <xdr:cNvPr id="111" name="Picture 2">
          <a:extLst>
            <a:ext uri="{FF2B5EF4-FFF2-40B4-BE49-F238E27FC236}">
              <a16:creationId xmlns:a16="http://schemas.microsoft.com/office/drawing/2014/main" id="{00000000-0008-0000-0B00-00006F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</a:blip>
        <a:srcRect l="77222" t="9346" r="10763" b="61371"/>
        <a:stretch/>
      </xdr:blipFill>
      <xdr:spPr bwMode="auto">
        <a:xfrm>
          <a:off x="28576" y="16754475"/>
          <a:ext cx="438150" cy="42902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66668</xdr:colOff>
          <xdr:row>49</xdr:row>
          <xdr:rowOff>9591</xdr:rowOff>
        </xdr:from>
        <xdr:to>
          <xdr:col>16</xdr:col>
          <xdr:colOff>76191</xdr:colOff>
          <xdr:row>49</xdr:row>
          <xdr:rowOff>203596</xdr:rowOff>
        </xdr:to>
        <xdr:grpSp>
          <xdr:nvGrpSpPr>
            <xdr:cNvPr id="113" name="Gruppieren 112">
              <a:extLst>
                <a:ext uri="{FF2B5EF4-FFF2-40B4-BE49-F238E27FC236}">
                  <a16:creationId xmlns:a16="http://schemas.microsoft.com/office/drawing/2014/main" id="{00000000-0008-0000-0B00-000071000000}"/>
                </a:ext>
              </a:extLst>
            </xdr:cNvPr>
            <xdr:cNvGrpSpPr/>
          </xdr:nvGrpSpPr>
          <xdr:grpSpPr>
            <a:xfrm>
              <a:off x="4410068" y="17489871"/>
              <a:ext cx="2333623" cy="194005"/>
              <a:chOff x="3581260" y="2104648"/>
              <a:chExt cx="2247895" cy="276226"/>
            </a:xfrm>
          </xdr:grpSpPr>
          <xdr:sp macro="" textlink="">
            <xdr:nvSpPr>
              <xdr:cNvPr id="399428" name="Group Box 68" hidden="1">
                <a:extLst>
                  <a:ext uri="{63B3BB69-23CF-44E3-9099-C40C66FF867C}">
                    <a14:compatExt spid="_x0000_s399428"/>
                  </a:ext>
                  <a:ext uri="{FF2B5EF4-FFF2-40B4-BE49-F238E27FC236}">
                    <a16:creationId xmlns:a16="http://schemas.microsoft.com/office/drawing/2014/main" id="{00000000-0008-0000-0B00-000044180600}"/>
                  </a:ext>
                </a:extLst>
              </xdr:cNvPr>
              <xdr:cNvSpPr/>
            </xdr:nvSpPr>
            <xdr:spPr bwMode="auto">
              <a:xfrm>
                <a:off x="3581260" y="2104648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9429" name="Option Button 69" hidden="1">
                <a:extLst>
                  <a:ext uri="{63B3BB69-23CF-44E3-9099-C40C66FF867C}">
                    <a14:compatExt spid="_x0000_s399429"/>
                  </a:ext>
                  <a:ext uri="{FF2B5EF4-FFF2-40B4-BE49-F238E27FC236}">
                    <a16:creationId xmlns:a16="http://schemas.microsoft.com/office/drawing/2014/main" id="{00000000-0008-0000-0B00-0000451806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430" name="Option Button 70" hidden="1">
                <a:extLst>
                  <a:ext uri="{63B3BB69-23CF-44E3-9099-C40C66FF867C}">
                    <a14:compatExt spid="_x0000_s399430"/>
                  </a:ext>
                  <a:ext uri="{FF2B5EF4-FFF2-40B4-BE49-F238E27FC236}">
                    <a16:creationId xmlns:a16="http://schemas.microsoft.com/office/drawing/2014/main" id="{00000000-0008-0000-0B00-0000461806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431" name="Option Button 71" hidden="1">
                <a:extLst>
                  <a:ext uri="{63B3BB69-23CF-44E3-9099-C40C66FF867C}">
                    <a14:compatExt spid="_x0000_s399431"/>
                  </a:ext>
                  <a:ext uri="{FF2B5EF4-FFF2-40B4-BE49-F238E27FC236}">
                    <a16:creationId xmlns:a16="http://schemas.microsoft.com/office/drawing/2014/main" id="{00000000-0008-0000-0B00-0000471806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432" name="Option Button 72" hidden="1">
                <a:extLst>
                  <a:ext uri="{63B3BB69-23CF-44E3-9099-C40C66FF867C}">
                    <a14:compatExt spid="_x0000_s399432"/>
                  </a:ext>
                  <a:ext uri="{FF2B5EF4-FFF2-40B4-BE49-F238E27FC236}">
                    <a16:creationId xmlns:a16="http://schemas.microsoft.com/office/drawing/2014/main" id="{00000000-0008-0000-0B00-0000481806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433" name="Option Button 73" hidden="1">
                <a:extLst>
                  <a:ext uri="{63B3BB69-23CF-44E3-9099-C40C66FF867C}">
                    <a14:compatExt spid="_x0000_s399433"/>
                  </a:ext>
                  <a:ext uri="{FF2B5EF4-FFF2-40B4-BE49-F238E27FC236}">
                    <a16:creationId xmlns:a16="http://schemas.microsoft.com/office/drawing/2014/main" id="{00000000-0008-0000-0B00-0000491806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66668</xdr:colOff>
          <xdr:row>50</xdr:row>
          <xdr:rowOff>66</xdr:rowOff>
        </xdr:from>
        <xdr:to>
          <xdr:col>16</xdr:col>
          <xdr:colOff>76191</xdr:colOff>
          <xdr:row>50</xdr:row>
          <xdr:rowOff>194071</xdr:rowOff>
        </xdr:to>
        <xdr:grpSp>
          <xdr:nvGrpSpPr>
            <xdr:cNvPr id="122" name="Gruppieren 121">
              <a:extLst>
                <a:ext uri="{FF2B5EF4-FFF2-40B4-BE49-F238E27FC236}">
                  <a16:creationId xmlns:a16="http://schemas.microsoft.com/office/drawing/2014/main" id="{00000000-0008-0000-0B00-00007A000000}"/>
                </a:ext>
              </a:extLst>
            </xdr:cNvPr>
            <xdr:cNvGrpSpPr/>
          </xdr:nvGrpSpPr>
          <xdr:grpSpPr>
            <a:xfrm>
              <a:off x="4410068" y="17876586"/>
              <a:ext cx="2333623" cy="194005"/>
              <a:chOff x="3581260" y="2104648"/>
              <a:chExt cx="2247895" cy="276226"/>
            </a:xfrm>
          </xdr:grpSpPr>
          <xdr:sp macro="" textlink="">
            <xdr:nvSpPr>
              <xdr:cNvPr id="399434" name="Group Box 74" hidden="1">
                <a:extLst>
                  <a:ext uri="{63B3BB69-23CF-44E3-9099-C40C66FF867C}">
                    <a14:compatExt spid="_x0000_s399434"/>
                  </a:ext>
                  <a:ext uri="{FF2B5EF4-FFF2-40B4-BE49-F238E27FC236}">
                    <a16:creationId xmlns:a16="http://schemas.microsoft.com/office/drawing/2014/main" id="{00000000-0008-0000-0B00-00004A180600}"/>
                  </a:ext>
                </a:extLst>
              </xdr:cNvPr>
              <xdr:cNvSpPr/>
            </xdr:nvSpPr>
            <xdr:spPr bwMode="auto">
              <a:xfrm>
                <a:off x="3581260" y="2104648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9435" name="Option Button 75" hidden="1">
                <a:extLst>
                  <a:ext uri="{63B3BB69-23CF-44E3-9099-C40C66FF867C}">
                    <a14:compatExt spid="_x0000_s399435"/>
                  </a:ext>
                  <a:ext uri="{FF2B5EF4-FFF2-40B4-BE49-F238E27FC236}">
                    <a16:creationId xmlns:a16="http://schemas.microsoft.com/office/drawing/2014/main" id="{00000000-0008-0000-0B00-00004B1806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436" name="Option Button 76" hidden="1">
                <a:extLst>
                  <a:ext uri="{63B3BB69-23CF-44E3-9099-C40C66FF867C}">
                    <a14:compatExt spid="_x0000_s399436"/>
                  </a:ext>
                  <a:ext uri="{FF2B5EF4-FFF2-40B4-BE49-F238E27FC236}">
                    <a16:creationId xmlns:a16="http://schemas.microsoft.com/office/drawing/2014/main" id="{00000000-0008-0000-0B00-00004C1806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437" name="Option Button 77" hidden="1">
                <a:extLst>
                  <a:ext uri="{63B3BB69-23CF-44E3-9099-C40C66FF867C}">
                    <a14:compatExt spid="_x0000_s399437"/>
                  </a:ext>
                  <a:ext uri="{FF2B5EF4-FFF2-40B4-BE49-F238E27FC236}">
                    <a16:creationId xmlns:a16="http://schemas.microsoft.com/office/drawing/2014/main" id="{00000000-0008-0000-0B00-00004D1806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438" name="Option Button 78" hidden="1">
                <a:extLst>
                  <a:ext uri="{63B3BB69-23CF-44E3-9099-C40C66FF867C}">
                    <a14:compatExt spid="_x0000_s399438"/>
                  </a:ext>
                  <a:ext uri="{FF2B5EF4-FFF2-40B4-BE49-F238E27FC236}">
                    <a16:creationId xmlns:a16="http://schemas.microsoft.com/office/drawing/2014/main" id="{00000000-0008-0000-0B00-00004E1806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439" name="Option Button 79" hidden="1">
                <a:extLst>
                  <a:ext uri="{63B3BB69-23CF-44E3-9099-C40C66FF867C}">
                    <a14:compatExt spid="_x0000_s399439"/>
                  </a:ext>
                  <a:ext uri="{FF2B5EF4-FFF2-40B4-BE49-F238E27FC236}">
                    <a16:creationId xmlns:a16="http://schemas.microsoft.com/office/drawing/2014/main" id="{00000000-0008-0000-0B00-00004F1806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xdr:twoCellAnchor editAs="oneCell">
    <xdr:from>
      <xdr:col>0</xdr:col>
      <xdr:colOff>28575</xdr:colOff>
      <xdr:row>54</xdr:row>
      <xdr:rowOff>180975</xdr:rowOff>
    </xdr:from>
    <xdr:to>
      <xdr:col>1</xdr:col>
      <xdr:colOff>9525</xdr:colOff>
      <xdr:row>56</xdr:row>
      <xdr:rowOff>227291</xdr:rowOff>
    </xdr:to>
    <xdr:pic>
      <xdr:nvPicPr>
        <xdr:cNvPr id="130" name="Picture 2">
          <a:extLst>
            <a:ext uri="{FF2B5EF4-FFF2-40B4-BE49-F238E27FC236}">
              <a16:creationId xmlns:a16="http://schemas.microsoft.com/office/drawing/2014/main" id="{00000000-0008-0000-0B00-000082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 cstate="print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</a:blip>
        <a:srcRect l="22478" t="8778" r="66009" b="51600"/>
        <a:stretch/>
      </xdr:blipFill>
      <xdr:spPr bwMode="auto">
        <a:xfrm>
          <a:off x="28575" y="19573875"/>
          <a:ext cx="447675" cy="64639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66668</xdr:colOff>
          <xdr:row>54</xdr:row>
          <xdr:rowOff>9591</xdr:rowOff>
        </xdr:from>
        <xdr:to>
          <xdr:col>16</xdr:col>
          <xdr:colOff>76191</xdr:colOff>
          <xdr:row>54</xdr:row>
          <xdr:rowOff>203596</xdr:rowOff>
        </xdr:to>
        <xdr:grpSp>
          <xdr:nvGrpSpPr>
            <xdr:cNvPr id="132" name="Gruppieren 131">
              <a:extLst>
                <a:ext uri="{FF2B5EF4-FFF2-40B4-BE49-F238E27FC236}">
                  <a16:creationId xmlns:a16="http://schemas.microsoft.com/office/drawing/2014/main" id="{00000000-0008-0000-0B00-000084000000}"/>
                </a:ext>
              </a:extLst>
            </xdr:cNvPr>
            <xdr:cNvGrpSpPr/>
          </xdr:nvGrpSpPr>
          <xdr:grpSpPr>
            <a:xfrm>
              <a:off x="4410068" y="19471071"/>
              <a:ext cx="2333623" cy="194005"/>
              <a:chOff x="3581260" y="2104648"/>
              <a:chExt cx="2247895" cy="276226"/>
            </a:xfrm>
          </xdr:grpSpPr>
          <xdr:sp macro="" textlink="">
            <xdr:nvSpPr>
              <xdr:cNvPr id="399440" name="Group Box 80" hidden="1">
                <a:extLst>
                  <a:ext uri="{63B3BB69-23CF-44E3-9099-C40C66FF867C}">
                    <a14:compatExt spid="_x0000_s399440"/>
                  </a:ext>
                  <a:ext uri="{FF2B5EF4-FFF2-40B4-BE49-F238E27FC236}">
                    <a16:creationId xmlns:a16="http://schemas.microsoft.com/office/drawing/2014/main" id="{00000000-0008-0000-0B00-000050180600}"/>
                  </a:ext>
                </a:extLst>
              </xdr:cNvPr>
              <xdr:cNvSpPr/>
            </xdr:nvSpPr>
            <xdr:spPr bwMode="auto">
              <a:xfrm>
                <a:off x="3581260" y="2104648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9441" name="Option Button 81" hidden="1">
                <a:extLst>
                  <a:ext uri="{63B3BB69-23CF-44E3-9099-C40C66FF867C}">
                    <a14:compatExt spid="_x0000_s399441"/>
                  </a:ext>
                  <a:ext uri="{FF2B5EF4-FFF2-40B4-BE49-F238E27FC236}">
                    <a16:creationId xmlns:a16="http://schemas.microsoft.com/office/drawing/2014/main" id="{00000000-0008-0000-0B00-0000511806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442" name="Option Button 82" hidden="1">
                <a:extLst>
                  <a:ext uri="{63B3BB69-23CF-44E3-9099-C40C66FF867C}">
                    <a14:compatExt spid="_x0000_s399442"/>
                  </a:ext>
                  <a:ext uri="{FF2B5EF4-FFF2-40B4-BE49-F238E27FC236}">
                    <a16:creationId xmlns:a16="http://schemas.microsoft.com/office/drawing/2014/main" id="{00000000-0008-0000-0B00-0000521806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443" name="Option Button 83" hidden="1">
                <a:extLst>
                  <a:ext uri="{63B3BB69-23CF-44E3-9099-C40C66FF867C}">
                    <a14:compatExt spid="_x0000_s399443"/>
                  </a:ext>
                  <a:ext uri="{FF2B5EF4-FFF2-40B4-BE49-F238E27FC236}">
                    <a16:creationId xmlns:a16="http://schemas.microsoft.com/office/drawing/2014/main" id="{00000000-0008-0000-0B00-0000531806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444" name="Option Button 84" hidden="1">
                <a:extLst>
                  <a:ext uri="{63B3BB69-23CF-44E3-9099-C40C66FF867C}">
                    <a14:compatExt spid="_x0000_s399444"/>
                  </a:ext>
                  <a:ext uri="{FF2B5EF4-FFF2-40B4-BE49-F238E27FC236}">
                    <a16:creationId xmlns:a16="http://schemas.microsoft.com/office/drawing/2014/main" id="{00000000-0008-0000-0B00-0000541806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445" name="Option Button 85" hidden="1">
                <a:extLst>
                  <a:ext uri="{63B3BB69-23CF-44E3-9099-C40C66FF867C}">
                    <a14:compatExt spid="_x0000_s399445"/>
                  </a:ext>
                  <a:ext uri="{FF2B5EF4-FFF2-40B4-BE49-F238E27FC236}">
                    <a16:creationId xmlns:a16="http://schemas.microsoft.com/office/drawing/2014/main" id="{00000000-0008-0000-0B00-0000551806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66662</xdr:colOff>
          <xdr:row>56</xdr:row>
          <xdr:rowOff>28578</xdr:rowOff>
        </xdr:from>
        <xdr:to>
          <xdr:col>16</xdr:col>
          <xdr:colOff>76181</xdr:colOff>
          <xdr:row>56</xdr:row>
          <xdr:rowOff>204311</xdr:rowOff>
        </xdr:to>
        <xdr:grpSp>
          <xdr:nvGrpSpPr>
            <xdr:cNvPr id="141" name="Gruppieren 140">
              <a:extLst>
                <a:ext uri="{FF2B5EF4-FFF2-40B4-BE49-F238E27FC236}">
                  <a16:creationId xmlns:a16="http://schemas.microsoft.com/office/drawing/2014/main" id="{00000000-0008-0000-0B00-00008D000000}"/>
                </a:ext>
              </a:extLst>
            </xdr:cNvPr>
            <xdr:cNvGrpSpPr/>
          </xdr:nvGrpSpPr>
          <xdr:grpSpPr>
            <a:xfrm>
              <a:off x="4410062" y="20084418"/>
              <a:ext cx="2333619" cy="175733"/>
              <a:chOff x="3581394" y="2105504"/>
              <a:chExt cx="2247893" cy="276224"/>
            </a:xfrm>
          </xdr:grpSpPr>
          <xdr:sp macro="" textlink="">
            <xdr:nvSpPr>
              <xdr:cNvPr id="399446" name="Group Box 86" hidden="1">
                <a:extLst>
                  <a:ext uri="{63B3BB69-23CF-44E3-9099-C40C66FF867C}">
                    <a14:compatExt spid="_x0000_s399446"/>
                  </a:ext>
                  <a:ext uri="{FF2B5EF4-FFF2-40B4-BE49-F238E27FC236}">
                    <a16:creationId xmlns:a16="http://schemas.microsoft.com/office/drawing/2014/main" id="{00000000-0008-0000-0B00-000056180600}"/>
                  </a:ext>
                </a:extLst>
              </xdr:cNvPr>
              <xdr:cNvSpPr/>
            </xdr:nvSpPr>
            <xdr:spPr bwMode="auto">
              <a:xfrm>
                <a:off x="3581394" y="2105504"/>
                <a:ext cx="2247893" cy="276224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9447" name="Option Button 87" hidden="1">
                <a:extLst>
                  <a:ext uri="{63B3BB69-23CF-44E3-9099-C40C66FF867C}">
                    <a14:compatExt spid="_x0000_s399447"/>
                  </a:ext>
                  <a:ext uri="{FF2B5EF4-FFF2-40B4-BE49-F238E27FC236}">
                    <a16:creationId xmlns:a16="http://schemas.microsoft.com/office/drawing/2014/main" id="{00000000-0008-0000-0B00-000057180600}"/>
                  </a:ext>
                </a:extLst>
              </xdr:cNvPr>
              <xdr:cNvSpPr/>
            </xdr:nvSpPr>
            <xdr:spPr bwMode="auto">
              <a:xfrm>
                <a:off x="3705225" y="2152642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448" name="Option Button 88" hidden="1">
                <a:extLst>
                  <a:ext uri="{63B3BB69-23CF-44E3-9099-C40C66FF867C}">
                    <a14:compatExt spid="_x0000_s399448"/>
                  </a:ext>
                  <a:ext uri="{FF2B5EF4-FFF2-40B4-BE49-F238E27FC236}">
                    <a16:creationId xmlns:a16="http://schemas.microsoft.com/office/drawing/2014/main" id="{00000000-0008-0000-0B00-000058180600}"/>
                  </a:ext>
                </a:extLst>
              </xdr:cNvPr>
              <xdr:cNvSpPr/>
            </xdr:nvSpPr>
            <xdr:spPr bwMode="auto">
              <a:xfrm>
                <a:off x="4143376" y="2152642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449" name="Option Button 89" hidden="1">
                <a:extLst>
                  <a:ext uri="{63B3BB69-23CF-44E3-9099-C40C66FF867C}">
                    <a14:compatExt spid="_x0000_s399449"/>
                  </a:ext>
                  <a:ext uri="{FF2B5EF4-FFF2-40B4-BE49-F238E27FC236}">
                    <a16:creationId xmlns:a16="http://schemas.microsoft.com/office/drawing/2014/main" id="{00000000-0008-0000-0B00-000059180600}"/>
                  </a:ext>
                </a:extLst>
              </xdr:cNvPr>
              <xdr:cNvSpPr/>
            </xdr:nvSpPr>
            <xdr:spPr bwMode="auto">
              <a:xfrm>
                <a:off x="4581526" y="2152642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450" name="Option Button 90" hidden="1">
                <a:extLst>
                  <a:ext uri="{63B3BB69-23CF-44E3-9099-C40C66FF867C}">
                    <a14:compatExt spid="_x0000_s399450"/>
                  </a:ext>
                  <a:ext uri="{FF2B5EF4-FFF2-40B4-BE49-F238E27FC236}">
                    <a16:creationId xmlns:a16="http://schemas.microsoft.com/office/drawing/2014/main" id="{00000000-0008-0000-0B00-00005A180600}"/>
                  </a:ext>
                </a:extLst>
              </xdr:cNvPr>
              <xdr:cNvSpPr/>
            </xdr:nvSpPr>
            <xdr:spPr bwMode="auto">
              <a:xfrm>
                <a:off x="5019675" y="2152642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451" name="Option Button 91" hidden="1">
                <a:extLst>
                  <a:ext uri="{63B3BB69-23CF-44E3-9099-C40C66FF867C}">
                    <a14:compatExt spid="_x0000_s399451"/>
                  </a:ext>
                  <a:ext uri="{FF2B5EF4-FFF2-40B4-BE49-F238E27FC236}">
                    <a16:creationId xmlns:a16="http://schemas.microsoft.com/office/drawing/2014/main" id="{00000000-0008-0000-0B00-00005B180600}"/>
                  </a:ext>
                </a:extLst>
              </xdr:cNvPr>
              <xdr:cNvSpPr/>
            </xdr:nvSpPr>
            <xdr:spPr bwMode="auto">
              <a:xfrm>
                <a:off x="5457826" y="2152642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66662</xdr:colOff>
          <xdr:row>61</xdr:row>
          <xdr:rowOff>28578</xdr:rowOff>
        </xdr:from>
        <xdr:to>
          <xdr:col>16</xdr:col>
          <xdr:colOff>76181</xdr:colOff>
          <xdr:row>61</xdr:row>
          <xdr:rowOff>204311</xdr:rowOff>
        </xdr:to>
        <xdr:grpSp>
          <xdr:nvGrpSpPr>
            <xdr:cNvPr id="150" name="Gruppieren 149">
              <a:extLst>
                <a:ext uri="{FF2B5EF4-FFF2-40B4-BE49-F238E27FC236}">
                  <a16:creationId xmlns:a16="http://schemas.microsoft.com/office/drawing/2014/main" id="{00000000-0008-0000-0B00-000096000000}"/>
                </a:ext>
              </a:extLst>
            </xdr:cNvPr>
            <xdr:cNvGrpSpPr/>
          </xdr:nvGrpSpPr>
          <xdr:grpSpPr>
            <a:xfrm>
              <a:off x="4410062" y="22065618"/>
              <a:ext cx="2333619" cy="175733"/>
              <a:chOff x="3581394" y="2105504"/>
              <a:chExt cx="2247893" cy="276224"/>
            </a:xfrm>
          </xdr:grpSpPr>
          <xdr:sp macro="" textlink="">
            <xdr:nvSpPr>
              <xdr:cNvPr id="399452" name="Group Box 92" hidden="1">
                <a:extLst>
                  <a:ext uri="{63B3BB69-23CF-44E3-9099-C40C66FF867C}">
                    <a14:compatExt spid="_x0000_s399452"/>
                  </a:ext>
                  <a:ext uri="{FF2B5EF4-FFF2-40B4-BE49-F238E27FC236}">
                    <a16:creationId xmlns:a16="http://schemas.microsoft.com/office/drawing/2014/main" id="{00000000-0008-0000-0B00-00005C180600}"/>
                  </a:ext>
                </a:extLst>
              </xdr:cNvPr>
              <xdr:cNvSpPr/>
            </xdr:nvSpPr>
            <xdr:spPr bwMode="auto">
              <a:xfrm>
                <a:off x="3581394" y="2105504"/>
                <a:ext cx="2247893" cy="276224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9453" name="Option Button 93" hidden="1">
                <a:extLst>
                  <a:ext uri="{63B3BB69-23CF-44E3-9099-C40C66FF867C}">
                    <a14:compatExt spid="_x0000_s399453"/>
                  </a:ext>
                  <a:ext uri="{FF2B5EF4-FFF2-40B4-BE49-F238E27FC236}">
                    <a16:creationId xmlns:a16="http://schemas.microsoft.com/office/drawing/2014/main" id="{00000000-0008-0000-0B00-00005D180600}"/>
                  </a:ext>
                </a:extLst>
              </xdr:cNvPr>
              <xdr:cNvSpPr/>
            </xdr:nvSpPr>
            <xdr:spPr bwMode="auto">
              <a:xfrm>
                <a:off x="3705225" y="2152642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454" name="Option Button 94" hidden="1">
                <a:extLst>
                  <a:ext uri="{63B3BB69-23CF-44E3-9099-C40C66FF867C}">
                    <a14:compatExt spid="_x0000_s399454"/>
                  </a:ext>
                  <a:ext uri="{FF2B5EF4-FFF2-40B4-BE49-F238E27FC236}">
                    <a16:creationId xmlns:a16="http://schemas.microsoft.com/office/drawing/2014/main" id="{00000000-0008-0000-0B00-00005E180600}"/>
                  </a:ext>
                </a:extLst>
              </xdr:cNvPr>
              <xdr:cNvSpPr/>
            </xdr:nvSpPr>
            <xdr:spPr bwMode="auto">
              <a:xfrm>
                <a:off x="4143376" y="2152642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455" name="Option Button 95" hidden="1">
                <a:extLst>
                  <a:ext uri="{63B3BB69-23CF-44E3-9099-C40C66FF867C}">
                    <a14:compatExt spid="_x0000_s399455"/>
                  </a:ext>
                  <a:ext uri="{FF2B5EF4-FFF2-40B4-BE49-F238E27FC236}">
                    <a16:creationId xmlns:a16="http://schemas.microsoft.com/office/drawing/2014/main" id="{00000000-0008-0000-0B00-00005F180600}"/>
                  </a:ext>
                </a:extLst>
              </xdr:cNvPr>
              <xdr:cNvSpPr/>
            </xdr:nvSpPr>
            <xdr:spPr bwMode="auto">
              <a:xfrm>
                <a:off x="4581526" y="2152642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456" name="Option Button 96" hidden="1">
                <a:extLst>
                  <a:ext uri="{63B3BB69-23CF-44E3-9099-C40C66FF867C}">
                    <a14:compatExt spid="_x0000_s399456"/>
                  </a:ext>
                  <a:ext uri="{FF2B5EF4-FFF2-40B4-BE49-F238E27FC236}">
                    <a16:creationId xmlns:a16="http://schemas.microsoft.com/office/drawing/2014/main" id="{00000000-0008-0000-0B00-000060180600}"/>
                  </a:ext>
                </a:extLst>
              </xdr:cNvPr>
              <xdr:cNvSpPr/>
            </xdr:nvSpPr>
            <xdr:spPr bwMode="auto">
              <a:xfrm>
                <a:off x="5019675" y="2152642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457" name="Option Button 97" hidden="1">
                <a:extLst>
                  <a:ext uri="{63B3BB69-23CF-44E3-9099-C40C66FF867C}">
                    <a14:compatExt spid="_x0000_s399457"/>
                  </a:ext>
                  <a:ext uri="{FF2B5EF4-FFF2-40B4-BE49-F238E27FC236}">
                    <a16:creationId xmlns:a16="http://schemas.microsoft.com/office/drawing/2014/main" id="{00000000-0008-0000-0B00-000061180600}"/>
                  </a:ext>
                </a:extLst>
              </xdr:cNvPr>
              <xdr:cNvSpPr/>
            </xdr:nvSpPr>
            <xdr:spPr bwMode="auto">
              <a:xfrm>
                <a:off x="5457826" y="2152642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xdr:twoCellAnchor editAs="oneCell">
    <xdr:from>
      <xdr:col>0</xdr:col>
      <xdr:colOff>0</xdr:colOff>
      <xdr:row>61</xdr:row>
      <xdr:rowOff>381001</xdr:rowOff>
    </xdr:from>
    <xdr:to>
      <xdr:col>1</xdr:col>
      <xdr:colOff>33068</xdr:colOff>
      <xdr:row>63</xdr:row>
      <xdr:rowOff>295276</xdr:rowOff>
    </xdr:to>
    <xdr:pic>
      <xdr:nvPicPr>
        <xdr:cNvPr id="158" name="Picture 2">
          <a:extLst>
            <a:ext uri="{FF2B5EF4-FFF2-40B4-BE49-F238E27FC236}">
              <a16:creationId xmlns:a16="http://schemas.microsoft.com/office/drawing/2014/main" id="{00000000-0008-0000-0B00-00009E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 cstate="print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</a:blip>
        <a:srcRect l="42105" t="9828" r="46601" b="57615"/>
        <a:stretch/>
      </xdr:blipFill>
      <xdr:spPr bwMode="auto">
        <a:xfrm>
          <a:off x="0" y="22374226"/>
          <a:ext cx="499793" cy="514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</xdr:colOff>
      <xdr:row>68</xdr:row>
      <xdr:rowOff>1</xdr:rowOff>
    </xdr:from>
    <xdr:to>
      <xdr:col>0</xdr:col>
      <xdr:colOff>455237</xdr:colOff>
      <xdr:row>69</xdr:row>
      <xdr:rowOff>161926</xdr:rowOff>
    </xdr:to>
    <xdr:pic>
      <xdr:nvPicPr>
        <xdr:cNvPr id="159" name="Picture 2">
          <a:extLst>
            <a:ext uri="{FF2B5EF4-FFF2-40B4-BE49-F238E27FC236}">
              <a16:creationId xmlns:a16="http://schemas.microsoft.com/office/drawing/2014/main" id="{00000000-0008-0000-0B00-00009F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 cstate="print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</a:blip>
        <a:srcRect l="62172" t="13821" r="24451" b="56386"/>
        <a:stretch/>
      </xdr:blipFill>
      <xdr:spPr bwMode="auto">
        <a:xfrm>
          <a:off x="1" y="24593551"/>
          <a:ext cx="455236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66662</xdr:colOff>
          <xdr:row>69</xdr:row>
          <xdr:rowOff>28578</xdr:rowOff>
        </xdr:from>
        <xdr:to>
          <xdr:col>16</xdr:col>
          <xdr:colOff>76181</xdr:colOff>
          <xdr:row>69</xdr:row>
          <xdr:rowOff>204311</xdr:rowOff>
        </xdr:to>
        <xdr:grpSp>
          <xdr:nvGrpSpPr>
            <xdr:cNvPr id="161" name="Gruppieren 160">
              <a:extLst>
                <a:ext uri="{FF2B5EF4-FFF2-40B4-BE49-F238E27FC236}">
                  <a16:creationId xmlns:a16="http://schemas.microsoft.com/office/drawing/2014/main" id="{00000000-0008-0000-0B00-0000A1000000}"/>
                </a:ext>
              </a:extLst>
            </xdr:cNvPr>
            <xdr:cNvGrpSpPr/>
          </xdr:nvGrpSpPr>
          <xdr:grpSpPr>
            <a:xfrm>
              <a:off x="4410062" y="24839298"/>
              <a:ext cx="2333619" cy="175733"/>
              <a:chOff x="3581394" y="2105504"/>
              <a:chExt cx="2247893" cy="276224"/>
            </a:xfrm>
          </xdr:grpSpPr>
          <xdr:sp macro="" textlink="">
            <xdr:nvSpPr>
              <xdr:cNvPr id="399458" name="Group Box 98" hidden="1">
                <a:extLst>
                  <a:ext uri="{63B3BB69-23CF-44E3-9099-C40C66FF867C}">
                    <a14:compatExt spid="_x0000_s399458"/>
                  </a:ext>
                  <a:ext uri="{FF2B5EF4-FFF2-40B4-BE49-F238E27FC236}">
                    <a16:creationId xmlns:a16="http://schemas.microsoft.com/office/drawing/2014/main" id="{00000000-0008-0000-0B00-000062180600}"/>
                  </a:ext>
                </a:extLst>
              </xdr:cNvPr>
              <xdr:cNvSpPr/>
            </xdr:nvSpPr>
            <xdr:spPr bwMode="auto">
              <a:xfrm>
                <a:off x="3581394" y="2105504"/>
                <a:ext cx="2247893" cy="276224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9459" name="Option Button 99" hidden="1">
                <a:extLst>
                  <a:ext uri="{63B3BB69-23CF-44E3-9099-C40C66FF867C}">
                    <a14:compatExt spid="_x0000_s399459"/>
                  </a:ext>
                  <a:ext uri="{FF2B5EF4-FFF2-40B4-BE49-F238E27FC236}">
                    <a16:creationId xmlns:a16="http://schemas.microsoft.com/office/drawing/2014/main" id="{00000000-0008-0000-0B00-000063180600}"/>
                  </a:ext>
                </a:extLst>
              </xdr:cNvPr>
              <xdr:cNvSpPr/>
            </xdr:nvSpPr>
            <xdr:spPr bwMode="auto">
              <a:xfrm>
                <a:off x="3705225" y="2152642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460" name="Option Button 100" hidden="1">
                <a:extLst>
                  <a:ext uri="{63B3BB69-23CF-44E3-9099-C40C66FF867C}">
                    <a14:compatExt spid="_x0000_s399460"/>
                  </a:ext>
                  <a:ext uri="{FF2B5EF4-FFF2-40B4-BE49-F238E27FC236}">
                    <a16:creationId xmlns:a16="http://schemas.microsoft.com/office/drawing/2014/main" id="{00000000-0008-0000-0B00-000064180600}"/>
                  </a:ext>
                </a:extLst>
              </xdr:cNvPr>
              <xdr:cNvSpPr/>
            </xdr:nvSpPr>
            <xdr:spPr bwMode="auto">
              <a:xfrm>
                <a:off x="4143376" y="2152642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461" name="Option Button 101" hidden="1">
                <a:extLst>
                  <a:ext uri="{63B3BB69-23CF-44E3-9099-C40C66FF867C}">
                    <a14:compatExt spid="_x0000_s399461"/>
                  </a:ext>
                  <a:ext uri="{FF2B5EF4-FFF2-40B4-BE49-F238E27FC236}">
                    <a16:creationId xmlns:a16="http://schemas.microsoft.com/office/drawing/2014/main" id="{00000000-0008-0000-0B00-000065180600}"/>
                  </a:ext>
                </a:extLst>
              </xdr:cNvPr>
              <xdr:cNvSpPr/>
            </xdr:nvSpPr>
            <xdr:spPr bwMode="auto">
              <a:xfrm>
                <a:off x="4581526" y="2152642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462" name="Option Button 102" hidden="1">
                <a:extLst>
                  <a:ext uri="{63B3BB69-23CF-44E3-9099-C40C66FF867C}">
                    <a14:compatExt spid="_x0000_s399462"/>
                  </a:ext>
                  <a:ext uri="{FF2B5EF4-FFF2-40B4-BE49-F238E27FC236}">
                    <a16:creationId xmlns:a16="http://schemas.microsoft.com/office/drawing/2014/main" id="{00000000-0008-0000-0B00-000066180600}"/>
                  </a:ext>
                </a:extLst>
              </xdr:cNvPr>
              <xdr:cNvSpPr/>
            </xdr:nvSpPr>
            <xdr:spPr bwMode="auto">
              <a:xfrm>
                <a:off x="5019675" y="2152642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463" name="Option Button 103" hidden="1">
                <a:extLst>
                  <a:ext uri="{63B3BB69-23CF-44E3-9099-C40C66FF867C}">
                    <a14:compatExt spid="_x0000_s399463"/>
                  </a:ext>
                  <a:ext uri="{FF2B5EF4-FFF2-40B4-BE49-F238E27FC236}">
                    <a16:creationId xmlns:a16="http://schemas.microsoft.com/office/drawing/2014/main" id="{00000000-0008-0000-0B00-000067180600}"/>
                  </a:ext>
                </a:extLst>
              </xdr:cNvPr>
              <xdr:cNvSpPr/>
            </xdr:nvSpPr>
            <xdr:spPr bwMode="auto">
              <a:xfrm>
                <a:off x="5457826" y="2152642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66662</xdr:colOff>
          <xdr:row>76</xdr:row>
          <xdr:rowOff>28578</xdr:rowOff>
        </xdr:from>
        <xdr:to>
          <xdr:col>16</xdr:col>
          <xdr:colOff>76181</xdr:colOff>
          <xdr:row>76</xdr:row>
          <xdr:rowOff>204311</xdr:rowOff>
        </xdr:to>
        <xdr:grpSp>
          <xdr:nvGrpSpPr>
            <xdr:cNvPr id="170" name="Gruppieren 169">
              <a:extLst>
                <a:ext uri="{FF2B5EF4-FFF2-40B4-BE49-F238E27FC236}">
                  <a16:creationId xmlns:a16="http://schemas.microsoft.com/office/drawing/2014/main" id="{00000000-0008-0000-0B00-0000AA000000}"/>
                </a:ext>
              </a:extLst>
            </xdr:cNvPr>
            <xdr:cNvGrpSpPr/>
          </xdr:nvGrpSpPr>
          <xdr:grpSpPr>
            <a:xfrm>
              <a:off x="4410062" y="27612978"/>
              <a:ext cx="2333619" cy="175733"/>
              <a:chOff x="3581394" y="2105504"/>
              <a:chExt cx="2247893" cy="276224"/>
            </a:xfrm>
          </xdr:grpSpPr>
          <xdr:sp macro="" textlink="">
            <xdr:nvSpPr>
              <xdr:cNvPr id="399464" name="Group Box 104" hidden="1">
                <a:extLst>
                  <a:ext uri="{63B3BB69-23CF-44E3-9099-C40C66FF867C}">
                    <a14:compatExt spid="_x0000_s399464"/>
                  </a:ext>
                  <a:ext uri="{FF2B5EF4-FFF2-40B4-BE49-F238E27FC236}">
                    <a16:creationId xmlns:a16="http://schemas.microsoft.com/office/drawing/2014/main" id="{00000000-0008-0000-0B00-000068180600}"/>
                  </a:ext>
                </a:extLst>
              </xdr:cNvPr>
              <xdr:cNvSpPr/>
            </xdr:nvSpPr>
            <xdr:spPr bwMode="auto">
              <a:xfrm>
                <a:off x="3581394" y="2105504"/>
                <a:ext cx="2247893" cy="276224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9465" name="Option Button 105" hidden="1">
                <a:extLst>
                  <a:ext uri="{63B3BB69-23CF-44E3-9099-C40C66FF867C}">
                    <a14:compatExt spid="_x0000_s399465"/>
                  </a:ext>
                  <a:ext uri="{FF2B5EF4-FFF2-40B4-BE49-F238E27FC236}">
                    <a16:creationId xmlns:a16="http://schemas.microsoft.com/office/drawing/2014/main" id="{00000000-0008-0000-0B00-000069180600}"/>
                  </a:ext>
                </a:extLst>
              </xdr:cNvPr>
              <xdr:cNvSpPr/>
            </xdr:nvSpPr>
            <xdr:spPr bwMode="auto">
              <a:xfrm>
                <a:off x="3705225" y="2152642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466" name="Option Button 106" hidden="1">
                <a:extLst>
                  <a:ext uri="{63B3BB69-23CF-44E3-9099-C40C66FF867C}">
                    <a14:compatExt spid="_x0000_s399466"/>
                  </a:ext>
                  <a:ext uri="{FF2B5EF4-FFF2-40B4-BE49-F238E27FC236}">
                    <a16:creationId xmlns:a16="http://schemas.microsoft.com/office/drawing/2014/main" id="{00000000-0008-0000-0B00-00006A180600}"/>
                  </a:ext>
                </a:extLst>
              </xdr:cNvPr>
              <xdr:cNvSpPr/>
            </xdr:nvSpPr>
            <xdr:spPr bwMode="auto">
              <a:xfrm>
                <a:off x="4143376" y="2152642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467" name="Option Button 107" hidden="1">
                <a:extLst>
                  <a:ext uri="{63B3BB69-23CF-44E3-9099-C40C66FF867C}">
                    <a14:compatExt spid="_x0000_s399467"/>
                  </a:ext>
                  <a:ext uri="{FF2B5EF4-FFF2-40B4-BE49-F238E27FC236}">
                    <a16:creationId xmlns:a16="http://schemas.microsoft.com/office/drawing/2014/main" id="{00000000-0008-0000-0B00-00006B180600}"/>
                  </a:ext>
                </a:extLst>
              </xdr:cNvPr>
              <xdr:cNvSpPr/>
            </xdr:nvSpPr>
            <xdr:spPr bwMode="auto">
              <a:xfrm>
                <a:off x="4581526" y="2152642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468" name="Option Button 108" hidden="1">
                <a:extLst>
                  <a:ext uri="{63B3BB69-23CF-44E3-9099-C40C66FF867C}">
                    <a14:compatExt spid="_x0000_s399468"/>
                  </a:ext>
                  <a:ext uri="{FF2B5EF4-FFF2-40B4-BE49-F238E27FC236}">
                    <a16:creationId xmlns:a16="http://schemas.microsoft.com/office/drawing/2014/main" id="{00000000-0008-0000-0B00-00006C180600}"/>
                  </a:ext>
                </a:extLst>
              </xdr:cNvPr>
              <xdr:cNvSpPr/>
            </xdr:nvSpPr>
            <xdr:spPr bwMode="auto">
              <a:xfrm>
                <a:off x="5019675" y="2152642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469" name="Option Button 109" hidden="1">
                <a:extLst>
                  <a:ext uri="{63B3BB69-23CF-44E3-9099-C40C66FF867C}">
                    <a14:compatExt spid="_x0000_s399469"/>
                  </a:ext>
                  <a:ext uri="{FF2B5EF4-FFF2-40B4-BE49-F238E27FC236}">
                    <a16:creationId xmlns:a16="http://schemas.microsoft.com/office/drawing/2014/main" id="{00000000-0008-0000-0B00-00006D180600}"/>
                  </a:ext>
                </a:extLst>
              </xdr:cNvPr>
              <xdr:cNvSpPr/>
            </xdr:nvSpPr>
            <xdr:spPr bwMode="auto">
              <a:xfrm>
                <a:off x="5457826" y="2152642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xdr:twoCellAnchor editAs="oneCell">
    <xdr:from>
      <xdr:col>0</xdr:col>
      <xdr:colOff>66675</xdr:colOff>
      <xdr:row>76</xdr:row>
      <xdr:rowOff>66675</xdr:rowOff>
    </xdr:from>
    <xdr:to>
      <xdr:col>0</xdr:col>
      <xdr:colOff>390675</xdr:colOff>
      <xdr:row>76</xdr:row>
      <xdr:rowOff>392140</xdr:rowOff>
    </xdr:to>
    <xdr:grpSp>
      <xdr:nvGrpSpPr>
        <xdr:cNvPr id="178" name="Gruppieren 177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B00-0000B2000000}"/>
            </a:ext>
          </a:extLst>
        </xdr:cNvPr>
        <xdr:cNvGrpSpPr/>
      </xdr:nvGrpSpPr>
      <xdr:grpSpPr>
        <a:xfrm>
          <a:off x="66675" y="27651075"/>
          <a:ext cx="324000" cy="325465"/>
          <a:chOff x="66675" y="4972050"/>
          <a:chExt cx="324000" cy="325465"/>
        </a:xfrm>
      </xdr:grpSpPr>
      <xdr:sp macro="" textlink="">
        <xdr:nvSpPr>
          <xdr:cNvPr id="179" name="Rechteck 178">
            <a:extLst>
              <a:ext uri="{FF2B5EF4-FFF2-40B4-BE49-F238E27FC236}">
                <a16:creationId xmlns:a16="http://schemas.microsoft.com/office/drawing/2014/main" id="{00000000-0008-0000-0B00-0000B3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80" name="Pfeil nach oben 179">
            <a:extLst>
              <a:ext uri="{FF2B5EF4-FFF2-40B4-BE49-F238E27FC236}">
                <a16:creationId xmlns:a16="http://schemas.microsoft.com/office/drawing/2014/main" id="{00000000-0008-0000-0B00-0000B4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xdr:twoCellAnchor editAs="oneCell">
    <xdr:from>
      <xdr:col>0</xdr:col>
      <xdr:colOff>66675</xdr:colOff>
      <xdr:row>0</xdr:row>
      <xdr:rowOff>104775</xdr:rowOff>
    </xdr:from>
    <xdr:to>
      <xdr:col>0</xdr:col>
      <xdr:colOff>390675</xdr:colOff>
      <xdr:row>0</xdr:row>
      <xdr:rowOff>430240</xdr:rowOff>
    </xdr:to>
    <xdr:grpSp>
      <xdr:nvGrpSpPr>
        <xdr:cNvPr id="181" name="Gruppieren 180">
          <a:hlinkClick xmlns:r="http://schemas.openxmlformats.org/officeDocument/2006/relationships" r:id="rId5" tooltip="Back"/>
          <a:extLst>
            <a:ext uri="{FF2B5EF4-FFF2-40B4-BE49-F238E27FC236}">
              <a16:creationId xmlns:a16="http://schemas.microsoft.com/office/drawing/2014/main" id="{00000000-0008-0000-0B00-0000B5000000}"/>
            </a:ext>
          </a:extLst>
        </xdr:cNvPr>
        <xdr:cNvGrpSpPr/>
      </xdr:nvGrpSpPr>
      <xdr:grpSpPr>
        <a:xfrm>
          <a:off x="66675" y="104775"/>
          <a:ext cx="324000" cy="325465"/>
          <a:chOff x="9191625" y="3009900"/>
          <a:chExt cx="324000" cy="325465"/>
        </a:xfrm>
      </xdr:grpSpPr>
      <xdr:sp macro="" textlink="">
        <xdr:nvSpPr>
          <xdr:cNvPr id="182" name="Rechteck 181">
            <a:extLst>
              <a:ext uri="{FF2B5EF4-FFF2-40B4-BE49-F238E27FC236}">
                <a16:creationId xmlns:a16="http://schemas.microsoft.com/office/drawing/2014/main" id="{00000000-0008-0000-0B00-0000B6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83" name="Pfeil nach links 182">
            <a:extLst>
              <a:ext uri="{FF2B5EF4-FFF2-40B4-BE49-F238E27FC236}">
                <a16:creationId xmlns:a16="http://schemas.microsoft.com/office/drawing/2014/main" id="{00000000-0008-0000-0B00-0000B7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0</xdr:col>
      <xdr:colOff>352424</xdr:colOff>
      <xdr:row>81</xdr:row>
      <xdr:rowOff>123826</xdr:rowOff>
    </xdr:from>
    <xdr:to>
      <xdr:col>20</xdr:col>
      <xdr:colOff>1876425</xdr:colOff>
      <xdr:row>114</xdr:row>
      <xdr:rowOff>66675</xdr:rowOff>
    </xdr:to>
    <xdr:graphicFrame macro="">
      <xdr:nvGraphicFramePr>
        <xdr:cNvPr id="184" name="Diagramm 183">
          <a:extLst>
            <a:ext uri="{FF2B5EF4-FFF2-40B4-BE49-F238E27FC236}">
              <a16:creationId xmlns:a16="http://schemas.microsoft.com/office/drawing/2014/main" id="{00000000-0008-0000-0B00-0000B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 editAs="oneCell">
    <xdr:from>
      <xdr:col>3</xdr:col>
      <xdr:colOff>876301</xdr:colOff>
      <xdr:row>87</xdr:row>
      <xdr:rowOff>114301</xdr:rowOff>
    </xdr:from>
    <xdr:to>
      <xdr:col>4</xdr:col>
      <xdr:colOff>312362</xdr:colOff>
      <xdr:row>89</xdr:row>
      <xdr:rowOff>95251</xdr:rowOff>
    </xdr:to>
    <xdr:pic>
      <xdr:nvPicPr>
        <xdr:cNvPr id="185" name="Picture 2">
          <a:extLst>
            <a:ext uri="{FF2B5EF4-FFF2-40B4-BE49-F238E27FC236}">
              <a16:creationId xmlns:a16="http://schemas.microsoft.com/office/drawing/2014/main" id="{00000000-0008-0000-0B00-0000B9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 cstate="print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</a:blip>
        <a:srcRect l="62172" t="13821" r="24451" b="56386"/>
        <a:stretch/>
      </xdr:blipFill>
      <xdr:spPr bwMode="auto">
        <a:xfrm>
          <a:off x="1600201" y="29775151"/>
          <a:ext cx="455236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19050</xdr:colOff>
      <xdr:row>79</xdr:row>
      <xdr:rowOff>66675</xdr:rowOff>
    </xdr:from>
    <xdr:to>
      <xdr:col>9</xdr:col>
      <xdr:colOff>63332</xdr:colOff>
      <xdr:row>82</xdr:row>
      <xdr:rowOff>28575</xdr:rowOff>
    </xdr:to>
    <xdr:pic>
      <xdr:nvPicPr>
        <xdr:cNvPr id="186" name="Picture 2">
          <a:extLst>
            <a:ext uri="{FF2B5EF4-FFF2-40B4-BE49-F238E27FC236}">
              <a16:creationId xmlns:a16="http://schemas.microsoft.com/office/drawing/2014/main" id="{00000000-0008-0000-0B00-0000BA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</a:blip>
        <a:srcRect l="27534" t="5297" r="56446" b="59189"/>
        <a:stretch/>
      </xdr:blipFill>
      <xdr:spPr bwMode="auto">
        <a:xfrm>
          <a:off x="4362450" y="28298775"/>
          <a:ext cx="491957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314325</xdr:colOff>
      <xdr:row>87</xdr:row>
      <xdr:rowOff>57150</xdr:rowOff>
    </xdr:from>
    <xdr:to>
      <xdr:col>20</xdr:col>
      <xdr:colOff>742950</xdr:colOff>
      <xdr:row>90</xdr:row>
      <xdr:rowOff>2198</xdr:rowOff>
    </xdr:to>
    <xdr:pic>
      <xdr:nvPicPr>
        <xdr:cNvPr id="187" name="Picture 2">
          <a:extLst>
            <a:ext uri="{FF2B5EF4-FFF2-40B4-BE49-F238E27FC236}">
              <a16:creationId xmlns:a16="http://schemas.microsoft.com/office/drawing/2014/main" id="{00000000-0008-0000-0B00-0000BB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 cstate="print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</a:blip>
        <a:srcRect l="2083" t="4479" r="85088" b="52214"/>
        <a:stretch/>
      </xdr:blipFill>
      <xdr:spPr bwMode="auto">
        <a:xfrm>
          <a:off x="7305675" y="29718000"/>
          <a:ext cx="428625" cy="5165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981075</xdr:colOff>
      <xdr:row>96</xdr:row>
      <xdr:rowOff>47625</xdr:rowOff>
    </xdr:from>
    <xdr:to>
      <xdr:col>20</xdr:col>
      <xdr:colOff>1503045</xdr:colOff>
      <xdr:row>98</xdr:row>
      <xdr:rowOff>85725</xdr:rowOff>
    </xdr:to>
    <xdr:pic>
      <xdr:nvPicPr>
        <xdr:cNvPr id="188" name="Picture 2">
          <a:extLst>
            <a:ext uri="{FF2B5EF4-FFF2-40B4-BE49-F238E27FC236}">
              <a16:creationId xmlns:a16="http://schemas.microsoft.com/office/drawing/2014/main" id="{00000000-0008-0000-0B00-0000BC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 cstate="print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</a:blip>
        <a:srcRect l="81250" t="12592" r="3728" b="53622"/>
        <a:stretch/>
      </xdr:blipFill>
      <xdr:spPr bwMode="auto">
        <a:xfrm>
          <a:off x="7972425" y="31422975"/>
          <a:ext cx="52197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819150</xdr:colOff>
      <xdr:row>106</xdr:row>
      <xdr:rowOff>19050</xdr:rowOff>
    </xdr:from>
    <xdr:to>
      <xdr:col>20</xdr:col>
      <xdr:colOff>1282065</xdr:colOff>
      <xdr:row>108</xdr:row>
      <xdr:rowOff>152400</xdr:rowOff>
    </xdr:to>
    <xdr:pic>
      <xdr:nvPicPr>
        <xdr:cNvPr id="189" name="Picture 2">
          <a:extLst>
            <a:ext uri="{FF2B5EF4-FFF2-40B4-BE49-F238E27FC236}">
              <a16:creationId xmlns:a16="http://schemas.microsoft.com/office/drawing/2014/main" id="{00000000-0008-0000-0B00-0000BD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</a:blip>
        <a:srcRect l="3129" t="2492" r="84481" b="63240"/>
        <a:stretch/>
      </xdr:blipFill>
      <xdr:spPr bwMode="auto">
        <a:xfrm>
          <a:off x="7810500" y="33299400"/>
          <a:ext cx="462915" cy="514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200025</xdr:colOff>
      <xdr:row>113</xdr:row>
      <xdr:rowOff>47625</xdr:rowOff>
    </xdr:from>
    <xdr:to>
      <xdr:col>15</xdr:col>
      <xdr:colOff>192612</xdr:colOff>
      <xdr:row>116</xdr:row>
      <xdr:rowOff>9525</xdr:rowOff>
    </xdr:to>
    <xdr:pic>
      <xdr:nvPicPr>
        <xdr:cNvPr id="190" name="Picture 2">
          <a:extLst>
            <a:ext uri="{FF2B5EF4-FFF2-40B4-BE49-F238E27FC236}">
              <a16:creationId xmlns:a16="http://schemas.microsoft.com/office/drawing/2014/main" id="{00000000-0008-0000-0B00-0000BE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</a:blip>
        <a:srcRect l="52889" t="5919" r="29286" b="58567"/>
        <a:stretch/>
      </xdr:blipFill>
      <xdr:spPr bwMode="auto">
        <a:xfrm>
          <a:off x="5886450" y="34661475"/>
          <a:ext cx="440262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857250</xdr:colOff>
      <xdr:row>113</xdr:row>
      <xdr:rowOff>9525</xdr:rowOff>
    </xdr:from>
    <xdr:to>
      <xdr:col>4</xdr:col>
      <xdr:colOff>1295400</xdr:colOff>
      <xdr:row>116</xdr:row>
      <xdr:rowOff>48023</xdr:rowOff>
    </xdr:to>
    <xdr:pic>
      <xdr:nvPicPr>
        <xdr:cNvPr id="191" name="Picture 2">
          <a:extLst>
            <a:ext uri="{FF2B5EF4-FFF2-40B4-BE49-F238E27FC236}">
              <a16:creationId xmlns:a16="http://schemas.microsoft.com/office/drawing/2014/main" id="{00000000-0008-0000-0B00-0000BF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</a:blip>
        <a:srcRect l="77222" t="9346" r="10763" b="61371"/>
        <a:stretch/>
      </xdr:blipFill>
      <xdr:spPr bwMode="auto">
        <a:xfrm>
          <a:off x="2600325" y="34623375"/>
          <a:ext cx="438150" cy="42902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609600</xdr:colOff>
      <xdr:row>105</xdr:row>
      <xdr:rowOff>171450</xdr:rowOff>
    </xdr:from>
    <xdr:to>
      <xdr:col>4</xdr:col>
      <xdr:colOff>38100</xdr:colOff>
      <xdr:row>109</xdr:row>
      <xdr:rowOff>55841</xdr:rowOff>
    </xdr:to>
    <xdr:pic>
      <xdr:nvPicPr>
        <xdr:cNvPr id="192" name="Picture 2">
          <a:extLst>
            <a:ext uri="{FF2B5EF4-FFF2-40B4-BE49-F238E27FC236}">
              <a16:creationId xmlns:a16="http://schemas.microsoft.com/office/drawing/2014/main" id="{00000000-0008-0000-0B00-0000C0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 cstate="print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</a:blip>
        <a:srcRect l="22478" t="8778" r="66009" b="51600"/>
        <a:stretch/>
      </xdr:blipFill>
      <xdr:spPr bwMode="auto">
        <a:xfrm>
          <a:off x="1333500" y="33261300"/>
          <a:ext cx="447675" cy="64639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295275</xdr:colOff>
      <xdr:row>95</xdr:row>
      <xdr:rowOff>152400</xdr:rowOff>
    </xdr:from>
    <xdr:to>
      <xdr:col>3</xdr:col>
      <xdr:colOff>795068</xdr:colOff>
      <xdr:row>98</xdr:row>
      <xdr:rowOff>95250</xdr:rowOff>
    </xdr:to>
    <xdr:pic>
      <xdr:nvPicPr>
        <xdr:cNvPr id="193" name="Picture 2">
          <a:extLst>
            <a:ext uri="{FF2B5EF4-FFF2-40B4-BE49-F238E27FC236}">
              <a16:creationId xmlns:a16="http://schemas.microsoft.com/office/drawing/2014/main" id="{00000000-0008-0000-0B00-0000C1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 cstate="print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</a:blip>
        <a:srcRect l="42105" t="9828" r="46601" b="57615"/>
        <a:stretch/>
      </xdr:blipFill>
      <xdr:spPr bwMode="auto">
        <a:xfrm>
          <a:off x="1019175" y="31337250"/>
          <a:ext cx="499793" cy="514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66675</xdr:colOff>
      <xdr:row>113</xdr:row>
      <xdr:rowOff>0</xdr:rowOff>
    </xdr:from>
    <xdr:to>
      <xdr:col>0</xdr:col>
      <xdr:colOff>390675</xdr:colOff>
      <xdr:row>114</xdr:row>
      <xdr:rowOff>134965</xdr:rowOff>
    </xdr:to>
    <xdr:grpSp>
      <xdr:nvGrpSpPr>
        <xdr:cNvPr id="194" name="Gruppieren 193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B00-0000C2000000}"/>
            </a:ext>
          </a:extLst>
        </xdr:cNvPr>
        <xdr:cNvGrpSpPr/>
      </xdr:nvGrpSpPr>
      <xdr:grpSpPr>
        <a:xfrm>
          <a:off x="66675" y="34335720"/>
          <a:ext cx="324000" cy="317845"/>
          <a:chOff x="66675" y="4972050"/>
          <a:chExt cx="324000" cy="325465"/>
        </a:xfrm>
      </xdr:grpSpPr>
      <xdr:sp macro="" textlink="">
        <xdr:nvSpPr>
          <xdr:cNvPr id="195" name="Rechteck 194">
            <a:extLst>
              <a:ext uri="{FF2B5EF4-FFF2-40B4-BE49-F238E27FC236}">
                <a16:creationId xmlns:a16="http://schemas.microsoft.com/office/drawing/2014/main" id="{00000000-0008-0000-0B00-0000C3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96" name="Pfeil nach oben 195">
            <a:extLst>
              <a:ext uri="{FF2B5EF4-FFF2-40B4-BE49-F238E27FC236}">
                <a16:creationId xmlns:a16="http://schemas.microsoft.com/office/drawing/2014/main" id="{00000000-0008-0000-0B00-0000C4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xdr:twoCellAnchor editAs="oneCell">
    <xdr:from>
      <xdr:col>0</xdr:col>
      <xdr:colOff>66675</xdr:colOff>
      <xdr:row>4</xdr:row>
      <xdr:rowOff>209550</xdr:rowOff>
    </xdr:from>
    <xdr:to>
      <xdr:col>0</xdr:col>
      <xdr:colOff>390675</xdr:colOff>
      <xdr:row>6</xdr:row>
      <xdr:rowOff>1615</xdr:rowOff>
    </xdr:to>
    <xdr:grpSp>
      <xdr:nvGrpSpPr>
        <xdr:cNvPr id="197" name="Gruppieren 196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B00-0000C5000000}"/>
            </a:ext>
          </a:extLst>
        </xdr:cNvPr>
        <xdr:cNvGrpSpPr/>
      </xdr:nvGrpSpPr>
      <xdr:grpSpPr>
        <a:xfrm>
          <a:off x="66675" y="1497330"/>
          <a:ext cx="324000" cy="317845"/>
          <a:chOff x="12382500" y="2152650"/>
          <a:chExt cx="324000" cy="325465"/>
        </a:xfrm>
      </xdr:grpSpPr>
      <xdr:sp macro="" textlink="">
        <xdr:nvSpPr>
          <xdr:cNvPr id="198" name="Rechteck 197">
            <a:extLst>
              <a:ext uri="{FF2B5EF4-FFF2-40B4-BE49-F238E27FC236}">
                <a16:creationId xmlns:a16="http://schemas.microsoft.com/office/drawing/2014/main" id="{00000000-0008-0000-0B00-0000C6000000}"/>
              </a:ext>
            </a:extLst>
          </xdr:cNvPr>
          <xdr:cNvSpPr>
            <a:spLocks noChangeAspect="1"/>
          </xdr:cNvSpPr>
        </xdr:nvSpPr>
        <xdr:spPr>
          <a:xfrm>
            <a:off x="12382500" y="21526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pic>
        <xdr:nvPicPr>
          <xdr:cNvPr id="199" name="Grafik 198">
            <a:extLst>
              <a:ext uri="{FF2B5EF4-FFF2-40B4-BE49-F238E27FC236}">
                <a16:creationId xmlns:a16="http://schemas.microsoft.com/office/drawing/2014/main" id="{00000000-0008-0000-0B00-0000C7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  <a:lum bright="70000" contrast="-70000"/>
          </a:blip>
          <a:stretch>
            <a:fillRect/>
          </a:stretch>
        </xdr:blipFill>
        <xdr:spPr>
          <a:xfrm>
            <a:off x="12446597" y="2209800"/>
            <a:ext cx="219075" cy="209550"/>
          </a:xfrm>
          <a:prstGeom prst="rect">
            <a:avLst/>
          </a:prstGeom>
        </xdr:spPr>
      </xdr:pic>
    </xdr:grp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66668</xdr:colOff>
          <xdr:row>14</xdr:row>
          <xdr:rowOff>9633</xdr:rowOff>
        </xdr:from>
        <xdr:to>
          <xdr:col>16</xdr:col>
          <xdr:colOff>76191</xdr:colOff>
          <xdr:row>14</xdr:row>
          <xdr:rowOff>203638</xdr:rowOff>
        </xdr:to>
        <xdr:grpSp>
          <xdr:nvGrpSpPr>
            <xdr:cNvPr id="201" name="Gruppieren 200">
              <a:extLst>
                <a:ext uri="{FF2B5EF4-FFF2-40B4-BE49-F238E27FC236}">
                  <a16:creationId xmlns:a16="http://schemas.microsoft.com/office/drawing/2014/main" id="{00000000-0008-0000-0B00-0000C9000000}"/>
                </a:ext>
              </a:extLst>
            </xdr:cNvPr>
            <xdr:cNvGrpSpPr/>
          </xdr:nvGrpSpPr>
          <xdr:grpSpPr>
            <a:xfrm>
              <a:off x="4410068" y="3857733"/>
              <a:ext cx="2333623" cy="194005"/>
              <a:chOff x="3581260" y="2105174"/>
              <a:chExt cx="2247895" cy="276225"/>
            </a:xfrm>
          </xdr:grpSpPr>
          <xdr:sp macro="" textlink="">
            <xdr:nvSpPr>
              <xdr:cNvPr id="399470" name="Group Box 110" hidden="1">
                <a:extLst>
                  <a:ext uri="{63B3BB69-23CF-44E3-9099-C40C66FF867C}">
                    <a14:compatExt spid="_x0000_s399470"/>
                  </a:ext>
                  <a:ext uri="{FF2B5EF4-FFF2-40B4-BE49-F238E27FC236}">
                    <a16:creationId xmlns:a16="http://schemas.microsoft.com/office/drawing/2014/main" id="{00000000-0008-0000-0B00-00006E180600}"/>
                  </a:ext>
                </a:extLst>
              </xdr:cNvPr>
              <xdr:cNvSpPr/>
            </xdr:nvSpPr>
            <xdr:spPr bwMode="auto">
              <a:xfrm>
                <a:off x="3581260" y="2105174"/>
                <a:ext cx="2247895" cy="27622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9471" name="Option Button 111" hidden="1">
                <a:extLst>
                  <a:ext uri="{63B3BB69-23CF-44E3-9099-C40C66FF867C}">
                    <a14:compatExt spid="_x0000_s399471"/>
                  </a:ext>
                  <a:ext uri="{FF2B5EF4-FFF2-40B4-BE49-F238E27FC236}">
                    <a16:creationId xmlns:a16="http://schemas.microsoft.com/office/drawing/2014/main" id="{00000000-0008-0000-0B00-00006F180600}"/>
                  </a:ext>
                </a:extLst>
              </xdr:cNvPr>
              <xdr:cNvSpPr/>
            </xdr:nvSpPr>
            <xdr:spPr bwMode="auto">
              <a:xfrm>
                <a:off x="3705226" y="2152656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472" name="Option Button 112" hidden="1">
                <a:extLst>
                  <a:ext uri="{63B3BB69-23CF-44E3-9099-C40C66FF867C}">
                    <a14:compatExt spid="_x0000_s399472"/>
                  </a:ext>
                  <a:ext uri="{FF2B5EF4-FFF2-40B4-BE49-F238E27FC236}">
                    <a16:creationId xmlns:a16="http://schemas.microsoft.com/office/drawing/2014/main" id="{00000000-0008-0000-0B00-000070180600}"/>
                  </a:ext>
                </a:extLst>
              </xdr:cNvPr>
              <xdr:cNvSpPr/>
            </xdr:nvSpPr>
            <xdr:spPr bwMode="auto">
              <a:xfrm>
                <a:off x="4143376" y="2152656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473" name="Option Button 113" hidden="1">
                <a:extLst>
                  <a:ext uri="{63B3BB69-23CF-44E3-9099-C40C66FF867C}">
                    <a14:compatExt spid="_x0000_s399473"/>
                  </a:ext>
                  <a:ext uri="{FF2B5EF4-FFF2-40B4-BE49-F238E27FC236}">
                    <a16:creationId xmlns:a16="http://schemas.microsoft.com/office/drawing/2014/main" id="{00000000-0008-0000-0B00-000071180600}"/>
                  </a:ext>
                </a:extLst>
              </xdr:cNvPr>
              <xdr:cNvSpPr/>
            </xdr:nvSpPr>
            <xdr:spPr bwMode="auto">
              <a:xfrm>
                <a:off x="4581525" y="2152656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474" name="Option Button 114" hidden="1">
                <a:extLst>
                  <a:ext uri="{63B3BB69-23CF-44E3-9099-C40C66FF867C}">
                    <a14:compatExt spid="_x0000_s399474"/>
                  </a:ext>
                  <a:ext uri="{FF2B5EF4-FFF2-40B4-BE49-F238E27FC236}">
                    <a16:creationId xmlns:a16="http://schemas.microsoft.com/office/drawing/2014/main" id="{00000000-0008-0000-0B00-000072180600}"/>
                  </a:ext>
                </a:extLst>
              </xdr:cNvPr>
              <xdr:cNvSpPr/>
            </xdr:nvSpPr>
            <xdr:spPr bwMode="auto">
              <a:xfrm>
                <a:off x="5019675" y="2152656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475" name="Option Button 115" hidden="1">
                <a:extLst>
                  <a:ext uri="{63B3BB69-23CF-44E3-9099-C40C66FF867C}">
                    <a14:compatExt spid="_x0000_s399475"/>
                  </a:ext>
                  <a:ext uri="{FF2B5EF4-FFF2-40B4-BE49-F238E27FC236}">
                    <a16:creationId xmlns:a16="http://schemas.microsoft.com/office/drawing/2014/main" id="{00000000-0008-0000-0B00-000073180600}"/>
                  </a:ext>
                </a:extLst>
              </xdr:cNvPr>
              <xdr:cNvSpPr/>
            </xdr:nvSpPr>
            <xdr:spPr bwMode="auto">
              <a:xfrm>
                <a:off x="5457824" y="2152656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66668</xdr:colOff>
          <xdr:row>15</xdr:row>
          <xdr:rowOff>9633</xdr:rowOff>
        </xdr:from>
        <xdr:to>
          <xdr:col>16</xdr:col>
          <xdr:colOff>76191</xdr:colOff>
          <xdr:row>15</xdr:row>
          <xdr:rowOff>203638</xdr:rowOff>
        </xdr:to>
        <xdr:grpSp>
          <xdr:nvGrpSpPr>
            <xdr:cNvPr id="210" name="Gruppieren 209">
              <a:extLst>
                <a:ext uri="{FF2B5EF4-FFF2-40B4-BE49-F238E27FC236}">
                  <a16:creationId xmlns:a16="http://schemas.microsoft.com/office/drawing/2014/main" id="{00000000-0008-0000-0B00-0000D2000000}"/>
                </a:ext>
              </a:extLst>
            </xdr:cNvPr>
            <xdr:cNvGrpSpPr/>
          </xdr:nvGrpSpPr>
          <xdr:grpSpPr>
            <a:xfrm>
              <a:off x="4410068" y="4253973"/>
              <a:ext cx="2333623" cy="194005"/>
              <a:chOff x="3581260" y="2105174"/>
              <a:chExt cx="2247895" cy="276225"/>
            </a:xfrm>
          </xdr:grpSpPr>
          <xdr:sp macro="" textlink="">
            <xdr:nvSpPr>
              <xdr:cNvPr id="399476" name="Group Box 116" hidden="1">
                <a:extLst>
                  <a:ext uri="{63B3BB69-23CF-44E3-9099-C40C66FF867C}">
                    <a14:compatExt spid="_x0000_s399476"/>
                  </a:ext>
                  <a:ext uri="{FF2B5EF4-FFF2-40B4-BE49-F238E27FC236}">
                    <a16:creationId xmlns:a16="http://schemas.microsoft.com/office/drawing/2014/main" id="{00000000-0008-0000-0B00-000074180600}"/>
                  </a:ext>
                </a:extLst>
              </xdr:cNvPr>
              <xdr:cNvSpPr/>
            </xdr:nvSpPr>
            <xdr:spPr bwMode="auto">
              <a:xfrm>
                <a:off x="3581260" y="2105174"/>
                <a:ext cx="2247895" cy="27622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9477" name="Option Button 117" hidden="1">
                <a:extLst>
                  <a:ext uri="{63B3BB69-23CF-44E3-9099-C40C66FF867C}">
                    <a14:compatExt spid="_x0000_s399477"/>
                  </a:ext>
                  <a:ext uri="{FF2B5EF4-FFF2-40B4-BE49-F238E27FC236}">
                    <a16:creationId xmlns:a16="http://schemas.microsoft.com/office/drawing/2014/main" id="{00000000-0008-0000-0B00-000075180600}"/>
                  </a:ext>
                </a:extLst>
              </xdr:cNvPr>
              <xdr:cNvSpPr/>
            </xdr:nvSpPr>
            <xdr:spPr bwMode="auto">
              <a:xfrm>
                <a:off x="3705226" y="2152656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478" name="Option Button 118" hidden="1">
                <a:extLst>
                  <a:ext uri="{63B3BB69-23CF-44E3-9099-C40C66FF867C}">
                    <a14:compatExt spid="_x0000_s399478"/>
                  </a:ext>
                  <a:ext uri="{FF2B5EF4-FFF2-40B4-BE49-F238E27FC236}">
                    <a16:creationId xmlns:a16="http://schemas.microsoft.com/office/drawing/2014/main" id="{00000000-0008-0000-0B00-000076180600}"/>
                  </a:ext>
                </a:extLst>
              </xdr:cNvPr>
              <xdr:cNvSpPr/>
            </xdr:nvSpPr>
            <xdr:spPr bwMode="auto">
              <a:xfrm>
                <a:off x="4143376" y="2152656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479" name="Option Button 119" hidden="1">
                <a:extLst>
                  <a:ext uri="{63B3BB69-23CF-44E3-9099-C40C66FF867C}">
                    <a14:compatExt spid="_x0000_s399479"/>
                  </a:ext>
                  <a:ext uri="{FF2B5EF4-FFF2-40B4-BE49-F238E27FC236}">
                    <a16:creationId xmlns:a16="http://schemas.microsoft.com/office/drawing/2014/main" id="{00000000-0008-0000-0B00-000077180600}"/>
                  </a:ext>
                </a:extLst>
              </xdr:cNvPr>
              <xdr:cNvSpPr/>
            </xdr:nvSpPr>
            <xdr:spPr bwMode="auto">
              <a:xfrm>
                <a:off x="4581525" y="2152656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480" name="Option Button 120" hidden="1">
                <a:extLst>
                  <a:ext uri="{63B3BB69-23CF-44E3-9099-C40C66FF867C}">
                    <a14:compatExt spid="_x0000_s399480"/>
                  </a:ext>
                  <a:ext uri="{FF2B5EF4-FFF2-40B4-BE49-F238E27FC236}">
                    <a16:creationId xmlns:a16="http://schemas.microsoft.com/office/drawing/2014/main" id="{00000000-0008-0000-0B00-000078180600}"/>
                  </a:ext>
                </a:extLst>
              </xdr:cNvPr>
              <xdr:cNvSpPr/>
            </xdr:nvSpPr>
            <xdr:spPr bwMode="auto">
              <a:xfrm>
                <a:off x="5019675" y="2152656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481" name="Option Button 121" hidden="1">
                <a:extLst>
                  <a:ext uri="{63B3BB69-23CF-44E3-9099-C40C66FF867C}">
                    <a14:compatExt spid="_x0000_s399481"/>
                  </a:ext>
                  <a:ext uri="{FF2B5EF4-FFF2-40B4-BE49-F238E27FC236}">
                    <a16:creationId xmlns:a16="http://schemas.microsoft.com/office/drawing/2014/main" id="{00000000-0008-0000-0B00-000079180600}"/>
                  </a:ext>
                </a:extLst>
              </xdr:cNvPr>
              <xdr:cNvSpPr/>
            </xdr:nvSpPr>
            <xdr:spPr bwMode="auto">
              <a:xfrm>
                <a:off x="5457824" y="2152656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66668</xdr:colOff>
          <xdr:row>16</xdr:row>
          <xdr:rowOff>9633</xdr:rowOff>
        </xdr:from>
        <xdr:to>
          <xdr:col>16</xdr:col>
          <xdr:colOff>76191</xdr:colOff>
          <xdr:row>16</xdr:row>
          <xdr:rowOff>203638</xdr:rowOff>
        </xdr:to>
        <xdr:grpSp>
          <xdr:nvGrpSpPr>
            <xdr:cNvPr id="219" name="Gruppieren 218">
              <a:extLst>
                <a:ext uri="{FF2B5EF4-FFF2-40B4-BE49-F238E27FC236}">
                  <a16:creationId xmlns:a16="http://schemas.microsoft.com/office/drawing/2014/main" id="{00000000-0008-0000-0B00-0000DB000000}"/>
                </a:ext>
              </a:extLst>
            </xdr:cNvPr>
            <xdr:cNvGrpSpPr/>
          </xdr:nvGrpSpPr>
          <xdr:grpSpPr>
            <a:xfrm>
              <a:off x="4410068" y="4650213"/>
              <a:ext cx="2333623" cy="194005"/>
              <a:chOff x="3581260" y="2105174"/>
              <a:chExt cx="2247895" cy="276225"/>
            </a:xfrm>
          </xdr:grpSpPr>
          <xdr:sp macro="" textlink="">
            <xdr:nvSpPr>
              <xdr:cNvPr id="399482" name="Group Box 122" hidden="1">
                <a:extLst>
                  <a:ext uri="{63B3BB69-23CF-44E3-9099-C40C66FF867C}">
                    <a14:compatExt spid="_x0000_s399482"/>
                  </a:ext>
                  <a:ext uri="{FF2B5EF4-FFF2-40B4-BE49-F238E27FC236}">
                    <a16:creationId xmlns:a16="http://schemas.microsoft.com/office/drawing/2014/main" id="{00000000-0008-0000-0B00-00007A180600}"/>
                  </a:ext>
                </a:extLst>
              </xdr:cNvPr>
              <xdr:cNvSpPr/>
            </xdr:nvSpPr>
            <xdr:spPr bwMode="auto">
              <a:xfrm>
                <a:off x="3581260" y="2105174"/>
                <a:ext cx="2247895" cy="27622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9483" name="Option Button 123" hidden="1">
                <a:extLst>
                  <a:ext uri="{63B3BB69-23CF-44E3-9099-C40C66FF867C}">
                    <a14:compatExt spid="_x0000_s399483"/>
                  </a:ext>
                  <a:ext uri="{FF2B5EF4-FFF2-40B4-BE49-F238E27FC236}">
                    <a16:creationId xmlns:a16="http://schemas.microsoft.com/office/drawing/2014/main" id="{00000000-0008-0000-0B00-00007B180600}"/>
                  </a:ext>
                </a:extLst>
              </xdr:cNvPr>
              <xdr:cNvSpPr/>
            </xdr:nvSpPr>
            <xdr:spPr bwMode="auto">
              <a:xfrm>
                <a:off x="3705226" y="2152656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484" name="Option Button 124" hidden="1">
                <a:extLst>
                  <a:ext uri="{63B3BB69-23CF-44E3-9099-C40C66FF867C}">
                    <a14:compatExt spid="_x0000_s399484"/>
                  </a:ext>
                  <a:ext uri="{FF2B5EF4-FFF2-40B4-BE49-F238E27FC236}">
                    <a16:creationId xmlns:a16="http://schemas.microsoft.com/office/drawing/2014/main" id="{00000000-0008-0000-0B00-00007C180600}"/>
                  </a:ext>
                </a:extLst>
              </xdr:cNvPr>
              <xdr:cNvSpPr/>
            </xdr:nvSpPr>
            <xdr:spPr bwMode="auto">
              <a:xfrm>
                <a:off x="4143376" y="2152656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485" name="Option Button 125" hidden="1">
                <a:extLst>
                  <a:ext uri="{63B3BB69-23CF-44E3-9099-C40C66FF867C}">
                    <a14:compatExt spid="_x0000_s399485"/>
                  </a:ext>
                  <a:ext uri="{FF2B5EF4-FFF2-40B4-BE49-F238E27FC236}">
                    <a16:creationId xmlns:a16="http://schemas.microsoft.com/office/drawing/2014/main" id="{00000000-0008-0000-0B00-00007D180600}"/>
                  </a:ext>
                </a:extLst>
              </xdr:cNvPr>
              <xdr:cNvSpPr/>
            </xdr:nvSpPr>
            <xdr:spPr bwMode="auto">
              <a:xfrm>
                <a:off x="4581525" y="2152656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486" name="Option Button 126" hidden="1">
                <a:extLst>
                  <a:ext uri="{63B3BB69-23CF-44E3-9099-C40C66FF867C}">
                    <a14:compatExt spid="_x0000_s399486"/>
                  </a:ext>
                  <a:ext uri="{FF2B5EF4-FFF2-40B4-BE49-F238E27FC236}">
                    <a16:creationId xmlns:a16="http://schemas.microsoft.com/office/drawing/2014/main" id="{00000000-0008-0000-0B00-00007E180600}"/>
                  </a:ext>
                </a:extLst>
              </xdr:cNvPr>
              <xdr:cNvSpPr/>
            </xdr:nvSpPr>
            <xdr:spPr bwMode="auto">
              <a:xfrm>
                <a:off x="5019675" y="2152656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487" name="Option Button 127" hidden="1">
                <a:extLst>
                  <a:ext uri="{63B3BB69-23CF-44E3-9099-C40C66FF867C}">
                    <a14:compatExt spid="_x0000_s399487"/>
                  </a:ext>
                  <a:ext uri="{FF2B5EF4-FFF2-40B4-BE49-F238E27FC236}">
                    <a16:creationId xmlns:a16="http://schemas.microsoft.com/office/drawing/2014/main" id="{00000000-0008-0000-0B00-00007F180600}"/>
                  </a:ext>
                </a:extLst>
              </xdr:cNvPr>
              <xdr:cNvSpPr/>
            </xdr:nvSpPr>
            <xdr:spPr bwMode="auto">
              <a:xfrm>
                <a:off x="5457824" y="2152656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xdr:twoCellAnchor>
    <xdr:from>
      <xdr:col>20</xdr:col>
      <xdr:colOff>342900</xdr:colOff>
      <xdr:row>9</xdr:row>
      <xdr:rowOff>190500</xdr:rowOff>
    </xdr:from>
    <xdr:to>
      <xdr:col>20</xdr:col>
      <xdr:colOff>1037700</xdr:colOff>
      <xdr:row>11</xdr:row>
      <xdr:rowOff>341246</xdr:rowOff>
    </xdr:to>
    <xdr:sp macro="" textlink="">
      <xdr:nvSpPr>
        <xdr:cNvPr id="227" name="Rechteck 226">
          <a:extLst>
            <a:ext uri="{FF2B5EF4-FFF2-40B4-BE49-F238E27FC236}">
              <a16:creationId xmlns:a16="http://schemas.microsoft.com/office/drawing/2014/main" id="{00000000-0008-0000-0B00-0000E3000000}"/>
            </a:ext>
          </a:extLst>
        </xdr:cNvPr>
        <xdr:cNvSpPr>
          <a:spLocks/>
        </xdr:cNvSpPr>
      </xdr:nvSpPr>
      <xdr:spPr>
        <a:xfrm>
          <a:off x="7334250" y="2009775"/>
          <a:ext cx="694800" cy="750821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1063486</xdr:colOff>
      <xdr:row>9</xdr:row>
      <xdr:rowOff>190500</xdr:rowOff>
    </xdr:from>
    <xdr:to>
      <xdr:col>20</xdr:col>
      <xdr:colOff>1758286</xdr:colOff>
      <xdr:row>11</xdr:row>
      <xdr:rowOff>341246</xdr:rowOff>
    </xdr:to>
    <xdr:sp macro="" textlink="">
      <xdr:nvSpPr>
        <xdr:cNvPr id="228" name="Rechteck 227">
          <a:extLst>
            <a:ext uri="{FF2B5EF4-FFF2-40B4-BE49-F238E27FC236}">
              <a16:creationId xmlns:a16="http://schemas.microsoft.com/office/drawing/2014/main" id="{00000000-0008-0000-0B00-0000E4000000}"/>
            </a:ext>
          </a:extLst>
        </xdr:cNvPr>
        <xdr:cNvSpPr>
          <a:spLocks/>
        </xdr:cNvSpPr>
      </xdr:nvSpPr>
      <xdr:spPr>
        <a:xfrm>
          <a:off x="8054836" y="2009775"/>
          <a:ext cx="694800" cy="750821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1784072</xdr:colOff>
      <xdr:row>9</xdr:row>
      <xdr:rowOff>190500</xdr:rowOff>
    </xdr:from>
    <xdr:to>
      <xdr:col>20</xdr:col>
      <xdr:colOff>2478872</xdr:colOff>
      <xdr:row>11</xdr:row>
      <xdr:rowOff>341246</xdr:rowOff>
    </xdr:to>
    <xdr:sp macro="" textlink="">
      <xdr:nvSpPr>
        <xdr:cNvPr id="229" name="Rechteck 228">
          <a:extLst>
            <a:ext uri="{FF2B5EF4-FFF2-40B4-BE49-F238E27FC236}">
              <a16:creationId xmlns:a16="http://schemas.microsoft.com/office/drawing/2014/main" id="{00000000-0008-0000-0B00-0000E5000000}"/>
            </a:ext>
          </a:extLst>
        </xdr:cNvPr>
        <xdr:cNvSpPr>
          <a:spLocks/>
        </xdr:cNvSpPr>
      </xdr:nvSpPr>
      <xdr:spPr>
        <a:xfrm>
          <a:off x="8775422" y="2009775"/>
          <a:ext cx="694800" cy="750821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342900</xdr:colOff>
      <xdr:row>11</xdr:row>
      <xdr:rowOff>381000</xdr:rowOff>
    </xdr:from>
    <xdr:to>
      <xdr:col>20</xdr:col>
      <xdr:colOff>1037700</xdr:colOff>
      <xdr:row>13</xdr:row>
      <xdr:rowOff>312671</xdr:rowOff>
    </xdr:to>
    <xdr:sp macro="" textlink="">
      <xdr:nvSpPr>
        <xdr:cNvPr id="230" name="Rechteck 229">
          <a:extLst>
            <a:ext uri="{FF2B5EF4-FFF2-40B4-BE49-F238E27FC236}">
              <a16:creationId xmlns:a16="http://schemas.microsoft.com/office/drawing/2014/main" id="{00000000-0008-0000-0B00-0000E6000000}"/>
            </a:ext>
          </a:extLst>
        </xdr:cNvPr>
        <xdr:cNvSpPr>
          <a:spLocks/>
        </xdr:cNvSpPr>
      </xdr:nvSpPr>
      <xdr:spPr>
        <a:xfrm>
          <a:off x="7334250" y="2800350"/>
          <a:ext cx="694800" cy="750821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1063486</xdr:colOff>
      <xdr:row>11</xdr:row>
      <xdr:rowOff>381000</xdr:rowOff>
    </xdr:from>
    <xdr:to>
      <xdr:col>20</xdr:col>
      <xdr:colOff>1758286</xdr:colOff>
      <xdr:row>13</xdr:row>
      <xdr:rowOff>312671</xdr:rowOff>
    </xdr:to>
    <xdr:sp macro="" textlink="">
      <xdr:nvSpPr>
        <xdr:cNvPr id="231" name="Rechteck 230">
          <a:extLst>
            <a:ext uri="{FF2B5EF4-FFF2-40B4-BE49-F238E27FC236}">
              <a16:creationId xmlns:a16="http://schemas.microsoft.com/office/drawing/2014/main" id="{00000000-0008-0000-0B00-0000E7000000}"/>
            </a:ext>
          </a:extLst>
        </xdr:cNvPr>
        <xdr:cNvSpPr>
          <a:spLocks/>
        </xdr:cNvSpPr>
      </xdr:nvSpPr>
      <xdr:spPr>
        <a:xfrm>
          <a:off x="8054836" y="2800350"/>
          <a:ext cx="694800" cy="750821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1784072</xdr:colOff>
      <xdr:row>11</xdr:row>
      <xdr:rowOff>381000</xdr:rowOff>
    </xdr:from>
    <xdr:to>
      <xdr:col>20</xdr:col>
      <xdr:colOff>2478872</xdr:colOff>
      <xdr:row>13</xdr:row>
      <xdr:rowOff>312671</xdr:rowOff>
    </xdr:to>
    <xdr:sp macro="" textlink="">
      <xdr:nvSpPr>
        <xdr:cNvPr id="232" name="Rechteck 231">
          <a:extLst>
            <a:ext uri="{FF2B5EF4-FFF2-40B4-BE49-F238E27FC236}">
              <a16:creationId xmlns:a16="http://schemas.microsoft.com/office/drawing/2014/main" id="{00000000-0008-0000-0B00-0000E8000000}"/>
            </a:ext>
          </a:extLst>
        </xdr:cNvPr>
        <xdr:cNvSpPr>
          <a:spLocks/>
        </xdr:cNvSpPr>
      </xdr:nvSpPr>
      <xdr:spPr>
        <a:xfrm>
          <a:off x="8775422" y="2800350"/>
          <a:ext cx="694800" cy="750821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342900</xdr:colOff>
      <xdr:row>17</xdr:row>
      <xdr:rowOff>171450</xdr:rowOff>
    </xdr:from>
    <xdr:to>
      <xdr:col>20</xdr:col>
      <xdr:colOff>1037700</xdr:colOff>
      <xdr:row>19</xdr:row>
      <xdr:rowOff>322196</xdr:rowOff>
    </xdr:to>
    <xdr:sp macro="" textlink="">
      <xdr:nvSpPr>
        <xdr:cNvPr id="233" name="Rechteck 232">
          <a:extLst>
            <a:ext uri="{FF2B5EF4-FFF2-40B4-BE49-F238E27FC236}">
              <a16:creationId xmlns:a16="http://schemas.microsoft.com/office/drawing/2014/main" id="{00000000-0008-0000-0B00-0000E9000000}"/>
            </a:ext>
          </a:extLst>
        </xdr:cNvPr>
        <xdr:cNvSpPr>
          <a:spLocks/>
        </xdr:cNvSpPr>
      </xdr:nvSpPr>
      <xdr:spPr>
        <a:xfrm>
          <a:off x="7334250" y="5010150"/>
          <a:ext cx="694800" cy="750821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1063486</xdr:colOff>
      <xdr:row>17</xdr:row>
      <xdr:rowOff>171450</xdr:rowOff>
    </xdr:from>
    <xdr:to>
      <xdr:col>20</xdr:col>
      <xdr:colOff>1758286</xdr:colOff>
      <xdr:row>19</xdr:row>
      <xdr:rowOff>322196</xdr:rowOff>
    </xdr:to>
    <xdr:sp macro="" textlink="">
      <xdr:nvSpPr>
        <xdr:cNvPr id="234" name="Rechteck 233">
          <a:extLst>
            <a:ext uri="{FF2B5EF4-FFF2-40B4-BE49-F238E27FC236}">
              <a16:creationId xmlns:a16="http://schemas.microsoft.com/office/drawing/2014/main" id="{00000000-0008-0000-0B00-0000EA000000}"/>
            </a:ext>
          </a:extLst>
        </xdr:cNvPr>
        <xdr:cNvSpPr>
          <a:spLocks/>
        </xdr:cNvSpPr>
      </xdr:nvSpPr>
      <xdr:spPr>
        <a:xfrm>
          <a:off x="8054836" y="5010150"/>
          <a:ext cx="694800" cy="750821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1784072</xdr:colOff>
      <xdr:row>17</xdr:row>
      <xdr:rowOff>171450</xdr:rowOff>
    </xdr:from>
    <xdr:to>
      <xdr:col>20</xdr:col>
      <xdr:colOff>2478872</xdr:colOff>
      <xdr:row>19</xdr:row>
      <xdr:rowOff>322196</xdr:rowOff>
    </xdr:to>
    <xdr:sp macro="" textlink="">
      <xdr:nvSpPr>
        <xdr:cNvPr id="235" name="Rechteck 234">
          <a:extLst>
            <a:ext uri="{FF2B5EF4-FFF2-40B4-BE49-F238E27FC236}">
              <a16:creationId xmlns:a16="http://schemas.microsoft.com/office/drawing/2014/main" id="{00000000-0008-0000-0B00-0000EB000000}"/>
            </a:ext>
          </a:extLst>
        </xdr:cNvPr>
        <xdr:cNvSpPr>
          <a:spLocks/>
        </xdr:cNvSpPr>
      </xdr:nvSpPr>
      <xdr:spPr>
        <a:xfrm>
          <a:off x="8775422" y="5010150"/>
          <a:ext cx="694800" cy="750821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342900</xdr:colOff>
      <xdr:row>19</xdr:row>
      <xdr:rowOff>361950</xdr:rowOff>
    </xdr:from>
    <xdr:to>
      <xdr:col>20</xdr:col>
      <xdr:colOff>1037700</xdr:colOff>
      <xdr:row>21</xdr:row>
      <xdr:rowOff>312671</xdr:rowOff>
    </xdr:to>
    <xdr:sp macro="" textlink="">
      <xdr:nvSpPr>
        <xdr:cNvPr id="236" name="Rechteck 235">
          <a:extLst>
            <a:ext uri="{FF2B5EF4-FFF2-40B4-BE49-F238E27FC236}">
              <a16:creationId xmlns:a16="http://schemas.microsoft.com/office/drawing/2014/main" id="{00000000-0008-0000-0B00-0000EC000000}"/>
            </a:ext>
          </a:extLst>
        </xdr:cNvPr>
        <xdr:cNvSpPr>
          <a:spLocks/>
        </xdr:cNvSpPr>
      </xdr:nvSpPr>
      <xdr:spPr>
        <a:xfrm>
          <a:off x="7334250" y="5800725"/>
          <a:ext cx="694800" cy="750821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1063486</xdr:colOff>
      <xdr:row>19</xdr:row>
      <xdr:rowOff>361950</xdr:rowOff>
    </xdr:from>
    <xdr:to>
      <xdr:col>20</xdr:col>
      <xdr:colOff>1758286</xdr:colOff>
      <xdr:row>21</xdr:row>
      <xdr:rowOff>312671</xdr:rowOff>
    </xdr:to>
    <xdr:sp macro="" textlink="">
      <xdr:nvSpPr>
        <xdr:cNvPr id="237" name="Rechteck 236">
          <a:extLst>
            <a:ext uri="{FF2B5EF4-FFF2-40B4-BE49-F238E27FC236}">
              <a16:creationId xmlns:a16="http://schemas.microsoft.com/office/drawing/2014/main" id="{00000000-0008-0000-0B00-0000ED000000}"/>
            </a:ext>
          </a:extLst>
        </xdr:cNvPr>
        <xdr:cNvSpPr>
          <a:spLocks/>
        </xdr:cNvSpPr>
      </xdr:nvSpPr>
      <xdr:spPr>
        <a:xfrm>
          <a:off x="8054836" y="5800725"/>
          <a:ext cx="694800" cy="750821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1784072</xdr:colOff>
      <xdr:row>19</xdr:row>
      <xdr:rowOff>361950</xdr:rowOff>
    </xdr:from>
    <xdr:to>
      <xdr:col>20</xdr:col>
      <xdr:colOff>2478872</xdr:colOff>
      <xdr:row>21</xdr:row>
      <xdr:rowOff>312671</xdr:rowOff>
    </xdr:to>
    <xdr:sp macro="" textlink="">
      <xdr:nvSpPr>
        <xdr:cNvPr id="238" name="Rechteck 237">
          <a:extLst>
            <a:ext uri="{FF2B5EF4-FFF2-40B4-BE49-F238E27FC236}">
              <a16:creationId xmlns:a16="http://schemas.microsoft.com/office/drawing/2014/main" id="{00000000-0008-0000-0B00-0000EE000000}"/>
            </a:ext>
          </a:extLst>
        </xdr:cNvPr>
        <xdr:cNvSpPr>
          <a:spLocks/>
        </xdr:cNvSpPr>
      </xdr:nvSpPr>
      <xdr:spPr>
        <a:xfrm>
          <a:off x="8775422" y="5800725"/>
          <a:ext cx="694800" cy="750821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342900</xdr:colOff>
      <xdr:row>26</xdr:row>
      <xdr:rowOff>171450</xdr:rowOff>
    </xdr:from>
    <xdr:to>
      <xdr:col>20</xdr:col>
      <xdr:colOff>1037700</xdr:colOff>
      <xdr:row>28</xdr:row>
      <xdr:rowOff>322196</xdr:rowOff>
    </xdr:to>
    <xdr:sp macro="" textlink="">
      <xdr:nvSpPr>
        <xdr:cNvPr id="239" name="Rechteck 238">
          <a:extLst>
            <a:ext uri="{FF2B5EF4-FFF2-40B4-BE49-F238E27FC236}">
              <a16:creationId xmlns:a16="http://schemas.microsoft.com/office/drawing/2014/main" id="{00000000-0008-0000-0B00-0000EF000000}"/>
            </a:ext>
          </a:extLst>
        </xdr:cNvPr>
        <xdr:cNvSpPr>
          <a:spLocks/>
        </xdr:cNvSpPr>
      </xdr:nvSpPr>
      <xdr:spPr>
        <a:xfrm>
          <a:off x="7334250" y="8410575"/>
          <a:ext cx="694800" cy="750821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1063486</xdr:colOff>
      <xdr:row>26</xdr:row>
      <xdr:rowOff>171450</xdr:rowOff>
    </xdr:from>
    <xdr:to>
      <xdr:col>20</xdr:col>
      <xdr:colOff>1758286</xdr:colOff>
      <xdr:row>28</xdr:row>
      <xdr:rowOff>322196</xdr:rowOff>
    </xdr:to>
    <xdr:sp macro="" textlink="">
      <xdr:nvSpPr>
        <xdr:cNvPr id="240" name="Rechteck 239">
          <a:extLst>
            <a:ext uri="{FF2B5EF4-FFF2-40B4-BE49-F238E27FC236}">
              <a16:creationId xmlns:a16="http://schemas.microsoft.com/office/drawing/2014/main" id="{00000000-0008-0000-0B00-0000F0000000}"/>
            </a:ext>
          </a:extLst>
        </xdr:cNvPr>
        <xdr:cNvSpPr>
          <a:spLocks/>
        </xdr:cNvSpPr>
      </xdr:nvSpPr>
      <xdr:spPr>
        <a:xfrm>
          <a:off x="8054836" y="8410575"/>
          <a:ext cx="694800" cy="750821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1784072</xdr:colOff>
      <xdr:row>26</xdr:row>
      <xdr:rowOff>171450</xdr:rowOff>
    </xdr:from>
    <xdr:to>
      <xdr:col>20</xdr:col>
      <xdr:colOff>2478872</xdr:colOff>
      <xdr:row>28</xdr:row>
      <xdr:rowOff>322196</xdr:rowOff>
    </xdr:to>
    <xdr:sp macro="" textlink="">
      <xdr:nvSpPr>
        <xdr:cNvPr id="241" name="Rechteck 240">
          <a:extLst>
            <a:ext uri="{FF2B5EF4-FFF2-40B4-BE49-F238E27FC236}">
              <a16:creationId xmlns:a16="http://schemas.microsoft.com/office/drawing/2014/main" id="{00000000-0008-0000-0B00-0000F1000000}"/>
            </a:ext>
          </a:extLst>
        </xdr:cNvPr>
        <xdr:cNvSpPr>
          <a:spLocks/>
        </xdr:cNvSpPr>
      </xdr:nvSpPr>
      <xdr:spPr>
        <a:xfrm>
          <a:off x="8775422" y="8410575"/>
          <a:ext cx="694800" cy="750821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342900</xdr:colOff>
      <xdr:row>28</xdr:row>
      <xdr:rowOff>361950</xdr:rowOff>
    </xdr:from>
    <xdr:to>
      <xdr:col>20</xdr:col>
      <xdr:colOff>1037700</xdr:colOff>
      <xdr:row>29</xdr:row>
      <xdr:rowOff>712721</xdr:rowOff>
    </xdr:to>
    <xdr:sp macro="" textlink="">
      <xdr:nvSpPr>
        <xdr:cNvPr id="242" name="Rechteck 241">
          <a:extLst>
            <a:ext uri="{FF2B5EF4-FFF2-40B4-BE49-F238E27FC236}">
              <a16:creationId xmlns:a16="http://schemas.microsoft.com/office/drawing/2014/main" id="{00000000-0008-0000-0B00-0000F2000000}"/>
            </a:ext>
          </a:extLst>
        </xdr:cNvPr>
        <xdr:cNvSpPr>
          <a:spLocks/>
        </xdr:cNvSpPr>
      </xdr:nvSpPr>
      <xdr:spPr>
        <a:xfrm>
          <a:off x="7334250" y="9201150"/>
          <a:ext cx="694800" cy="750821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1063486</xdr:colOff>
      <xdr:row>28</xdr:row>
      <xdr:rowOff>361950</xdr:rowOff>
    </xdr:from>
    <xdr:to>
      <xdr:col>20</xdr:col>
      <xdr:colOff>1758286</xdr:colOff>
      <xdr:row>29</xdr:row>
      <xdr:rowOff>712721</xdr:rowOff>
    </xdr:to>
    <xdr:sp macro="" textlink="">
      <xdr:nvSpPr>
        <xdr:cNvPr id="243" name="Rechteck 242">
          <a:extLst>
            <a:ext uri="{FF2B5EF4-FFF2-40B4-BE49-F238E27FC236}">
              <a16:creationId xmlns:a16="http://schemas.microsoft.com/office/drawing/2014/main" id="{00000000-0008-0000-0B00-0000F3000000}"/>
            </a:ext>
          </a:extLst>
        </xdr:cNvPr>
        <xdr:cNvSpPr>
          <a:spLocks/>
        </xdr:cNvSpPr>
      </xdr:nvSpPr>
      <xdr:spPr>
        <a:xfrm>
          <a:off x="8054836" y="9201150"/>
          <a:ext cx="694800" cy="750821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1784072</xdr:colOff>
      <xdr:row>28</xdr:row>
      <xdr:rowOff>361950</xdr:rowOff>
    </xdr:from>
    <xdr:to>
      <xdr:col>20</xdr:col>
      <xdr:colOff>2478872</xdr:colOff>
      <xdr:row>29</xdr:row>
      <xdr:rowOff>712721</xdr:rowOff>
    </xdr:to>
    <xdr:sp macro="" textlink="">
      <xdr:nvSpPr>
        <xdr:cNvPr id="244" name="Rechteck 243">
          <a:extLst>
            <a:ext uri="{FF2B5EF4-FFF2-40B4-BE49-F238E27FC236}">
              <a16:creationId xmlns:a16="http://schemas.microsoft.com/office/drawing/2014/main" id="{00000000-0008-0000-0B00-0000F4000000}"/>
            </a:ext>
          </a:extLst>
        </xdr:cNvPr>
        <xdr:cNvSpPr>
          <a:spLocks/>
        </xdr:cNvSpPr>
      </xdr:nvSpPr>
      <xdr:spPr>
        <a:xfrm>
          <a:off x="8775422" y="9201150"/>
          <a:ext cx="694800" cy="750821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66668</xdr:colOff>
          <xdr:row>18</xdr:row>
          <xdr:rowOff>9591</xdr:rowOff>
        </xdr:from>
        <xdr:to>
          <xdr:col>16</xdr:col>
          <xdr:colOff>76191</xdr:colOff>
          <xdr:row>18</xdr:row>
          <xdr:rowOff>203596</xdr:rowOff>
        </xdr:to>
        <xdr:grpSp>
          <xdr:nvGrpSpPr>
            <xdr:cNvPr id="246" name="Gruppieren 245">
              <a:extLst>
                <a:ext uri="{FF2B5EF4-FFF2-40B4-BE49-F238E27FC236}">
                  <a16:creationId xmlns:a16="http://schemas.microsoft.com/office/drawing/2014/main" id="{00000000-0008-0000-0B00-0000F6000000}"/>
                </a:ext>
              </a:extLst>
            </xdr:cNvPr>
            <xdr:cNvGrpSpPr/>
          </xdr:nvGrpSpPr>
          <xdr:grpSpPr>
            <a:xfrm>
              <a:off x="4410068" y="5244531"/>
              <a:ext cx="2333623" cy="194005"/>
              <a:chOff x="3581260" y="2104648"/>
              <a:chExt cx="2247895" cy="276226"/>
            </a:xfrm>
          </xdr:grpSpPr>
          <xdr:sp macro="" textlink="">
            <xdr:nvSpPr>
              <xdr:cNvPr id="399488" name="Group Box 128" hidden="1">
                <a:extLst>
                  <a:ext uri="{63B3BB69-23CF-44E3-9099-C40C66FF867C}">
                    <a14:compatExt spid="_x0000_s399488"/>
                  </a:ext>
                  <a:ext uri="{FF2B5EF4-FFF2-40B4-BE49-F238E27FC236}">
                    <a16:creationId xmlns:a16="http://schemas.microsoft.com/office/drawing/2014/main" id="{00000000-0008-0000-0B00-000080180600}"/>
                  </a:ext>
                </a:extLst>
              </xdr:cNvPr>
              <xdr:cNvSpPr/>
            </xdr:nvSpPr>
            <xdr:spPr bwMode="auto">
              <a:xfrm>
                <a:off x="3581260" y="2104648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9489" name="Option Button 129" hidden="1">
                <a:extLst>
                  <a:ext uri="{63B3BB69-23CF-44E3-9099-C40C66FF867C}">
                    <a14:compatExt spid="_x0000_s399489"/>
                  </a:ext>
                  <a:ext uri="{FF2B5EF4-FFF2-40B4-BE49-F238E27FC236}">
                    <a16:creationId xmlns:a16="http://schemas.microsoft.com/office/drawing/2014/main" id="{00000000-0008-0000-0B00-0000811806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490" name="Option Button 130" hidden="1">
                <a:extLst>
                  <a:ext uri="{63B3BB69-23CF-44E3-9099-C40C66FF867C}">
                    <a14:compatExt spid="_x0000_s399490"/>
                  </a:ext>
                  <a:ext uri="{FF2B5EF4-FFF2-40B4-BE49-F238E27FC236}">
                    <a16:creationId xmlns:a16="http://schemas.microsoft.com/office/drawing/2014/main" id="{00000000-0008-0000-0B00-0000821806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491" name="Option Button 131" hidden="1">
                <a:extLst>
                  <a:ext uri="{63B3BB69-23CF-44E3-9099-C40C66FF867C}">
                    <a14:compatExt spid="_x0000_s399491"/>
                  </a:ext>
                  <a:ext uri="{FF2B5EF4-FFF2-40B4-BE49-F238E27FC236}">
                    <a16:creationId xmlns:a16="http://schemas.microsoft.com/office/drawing/2014/main" id="{00000000-0008-0000-0B00-0000831806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492" name="Option Button 132" hidden="1">
                <a:extLst>
                  <a:ext uri="{63B3BB69-23CF-44E3-9099-C40C66FF867C}">
                    <a14:compatExt spid="_x0000_s399492"/>
                  </a:ext>
                  <a:ext uri="{FF2B5EF4-FFF2-40B4-BE49-F238E27FC236}">
                    <a16:creationId xmlns:a16="http://schemas.microsoft.com/office/drawing/2014/main" id="{00000000-0008-0000-0B00-0000841806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493" name="Option Button 133" hidden="1">
                <a:extLst>
                  <a:ext uri="{63B3BB69-23CF-44E3-9099-C40C66FF867C}">
                    <a14:compatExt spid="_x0000_s399493"/>
                  </a:ext>
                  <a:ext uri="{FF2B5EF4-FFF2-40B4-BE49-F238E27FC236}">
                    <a16:creationId xmlns:a16="http://schemas.microsoft.com/office/drawing/2014/main" id="{00000000-0008-0000-0B00-0000851806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66668</xdr:colOff>
          <xdr:row>19</xdr:row>
          <xdr:rowOff>9591</xdr:rowOff>
        </xdr:from>
        <xdr:to>
          <xdr:col>16</xdr:col>
          <xdr:colOff>76191</xdr:colOff>
          <xdr:row>19</xdr:row>
          <xdr:rowOff>203596</xdr:rowOff>
        </xdr:to>
        <xdr:grpSp>
          <xdr:nvGrpSpPr>
            <xdr:cNvPr id="255" name="Gruppieren 254">
              <a:extLst>
                <a:ext uri="{FF2B5EF4-FFF2-40B4-BE49-F238E27FC236}">
                  <a16:creationId xmlns:a16="http://schemas.microsoft.com/office/drawing/2014/main" id="{00000000-0008-0000-0B00-0000FF000000}"/>
                </a:ext>
              </a:extLst>
            </xdr:cNvPr>
            <xdr:cNvGrpSpPr/>
          </xdr:nvGrpSpPr>
          <xdr:grpSpPr>
            <a:xfrm>
              <a:off x="4410068" y="5640771"/>
              <a:ext cx="2333623" cy="194005"/>
              <a:chOff x="3581260" y="2104648"/>
              <a:chExt cx="2247895" cy="276226"/>
            </a:xfrm>
          </xdr:grpSpPr>
          <xdr:sp macro="" textlink="">
            <xdr:nvSpPr>
              <xdr:cNvPr id="399494" name="Group Box 134" hidden="1">
                <a:extLst>
                  <a:ext uri="{63B3BB69-23CF-44E3-9099-C40C66FF867C}">
                    <a14:compatExt spid="_x0000_s399494"/>
                  </a:ext>
                  <a:ext uri="{FF2B5EF4-FFF2-40B4-BE49-F238E27FC236}">
                    <a16:creationId xmlns:a16="http://schemas.microsoft.com/office/drawing/2014/main" id="{00000000-0008-0000-0B00-000086180600}"/>
                  </a:ext>
                </a:extLst>
              </xdr:cNvPr>
              <xdr:cNvSpPr/>
            </xdr:nvSpPr>
            <xdr:spPr bwMode="auto">
              <a:xfrm>
                <a:off x="3581260" y="2104648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9495" name="Option Button 135" hidden="1">
                <a:extLst>
                  <a:ext uri="{63B3BB69-23CF-44E3-9099-C40C66FF867C}">
                    <a14:compatExt spid="_x0000_s399495"/>
                  </a:ext>
                  <a:ext uri="{FF2B5EF4-FFF2-40B4-BE49-F238E27FC236}">
                    <a16:creationId xmlns:a16="http://schemas.microsoft.com/office/drawing/2014/main" id="{00000000-0008-0000-0B00-0000871806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496" name="Option Button 136" hidden="1">
                <a:extLst>
                  <a:ext uri="{63B3BB69-23CF-44E3-9099-C40C66FF867C}">
                    <a14:compatExt spid="_x0000_s399496"/>
                  </a:ext>
                  <a:ext uri="{FF2B5EF4-FFF2-40B4-BE49-F238E27FC236}">
                    <a16:creationId xmlns:a16="http://schemas.microsoft.com/office/drawing/2014/main" id="{00000000-0008-0000-0B00-0000881806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497" name="Option Button 137" hidden="1">
                <a:extLst>
                  <a:ext uri="{63B3BB69-23CF-44E3-9099-C40C66FF867C}">
                    <a14:compatExt spid="_x0000_s399497"/>
                  </a:ext>
                  <a:ext uri="{FF2B5EF4-FFF2-40B4-BE49-F238E27FC236}">
                    <a16:creationId xmlns:a16="http://schemas.microsoft.com/office/drawing/2014/main" id="{00000000-0008-0000-0B00-0000891806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498" name="Option Button 138" hidden="1">
                <a:extLst>
                  <a:ext uri="{63B3BB69-23CF-44E3-9099-C40C66FF867C}">
                    <a14:compatExt spid="_x0000_s399498"/>
                  </a:ext>
                  <a:ext uri="{FF2B5EF4-FFF2-40B4-BE49-F238E27FC236}">
                    <a16:creationId xmlns:a16="http://schemas.microsoft.com/office/drawing/2014/main" id="{00000000-0008-0000-0B00-00008A1806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499" name="Option Button 139" hidden="1">
                <a:extLst>
                  <a:ext uri="{63B3BB69-23CF-44E3-9099-C40C66FF867C}">
                    <a14:compatExt spid="_x0000_s399499"/>
                  </a:ext>
                  <a:ext uri="{FF2B5EF4-FFF2-40B4-BE49-F238E27FC236}">
                    <a16:creationId xmlns:a16="http://schemas.microsoft.com/office/drawing/2014/main" id="{00000000-0008-0000-0B00-00008B1806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66668</xdr:colOff>
          <xdr:row>20</xdr:row>
          <xdr:rowOff>9591</xdr:rowOff>
        </xdr:from>
        <xdr:to>
          <xdr:col>16</xdr:col>
          <xdr:colOff>76191</xdr:colOff>
          <xdr:row>20</xdr:row>
          <xdr:rowOff>203596</xdr:rowOff>
        </xdr:to>
        <xdr:grpSp>
          <xdr:nvGrpSpPr>
            <xdr:cNvPr id="264" name="Gruppieren 263">
              <a:extLst>
                <a:ext uri="{FF2B5EF4-FFF2-40B4-BE49-F238E27FC236}">
                  <a16:creationId xmlns:a16="http://schemas.microsoft.com/office/drawing/2014/main" id="{00000000-0008-0000-0B00-000008010000}"/>
                </a:ext>
              </a:extLst>
            </xdr:cNvPr>
            <xdr:cNvGrpSpPr/>
          </xdr:nvGrpSpPr>
          <xdr:grpSpPr>
            <a:xfrm>
              <a:off x="4410068" y="6037011"/>
              <a:ext cx="2333623" cy="194005"/>
              <a:chOff x="3581260" y="2104648"/>
              <a:chExt cx="2247895" cy="276226"/>
            </a:xfrm>
          </xdr:grpSpPr>
          <xdr:sp macro="" textlink="">
            <xdr:nvSpPr>
              <xdr:cNvPr id="399500" name="Group Box 140" hidden="1">
                <a:extLst>
                  <a:ext uri="{63B3BB69-23CF-44E3-9099-C40C66FF867C}">
                    <a14:compatExt spid="_x0000_s399500"/>
                  </a:ext>
                  <a:ext uri="{FF2B5EF4-FFF2-40B4-BE49-F238E27FC236}">
                    <a16:creationId xmlns:a16="http://schemas.microsoft.com/office/drawing/2014/main" id="{00000000-0008-0000-0B00-00008C180600}"/>
                  </a:ext>
                </a:extLst>
              </xdr:cNvPr>
              <xdr:cNvSpPr/>
            </xdr:nvSpPr>
            <xdr:spPr bwMode="auto">
              <a:xfrm>
                <a:off x="3581260" y="2104648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9501" name="Option Button 141" hidden="1">
                <a:extLst>
                  <a:ext uri="{63B3BB69-23CF-44E3-9099-C40C66FF867C}">
                    <a14:compatExt spid="_x0000_s399501"/>
                  </a:ext>
                  <a:ext uri="{FF2B5EF4-FFF2-40B4-BE49-F238E27FC236}">
                    <a16:creationId xmlns:a16="http://schemas.microsoft.com/office/drawing/2014/main" id="{00000000-0008-0000-0B00-00008D1806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502" name="Option Button 142" hidden="1">
                <a:extLst>
                  <a:ext uri="{63B3BB69-23CF-44E3-9099-C40C66FF867C}">
                    <a14:compatExt spid="_x0000_s399502"/>
                  </a:ext>
                  <a:ext uri="{FF2B5EF4-FFF2-40B4-BE49-F238E27FC236}">
                    <a16:creationId xmlns:a16="http://schemas.microsoft.com/office/drawing/2014/main" id="{00000000-0008-0000-0B00-00008E1806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503" name="Option Button 143" hidden="1">
                <a:extLst>
                  <a:ext uri="{63B3BB69-23CF-44E3-9099-C40C66FF867C}">
                    <a14:compatExt spid="_x0000_s399503"/>
                  </a:ext>
                  <a:ext uri="{FF2B5EF4-FFF2-40B4-BE49-F238E27FC236}">
                    <a16:creationId xmlns:a16="http://schemas.microsoft.com/office/drawing/2014/main" id="{00000000-0008-0000-0B00-00008F1806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504" name="Option Button 144" hidden="1">
                <a:extLst>
                  <a:ext uri="{63B3BB69-23CF-44E3-9099-C40C66FF867C}">
                    <a14:compatExt spid="_x0000_s399504"/>
                  </a:ext>
                  <a:ext uri="{FF2B5EF4-FFF2-40B4-BE49-F238E27FC236}">
                    <a16:creationId xmlns:a16="http://schemas.microsoft.com/office/drawing/2014/main" id="{00000000-0008-0000-0B00-0000901806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505" name="Option Button 145" hidden="1">
                <a:extLst>
                  <a:ext uri="{63B3BB69-23CF-44E3-9099-C40C66FF867C}">
                    <a14:compatExt spid="_x0000_s399505"/>
                  </a:ext>
                  <a:ext uri="{FF2B5EF4-FFF2-40B4-BE49-F238E27FC236}">
                    <a16:creationId xmlns:a16="http://schemas.microsoft.com/office/drawing/2014/main" id="{00000000-0008-0000-0B00-0000911806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66668</xdr:colOff>
          <xdr:row>21</xdr:row>
          <xdr:rowOff>66</xdr:rowOff>
        </xdr:from>
        <xdr:to>
          <xdr:col>16</xdr:col>
          <xdr:colOff>76191</xdr:colOff>
          <xdr:row>21</xdr:row>
          <xdr:rowOff>194071</xdr:rowOff>
        </xdr:to>
        <xdr:grpSp>
          <xdr:nvGrpSpPr>
            <xdr:cNvPr id="273" name="Gruppieren 272">
              <a:extLst>
                <a:ext uri="{FF2B5EF4-FFF2-40B4-BE49-F238E27FC236}">
                  <a16:creationId xmlns:a16="http://schemas.microsoft.com/office/drawing/2014/main" id="{00000000-0008-0000-0B00-000011010000}"/>
                </a:ext>
              </a:extLst>
            </xdr:cNvPr>
            <xdr:cNvGrpSpPr/>
          </xdr:nvGrpSpPr>
          <xdr:grpSpPr>
            <a:xfrm>
              <a:off x="4410068" y="6423726"/>
              <a:ext cx="2333623" cy="194005"/>
              <a:chOff x="3581260" y="2104648"/>
              <a:chExt cx="2247895" cy="276226"/>
            </a:xfrm>
          </xdr:grpSpPr>
          <xdr:sp macro="" textlink="">
            <xdr:nvSpPr>
              <xdr:cNvPr id="399506" name="Group Box 146" hidden="1">
                <a:extLst>
                  <a:ext uri="{63B3BB69-23CF-44E3-9099-C40C66FF867C}">
                    <a14:compatExt spid="_x0000_s399506"/>
                  </a:ext>
                  <a:ext uri="{FF2B5EF4-FFF2-40B4-BE49-F238E27FC236}">
                    <a16:creationId xmlns:a16="http://schemas.microsoft.com/office/drawing/2014/main" id="{00000000-0008-0000-0B00-000092180600}"/>
                  </a:ext>
                </a:extLst>
              </xdr:cNvPr>
              <xdr:cNvSpPr/>
            </xdr:nvSpPr>
            <xdr:spPr bwMode="auto">
              <a:xfrm>
                <a:off x="3581260" y="2104648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9507" name="Option Button 147" hidden="1">
                <a:extLst>
                  <a:ext uri="{63B3BB69-23CF-44E3-9099-C40C66FF867C}">
                    <a14:compatExt spid="_x0000_s399507"/>
                  </a:ext>
                  <a:ext uri="{FF2B5EF4-FFF2-40B4-BE49-F238E27FC236}">
                    <a16:creationId xmlns:a16="http://schemas.microsoft.com/office/drawing/2014/main" id="{00000000-0008-0000-0B00-0000931806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508" name="Option Button 148" hidden="1">
                <a:extLst>
                  <a:ext uri="{63B3BB69-23CF-44E3-9099-C40C66FF867C}">
                    <a14:compatExt spid="_x0000_s399508"/>
                  </a:ext>
                  <a:ext uri="{FF2B5EF4-FFF2-40B4-BE49-F238E27FC236}">
                    <a16:creationId xmlns:a16="http://schemas.microsoft.com/office/drawing/2014/main" id="{00000000-0008-0000-0B00-0000941806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509" name="Option Button 149" hidden="1">
                <a:extLst>
                  <a:ext uri="{63B3BB69-23CF-44E3-9099-C40C66FF867C}">
                    <a14:compatExt spid="_x0000_s399509"/>
                  </a:ext>
                  <a:ext uri="{FF2B5EF4-FFF2-40B4-BE49-F238E27FC236}">
                    <a16:creationId xmlns:a16="http://schemas.microsoft.com/office/drawing/2014/main" id="{00000000-0008-0000-0B00-0000951806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510" name="Option Button 150" hidden="1">
                <a:extLst>
                  <a:ext uri="{63B3BB69-23CF-44E3-9099-C40C66FF867C}">
                    <a14:compatExt spid="_x0000_s399510"/>
                  </a:ext>
                  <a:ext uri="{FF2B5EF4-FFF2-40B4-BE49-F238E27FC236}">
                    <a16:creationId xmlns:a16="http://schemas.microsoft.com/office/drawing/2014/main" id="{00000000-0008-0000-0B00-0000961806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511" name="Option Button 151" hidden="1">
                <a:extLst>
                  <a:ext uri="{63B3BB69-23CF-44E3-9099-C40C66FF867C}">
                    <a14:compatExt spid="_x0000_s399511"/>
                  </a:ext>
                  <a:ext uri="{FF2B5EF4-FFF2-40B4-BE49-F238E27FC236}">
                    <a16:creationId xmlns:a16="http://schemas.microsoft.com/office/drawing/2014/main" id="{00000000-0008-0000-0B00-0000971806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66668</xdr:colOff>
          <xdr:row>22</xdr:row>
          <xdr:rowOff>66</xdr:rowOff>
        </xdr:from>
        <xdr:to>
          <xdr:col>16</xdr:col>
          <xdr:colOff>76191</xdr:colOff>
          <xdr:row>22</xdr:row>
          <xdr:rowOff>194071</xdr:rowOff>
        </xdr:to>
        <xdr:grpSp>
          <xdr:nvGrpSpPr>
            <xdr:cNvPr id="282" name="Gruppieren 281">
              <a:extLst>
                <a:ext uri="{FF2B5EF4-FFF2-40B4-BE49-F238E27FC236}">
                  <a16:creationId xmlns:a16="http://schemas.microsoft.com/office/drawing/2014/main" id="{00000000-0008-0000-0B00-00001A010000}"/>
                </a:ext>
              </a:extLst>
            </xdr:cNvPr>
            <xdr:cNvGrpSpPr/>
          </xdr:nvGrpSpPr>
          <xdr:grpSpPr>
            <a:xfrm>
              <a:off x="4410068" y="6819966"/>
              <a:ext cx="2333623" cy="194005"/>
              <a:chOff x="3581260" y="2104648"/>
              <a:chExt cx="2247895" cy="276226"/>
            </a:xfrm>
          </xdr:grpSpPr>
          <xdr:sp macro="" textlink="">
            <xdr:nvSpPr>
              <xdr:cNvPr id="399512" name="Group Box 152" hidden="1">
                <a:extLst>
                  <a:ext uri="{63B3BB69-23CF-44E3-9099-C40C66FF867C}">
                    <a14:compatExt spid="_x0000_s399512"/>
                  </a:ext>
                  <a:ext uri="{FF2B5EF4-FFF2-40B4-BE49-F238E27FC236}">
                    <a16:creationId xmlns:a16="http://schemas.microsoft.com/office/drawing/2014/main" id="{00000000-0008-0000-0B00-000098180600}"/>
                  </a:ext>
                </a:extLst>
              </xdr:cNvPr>
              <xdr:cNvSpPr/>
            </xdr:nvSpPr>
            <xdr:spPr bwMode="auto">
              <a:xfrm>
                <a:off x="3581260" y="2104648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9513" name="Option Button 153" hidden="1">
                <a:extLst>
                  <a:ext uri="{63B3BB69-23CF-44E3-9099-C40C66FF867C}">
                    <a14:compatExt spid="_x0000_s399513"/>
                  </a:ext>
                  <a:ext uri="{FF2B5EF4-FFF2-40B4-BE49-F238E27FC236}">
                    <a16:creationId xmlns:a16="http://schemas.microsoft.com/office/drawing/2014/main" id="{00000000-0008-0000-0B00-0000991806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514" name="Option Button 154" hidden="1">
                <a:extLst>
                  <a:ext uri="{63B3BB69-23CF-44E3-9099-C40C66FF867C}">
                    <a14:compatExt spid="_x0000_s399514"/>
                  </a:ext>
                  <a:ext uri="{FF2B5EF4-FFF2-40B4-BE49-F238E27FC236}">
                    <a16:creationId xmlns:a16="http://schemas.microsoft.com/office/drawing/2014/main" id="{00000000-0008-0000-0B00-00009A1806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515" name="Option Button 155" hidden="1">
                <a:extLst>
                  <a:ext uri="{63B3BB69-23CF-44E3-9099-C40C66FF867C}">
                    <a14:compatExt spid="_x0000_s399515"/>
                  </a:ext>
                  <a:ext uri="{FF2B5EF4-FFF2-40B4-BE49-F238E27FC236}">
                    <a16:creationId xmlns:a16="http://schemas.microsoft.com/office/drawing/2014/main" id="{00000000-0008-0000-0B00-00009B1806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516" name="Option Button 156" hidden="1">
                <a:extLst>
                  <a:ext uri="{63B3BB69-23CF-44E3-9099-C40C66FF867C}">
                    <a14:compatExt spid="_x0000_s399516"/>
                  </a:ext>
                  <a:ext uri="{FF2B5EF4-FFF2-40B4-BE49-F238E27FC236}">
                    <a16:creationId xmlns:a16="http://schemas.microsoft.com/office/drawing/2014/main" id="{00000000-0008-0000-0B00-00009C1806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517" name="Option Button 157" hidden="1">
                <a:extLst>
                  <a:ext uri="{63B3BB69-23CF-44E3-9099-C40C66FF867C}">
                    <a14:compatExt spid="_x0000_s399517"/>
                  </a:ext>
                  <a:ext uri="{FF2B5EF4-FFF2-40B4-BE49-F238E27FC236}">
                    <a16:creationId xmlns:a16="http://schemas.microsoft.com/office/drawing/2014/main" id="{00000000-0008-0000-0B00-00009D1806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xdr:twoCellAnchor>
    <xdr:from>
      <xdr:col>20</xdr:col>
      <xdr:colOff>57150</xdr:colOff>
      <xdr:row>9</xdr:row>
      <xdr:rowOff>85724</xdr:rowOff>
    </xdr:from>
    <xdr:to>
      <xdr:col>21</xdr:col>
      <xdr:colOff>133349</xdr:colOff>
      <xdr:row>14</xdr:row>
      <xdr:rowOff>219074</xdr:rowOff>
    </xdr:to>
    <xdr:graphicFrame macro="">
      <xdr:nvGraphicFramePr>
        <xdr:cNvPr id="290" name="Diagramm 289">
          <a:extLst>
            <a:ext uri="{FF2B5EF4-FFF2-40B4-BE49-F238E27FC236}">
              <a16:creationId xmlns:a16="http://schemas.microsoft.com/office/drawing/2014/main" id="{00000000-0008-0000-0B00-0000220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20</xdr:col>
      <xdr:colOff>57150</xdr:colOff>
      <xdr:row>17</xdr:row>
      <xdr:rowOff>66674</xdr:rowOff>
    </xdr:from>
    <xdr:to>
      <xdr:col>21</xdr:col>
      <xdr:colOff>133349</xdr:colOff>
      <xdr:row>22</xdr:row>
      <xdr:rowOff>219074</xdr:rowOff>
    </xdr:to>
    <xdr:graphicFrame macro="">
      <xdr:nvGraphicFramePr>
        <xdr:cNvPr id="291" name="Diagramm 290">
          <a:extLst>
            <a:ext uri="{FF2B5EF4-FFF2-40B4-BE49-F238E27FC236}">
              <a16:creationId xmlns:a16="http://schemas.microsoft.com/office/drawing/2014/main" id="{00000000-0008-0000-0B00-0000230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66668</xdr:colOff>
          <xdr:row>27</xdr:row>
          <xdr:rowOff>19016</xdr:rowOff>
        </xdr:from>
        <xdr:to>
          <xdr:col>16</xdr:col>
          <xdr:colOff>76191</xdr:colOff>
          <xdr:row>27</xdr:row>
          <xdr:rowOff>188312</xdr:rowOff>
        </xdr:to>
        <xdr:grpSp>
          <xdr:nvGrpSpPr>
            <xdr:cNvPr id="293" name="Gruppieren 292">
              <a:extLst>
                <a:ext uri="{FF2B5EF4-FFF2-40B4-BE49-F238E27FC236}">
                  <a16:creationId xmlns:a16="http://schemas.microsoft.com/office/drawing/2014/main" id="{00000000-0008-0000-0B00-000025010000}"/>
                </a:ext>
              </a:extLst>
            </xdr:cNvPr>
            <xdr:cNvGrpSpPr/>
          </xdr:nvGrpSpPr>
          <xdr:grpSpPr>
            <a:xfrm>
              <a:off x="4410068" y="8621996"/>
              <a:ext cx="2333623" cy="169296"/>
              <a:chOff x="3581260" y="2104706"/>
              <a:chExt cx="2247895" cy="276225"/>
            </a:xfrm>
          </xdr:grpSpPr>
          <xdr:sp macro="" textlink="">
            <xdr:nvSpPr>
              <xdr:cNvPr id="399518" name="Group Box 158" hidden="1">
                <a:extLst>
                  <a:ext uri="{63B3BB69-23CF-44E3-9099-C40C66FF867C}">
                    <a14:compatExt spid="_x0000_s399518"/>
                  </a:ext>
                  <a:ext uri="{FF2B5EF4-FFF2-40B4-BE49-F238E27FC236}">
                    <a16:creationId xmlns:a16="http://schemas.microsoft.com/office/drawing/2014/main" id="{00000000-0008-0000-0B00-00009E180600}"/>
                  </a:ext>
                </a:extLst>
              </xdr:cNvPr>
              <xdr:cNvSpPr/>
            </xdr:nvSpPr>
            <xdr:spPr bwMode="auto">
              <a:xfrm>
                <a:off x="3581260" y="2104706"/>
                <a:ext cx="2247895" cy="27622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9519" name="Option Button 159" hidden="1">
                <a:extLst>
                  <a:ext uri="{63B3BB69-23CF-44E3-9099-C40C66FF867C}">
                    <a14:compatExt spid="_x0000_s399519"/>
                  </a:ext>
                  <a:ext uri="{FF2B5EF4-FFF2-40B4-BE49-F238E27FC236}">
                    <a16:creationId xmlns:a16="http://schemas.microsoft.com/office/drawing/2014/main" id="{00000000-0008-0000-0B00-00009F180600}"/>
                  </a:ext>
                </a:extLst>
              </xdr:cNvPr>
              <xdr:cNvSpPr/>
            </xdr:nvSpPr>
            <xdr:spPr bwMode="auto">
              <a:xfrm>
                <a:off x="3705226" y="2152664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520" name="Option Button 160" hidden="1">
                <a:extLst>
                  <a:ext uri="{63B3BB69-23CF-44E3-9099-C40C66FF867C}">
                    <a14:compatExt spid="_x0000_s399520"/>
                  </a:ext>
                  <a:ext uri="{FF2B5EF4-FFF2-40B4-BE49-F238E27FC236}">
                    <a16:creationId xmlns:a16="http://schemas.microsoft.com/office/drawing/2014/main" id="{00000000-0008-0000-0B00-0000A0180600}"/>
                  </a:ext>
                </a:extLst>
              </xdr:cNvPr>
              <xdr:cNvSpPr/>
            </xdr:nvSpPr>
            <xdr:spPr bwMode="auto">
              <a:xfrm>
                <a:off x="4143376" y="2152664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521" name="Option Button 161" hidden="1">
                <a:extLst>
                  <a:ext uri="{63B3BB69-23CF-44E3-9099-C40C66FF867C}">
                    <a14:compatExt spid="_x0000_s399521"/>
                  </a:ext>
                  <a:ext uri="{FF2B5EF4-FFF2-40B4-BE49-F238E27FC236}">
                    <a16:creationId xmlns:a16="http://schemas.microsoft.com/office/drawing/2014/main" id="{00000000-0008-0000-0B00-0000A1180600}"/>
                  </a:ext>
                </a:extLst>
              </xdr:cNvPr>
              <xdr:cNvSpPr/>
            </xdr:nvSpPr>
            <xdr:spPr bwMode="auto">
              <a:xfrm>
                <a:off x="4581525" y="2152664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522" name="Option Button 162" hidden="1">
                <a:extLst>
                  <a:ext uri="{63B3BB69-23CF-44E3-9099-C40C66FF867C}">
                    <a14:compatExt spid="_x0000_s399522"/>
                  </a:ext>
                  <a:ext uri="{FF2B5EF4-FFF2-40B4-BE49-F238E27FC236}">
                    <a16:creationId xmlns:a16="http://schemas.microsoft.com/office/drawing/2014/main" id="{00000000-0008-0000-0B00-0000A2180600}"/>
                  </a:ext>
                </a:extLst>
              </xdr:cNvPr>
              <xdr:cNvSpPr/>
            </xdr:nvSpPr>
            <xdr:spPr bwMode="auto">
              <a:xfrm>
                <a:off x="5019675" y="2152664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523" name="Option Button 163" hidden="1">
                <a:extLst>
                  <a:ext uri="{63B3BB69-23CF-44E3-9099-C40C66FF867C}">
                    <a14:compatExt spid="_x0000_s399523"/>
                  </a:ext>
                  <a:ext uri="{FF2B5EF4-FFF2-40B4-BE49-F238E27FC236}">
                    <a16:creationId xmlns:a16="http://schemas.microsoft.com/office/drawing/2014/main" id="{00000000-0008-0000-0B00-0000A3180600}"/>
                  </a:ext>
                </a:extLst>
              </xdr:cNvPr>
              <xdr:cNvSpPr/>
            </xdr:nvSpPr>
            <xdr:spPr bwMode="auto">
              <a:xfrm>
                <a:off x="5457824" y="2152664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66668</xdr:colOff>
          <xdr:row>28</xdr:row>
          <xdr:rowOff>9491</xdr:rowOff>
        </xdr:from>
        <xdr:to>
          <xdr:col>16</xdr:col>
          <xdr:colOff>76191</xdr:colOff>
          <xdr:row>28</xdr:row>
          <xdr:rowOff>178787</xdr:rowOff>
        </xdr:to>
        <xdr:grpSp>
          <xdr:nvGrpSpPr>
            <xdr:cNvPr id="302" name="Gruppieren 301">
              <a:extLst>
                <a:ext uri="{FF2B5EF4-FFF2-40B4-BE49-F238E27FC236}">
                  <a16:creationId xmlns:a16="http://schemas.microsoft.com/office/drawing/2014/main" id="{00000000-0008-0000-0B00-00002E010000}"/>
                </a:ext>
              </a:extLst>
            </xdr:cNvPr>
            <xdr:cNvGrpSpPr/>
          </xdr:nvGrpSpPr>
          <xdr:grpSpPr>
            <a:xfrm>
              <a:off x="4410068" y="9008711"/>
              <a:ext cx="2333623" cy="169296"/>
              <a:chOff x="3581260" y="2104706"/>
              <a:chExt cx="2247895" cy="276225"/>
            </a:xfrm>
          </xdr:grpSpPr>
          <xdr:sp macro="" textlink="">
            <xdr:nvSpPr>
              <xdr:cNvPr id="399524" name="Group Box 164" hidden="1">
                <a:extLst>
                  <a:ext uri="{63B3BB69-23CF-44E3-9099-C40C66FF867C}">
                    <a14:compatExt spid="_x0000_s399524"/>
                  </a:ext>
                  <a:ext uri="{FF2B5EF4-FFF2-40B4-BE49-F238E27FC236}">
                    <a16:creationId xmlns:a16="http://schemas.microsoft.com/office/drawing/2014/main" id="{00000000-0008-0000-0B00-0000A4180600}"/>
                  </a:ext>
                </a:extLst>
              </xdr:cNvPr>
              <xdr:cNvSpPr/>
            </xdr:nvSpPr>
            <xdr:spPr bwMode="auto">
              <a:xfrm>
                <a:off x="3581260" y="2104706"/>
                <a:ext cx="2247895" cy="27622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9525" name="Option Button 165" hidden="1">
                <a:extLst>
                  <a:ext uri="{63B3BB69-23CF-44E3-9099-C40C66FF867C}">
                    <a14:compatExt spid="_x0000_s399525"/>
                  </a:ext>
                  <a:ext uri="{FF2B5EF4-FFF2-40B4-BE49-F238E27FC236}">
                    <a16:creationId xmlns:a16="http://schemas.microsoft.com/office/drawing/2014/main" id="{00000000-0008-0000-0B00-0000A5180600}"/>
                  </a:ext>
                </a:extLst>
              </xdr:cNvPr>
              <xdr:cNvSpPr/>
            </xdr:nvSpPr>
            <xdr:spPr bwMode="auto">
              <a:xfrm>
                <a:off x="3705226" y="2152664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526" name="Option Button 166" hidden="1">
                <a:extLst>
                  <a:ext uri="{63B3BB69-23CF-44E3-9099-C40C66FF867C}">
                    <a14:compatExt spid="_x0000_s399526"/>
                  </a:ext>
                  <a:ext uri="{FF2B5EF4-FFF2-40B4-BE49-F238E27FC236}">
                    <a16:creationId xmlns:a16="http://schemas.microsoft.com/office/drawing/2014/main" id="{00000000-0008-0000-0B00-0000A6180600}"/>
                  </a:ext>
                </a:extLst>
              </xdr:cNvPr>
              <xdr:cNvSpPr/>
            </xdr:nvSpPr>
            <xdr:spPr bwMode="auto">
              <a:xfrm>
                <a:off x="4143376" y="2152664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527" name="Option Button 167" hidden="1">
                <a:extLst>
                  <a:ext uri="{63B3BB69-23CF-44E3-9099-C40C66FF867C}">
                    <a14:compatExt spid="_x0000_s399527"/>
                  </a:ext>
                  <a:ext uri="{FF2B5EF4-FFF2-40B4-BE49-F238E27FC236}">
                    <a16:creationId xmlns:a16="http://schemas.microsoft.com/office/drawing/2014/main" id="{00000000-0008-0000-0B00-0000A7180600}"/>
                  </a:ext>
                </a:extLst>
              </xdr:cNvPr>
              <xdr:cNvSpPr/>
            </xdr:nvSpPr>
            <xdr:spPr bwMode="auto">
              <a:xfrm>
                <a:off x="4581525" y="2152664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528" name="Option Button 168" hidden="1">
                <a:extLst>
                  <a:ext uri="{63B3BB69-23CF-44E3-9099-C40C66FF867C}">
                    <a14:compatExt spid="_x0000_s399528"/>
                  </a:ext>
                  <a:ext uri="{FF2B5EF4-FFF2-40B4-BE49-F238E27FC236}">
                    <a16:creationId xmlns:a16="http://schemas.microsoft.com/office/drawing/2014/main" id="{00000000-0008-0000-0B00-0000A8180600}"/>
                  </a:ext>
                </a:extLst>
              </xdr:cNvPr>
              <xdr:cNvSpPr/>
            </xdr:nvSpPr>
            <xdr:spPr bwMode="auto">
              <a:xfrm>
                <a:off x="5019675" y="2152664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529" name="Option Button 169" hidden="1">
                <a:extLst>
                  <a:ext uri="{63B3BB69-23CF-44E3-9099-C40C66FF867C}">
                    <a14:compatExt spid="_x0000_s399529"/>
                  </a:ext>
                  <a:ext uri="{FF2B5EF4-FFF2-40B4-BE49-F238E27FC236}">
                    <a16:creationId xmlns:a16="http://schemas.microsoft.com/office/drawing/2014/main" id="{00000000-0008-0000-0B00-0000A9180600}"/>
                  </a:ext>
                </a:extLst>
              </xdr:cNvPr>
              <xdr:cNvSpPr/>
            </xdr:nvSpPr>
            <xdr:spPr bwMode="auto">
              <a:xfrm>
                <a:off x="5457824" y="2152664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xdr:twoCellAnchor>
    <xdr:from>
      <xdr:col>20</xdr:col>
      <xdr:colOff>342900</xdr:colOff>
      <xdr:row>30</xdr:row>
      <xdr:rowOff>180975</xdr:rowOff>
    </xdr:from>
    <xdr:to>
      <xdr:col>20</xdr:col>
      <xdr:colOff>1037700</xdr:colOff>
      <xdr:row>32</xdr:row>
      <xdr:rowOff>331721</xdr:rowOff>
    </xdr:to>
    <xdr:sp macro="" textlink="">
      <xdr:nvSpPr>
        <xdr:cNvPr id="310" name="Rechteck 309">
          <a:extLst>
            <a:ext uri="{FF2B5EF4-FFF2-40B4-BE49-F238E27FC236}">
              <a16:creationId xmlns:a16="http://schemas.microsoft.com/office/drawing/2014/main" id="{00000000-0008-0000-0B00-000036010000}"/>
            </a:ext>
          </a:extLst>
        </xdr:cNvPr>
        <xdr:cNvSpPr>
          <a:spLocks/>
        </xdr:cNvSpPr>
      </xdr:nvSpPr>
      <xdr:spPr>
        <a:xfrm>
          <a:off x="7334250" y="10572750"/>
          <a:ext cx="694800" cy="750821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1063486</xdr:colOff>
      <xdr:row>30</xdr:row>
      <xdr:rowOff>180975</xdr:rowOff>
    </xdr:from>
    <xdr:to>
      <xdr:col>20</xdr:col>
      <xdr:colOff>1758286</xdr:colOff>
      <xdr:row>32</xdr:row>
      <xdr:rowOff>331721</xdr:rowOff>
    </xdr:to>
    <xdr:sp macro="" textlink="">
      <xdr:nvSpPr>
        <xdr:cNvPr id="311" name="Rechteck 310">
          <a:extLst>
            <a:ext uri="{FF2B5EF4-FFF2-40B4-BE49-F238E27FC236}">
              <a16:creationId xmlns:a16="http://schemas.microsoft.com/office/drawing/2014/main" id="{00000000-0008-0000-0B00-000037010000}"/>
            </a:ext>
          </a:extLst>
        </xdr:cNvPr>
        <xdr:cNvSpPr>
          <a:spLocks/>
        </xdr:cNvSpPr>
      </xdr:nvSpPr>
      <xdr:spPr>
        <a:xfrm>
          <a:off x="8054836" y="10572750"/>
          <a:ext cx="694800" cy="750821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1784072</xdr:colOff>
      <xdr:row>30</xdr:row>
      <xdr:rowOff>180975</xdr:rowOff>
    </xdr:from>
    <xdr:to>
      <xdr:col>20</xdr:col>
      <xdr:colOff>2478872</xdr:colOff>
      <xdr:row>32</xdr:row>
      <xdr:rowOff>331721</xdr:rowOff>
    </xdr:to>
    <xdr:sp macro="" textlink="">
      <xdr:nvSpPr>
        <xdr:cNvPr id="312" name="Rechteck 311">
          <a:extLst>
            <a:ext uri="{FF2B5EF4-FFF2-40B4-BE49-F238E27FC236}">
              <a16:creationId xmlns:a16="http://schemas.microsoft.com/office/drawing/2014/main" id="{00000000-0008-0000-0B00-000038010000}"/>
            </a:ext>
          </a:extLst>
        </xdr:cNvPr>
        <xdr:cNvSpPr>
          <a:spLocks/>
        </xdr:cNvSpPr>
      </xdr:nvSpPr>
      <xdr:spPr>
        <a:xfrm>
          <a:off x="8775422" y="10572750"/>
          <a:ext cx="694800" cy="750821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342900</xdr:colOff>
      <xdr:row>32</xdr:row>
      <xdr:rowOff>371475</xdr:rowOff>
    </xdr:from>
    <xdr:to>
      <xdr:col>20</xdr:col>
      <xdr:colOff>1037700</xdr:colOff>
      <xdr:row>34</xdr:row>
      <xdr:rowOff>322196</xdr:rowOff>
    </xdr:to>
    <xdr:sp macro="" textlink="">
      <xdr:nvSpPr>
        <xdr:cNvPr id="313" name="Rechteck 312">
          <a:extLst>
            <a:ext uri="{FF2B5EF4-FFF2-40B4-BE49-F238E27FC236}">
              <a16:creationId xmlns:a16="http://schemas.microsoft.com/office/drawing/2014/main" id="{00000000-0008-0000-0B00-000039010000}"/>
            </a:ext>
          </a:extLst>
        </xdr:cNvPr>
        <xdr:cNvSpPr>
          <a:spLocks/>
        </xdr:cNvSpPr>
      </xdr:nvSpPr>
      <xdr:spPr>
        <a:xfrm>
          <a:off x="7334250" y="11363325"/>
          <a:ext cx="694800" cy="750821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1063486</xdr:colOff>
      <xdr:row>32</xdr:row>
      <xdr:rowOff>371475</xdr:rowOff>
    </xdr:from>
    <xdr:to>
      <xdr:col>20</xdr:col>
      <xdr:colOff>1758286</xdr:colOff>
      <xdr:row>34</xdr:row>
      <xdr:rowOff>322196</xdr:rowOff>
    </xdr:to>
    <xdr:sp macro="" textlink="">
      <xdr:nvSpPr>
        <xdr:cNvPr id="314" name="Rechteck 313">
          <a:extLst>
            <a:ext uri="{FF2B5EF4-FFF2-40B4-BE49-F238E27FC236}">
              <a16:creationId xmlns:a16="http://schemas.microsoft.com/office/drawing/2014/main" id="{00000000-0008-0000-0B00-00003A010000}"/>
            </a:ext>
          </a:extLst>
        </xdr:cNvPr>
        <xdr:cNvSpPr>
          <a:spLocks/>
        </xdr:cNvSpPr>
      </xdr:nvSpPr>
      <xdr:spPr>
        <a:xfrm>
          <a:off x="8054836" y="11363325"/>
          <a:ext cx="694800" cy="750821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1784072</xdr:colOff>
      <xdr:row>32</xdr:row>
      <xdr:rowOff>371475</xdr:rowOff>
    </xdr:from>
    <xdr:to>
      <xdr:col>20</xdr:col>
      <xdr:colOff>2478872</xdr:colOff>
      <xdr:row>34</xdr:row>
      <xdr:rowOff>322196</xdr:rowOff>
    </xdr:to>
    <xdr:sp macro="" textlink="">
      <xdr:nvSpPr>
        <xdr:cNvPr id="315" name="Rechteck 314">
          <a:extLst>
            <a:ext uri="{FF2B5EF4-FFF2-40B4-BE49-F238E27FC236}">
              <a16:creationId xmlns:a16="http://schemas.microsoft.com/office/drawing/2014/main" id="{00000000-0008-0000-0B00-00003B010000}"/>
            </a:ext>
          </a:extLst>
        </xdr:cNvPr>
        <xdr:cNvSpPr>
          <a:spLocks/>
        </xdr:cNvSpPr>
      </xdr:nvSpPr>
      <xdr:spPr>
        <a:xfrm>
          <a:off x="8775422" y="11363325"/>
          <a:ext cx="694800" cy="750821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57150</xdr:colOff>
      <xdr:row>26</xdr:row>
      <xdr:rowOff>66674</xdr:rowOff>
    </xdr:from>
    <xdr:to>
      <xdr:col>21</xdr:col>
      <xdr:colOff>133349</xdr:colOff>
      <xdr:row>29</xdr:row>
      <xdr:rowOff>1019174</xdr:rowOff>
    </xdr:to>
    <xdr:graphicFrame macro="">
      <xdr:nvGraphicFramePr>
        <xdr:cNvPr id="316" name="Diagramm 315">
          <a:extLst>
            <a:ext uri="{FF2B5EF4-FFF2-40B4-BE49-F238E27FC236}">
              <a16:creationId xmlns:a16="http://schemas.microsoft.com/office/drawing/2014/main" id="{00000000-0008-0000-0B00-00003C0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20</xdr:col>
      <xdr:colOff>342900</xdr:colOff>
      <xdr:row>39</xdr:row>
      <xdr:rowOff>171450</xdr:rowOff>
    </xdr:from>
    <xdr:to>
      <xdr:col>20</xdr:col>
      <xdr:colOff>1037700</xdr:colOff>
      <xdr:row>41</xdr:row>
      <xdr:rowOff>322196</xdr:rowOff>
    </xdr:to>
    <xdr:sp macro="" textlink="">
      <xdr:nvSpPr>
        <xdr:cNvPr id="317" name="Rechteck 316">
          <a:extLst>
            <a:ext uri="{FF2B5EF4-FFF2-40B4-BE49-F238E27FC236}">
              <a16:creationId xmlns:a16="http://schemas.microsoft.com/office/drawing/2014/main" id="{00000000-0008-0000-0B00-00003D010000}"/>
            </a:ext>
          </a:extLst>
        </xdr:cNvPr>
        <xdr:cNvSpPr>
          <a:spLocks/>
        </xdr:cNvSpPr>
      </xdr:nvSpPr>
      <xdr:spPr>
        <a:xfrm>
          <a:off x="7334250" y="13963650"/>
          <a:ext cx="694800" cy="750821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1063486</xdr:colOff>
      <xdr:row>39</xdr:row>
      <xdr:rowOff>171450</xdr:rowOff>
    </xdr:from>
    <xdr:to>
      <xdr:col>20</xdr:col>
      <xdr:colOff>1758286</xdr:colOff>
      <xdr:row>41</xdr:row>
      <xdr:rowOff>322196</xdr:rowOff>
    </xdr:to>
    <xdr:sp macro="" textlink="">
      <xdr:nvSpPr>
        <xdr:cNvPr id="318" name="Rechteck 317">
          <a:extLst>
            <a:ext uri="{FF2B5EF4-FFF2-40B4-BE49-F238E27FC236}">
              <a16:creationId xmlns:a16="http://schemas.microsoft.com/office/drawing/2014/main" id="{00000000-0008-0000-0B00-00003E010000}"/>
            </a:ext>
          </a:extLst>
        </xdr:cNvPr>
        <xdr:cNvSpPr>
          <a:spLocks/>
        </xdr:cNvSpPr>
      </xdr:nvSpPr>
      <xdr:spPr>
        <a:xfrm>
          <a:off x="8054836" y="13963650"/>
          <a:ext cx="694800" cy="750821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1784072</xdr:colOff>
      <xdr:row>39</xdr:row>
      <xdr:rowOff>171450</xdr:rowOff>
    </xdr:from>
    <xdr:to>
      <xdr:col>20</xdr:col>
      <xdr:colOff>2478872</xdr:colOff>
      <xdr:row>41</xdr:row>
      <xdr:rowOff>322196</xdr:rowOff>
    </xdr:to>
    <xdr:sp macro="" textlink="">
      <xdr:nvSpPr>
        <xdr:cNvPr id="319" name="Rechteck 318">
          <a:extLst>
            <a:ext uri="{FF2B5EF4-FFF2-40B4-BE49-F238E27FC236}">
              <a16:creationId xmlns:a16="http://schemas.microsoft.com/office/drawing/2014/main" id="{00000000-0008-0000-0B00-00003F010000}"/>
            </a:ext>
          </a:extLst>
        </xdr:cNvPr>
        <xdr:cNvSpPr>
          <a:spLocks/>
        </xdr:cNvSpPr>
      </xdr:nvSpPr>
      <xdr:spPr>
        <a:xfrm>
          <a:off x="8775422" y="13963650"/>
          <a:ext cx="694800" cy="750821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342900</xdr:colOff>
      <xdr:row>41</xdr:row>
      <xdr:rowOff>361950</xdr:rowOff>
    </xdr:from>
    <xdr:to>
      <xdr:col>20</xdr:col>
      <xdr:colOff>1037700</xdr:colOff>
      <xdr:row>43</xdr:row>
      <xdr:rowOff>312671</xdr:rowOff>
    </xdr:to>
    <xdr:sp macro="" textlink="">
      <xdr:nvSpPr>
        <xdr:cNvPr id="320" name="Rechteck 319">
          <a:extLst>
            <a:ext uri="{FF2B5EF4-FFF2-40B4-BE49-F238E27FC236}">
              <a16:creationId xmlns:a16="http://schemas.microsoft.com/office/drawing/2014/main" id="{00000000-0008-0000-0B00-000040010000}"/>
            </a:ext>
          </a:extLst>
        </xdr:cNvPr>
        <xdr:cNvSpPr>
          <a:spLocks/>
        </xdr:cNvSpPr>
      </xdr:nvSpPr>
      <xdr:spPr>
        <a:xfrm>
          <a:off x="7334250" y="14754225"/>
          <a:ext cx="694800" cy="750821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1063486</xdr:colOff>
      <xdr:row>41</xdr:row>
      <xdr:rowOff>361950</xdr:rowOff>
    </xdr:from>
    <xdr:to>
      <xdr:col>20</xdr:col>
      <xdr:colOff>1758286</xdr:colOff>
      <xdr:row>43</xdr:row>
      <xdr:rowOff>312671</xdr:rowOff>
    </xdr:to>
    <xdr:sp macro="" textlink="">
      <xdr:nvSpPr>
        <xdr:cNvPr id="321" name="Rechteck 320">
          <a:extLst>
            <a:ext uri="{FF2B5EF4-FFF2-40B4-BE49-F238E27FC236}">
              <a16:creationId xmlns:a16="http://schemas.microsoft.com/office/drawing/2014/main" id="{00000000-0008-0000-0B00-000041010000}"/>
            </a:ext>
          </a:extLst>
        </xdr:cNvPr>
        <xdr:cNvSpPr>
          <a:spLocks/>
        </xdr:cNvSpPr>
      </xdr:nvSpPr>
      <xdr:spPr>
        <a:xfrm>
          <a:off x="8054836" y="14754225"/>
          <a:ext cx="694800" cy="750821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1784072</xdr:colOff>
      <xdr:row>41</xdr:row>
      <xdr:rowOff>361950</xdr:rowOff>
    </xdr:from>
    <xdr:to>
      <xdr:col>20</xdr:col>
      <xdr:colOff>2478872</xdr:colOff>
      <xdr:row>43</xdr:row>
      <xdr:rowOff>312671</xdr:rowOff>
    </xdr:to>
    <xdr:sp macro="" textlink="">
      <xdr:nvSpPr>
        <xdr:cNvPr id="322" name="Rechteck 321">
          <a:extLst>
            <a:ext uri="{FF2B5EF4-FFF2-40B4-BE49-F238E27FC236}">
              <a16:creationId xmlns:a16="http://schemas.microsoft.com/office/drawing/2014/main" id="{00000000-0008-0000-0B00-000042010000}"/>
            </a:ext>
          </a:extLst>
        </xdr:cNvPr>
        <xdr:cNvSpPr>
          <a:spLocks/>
        </xdr:cNvSpPr>
      </xdr:nvSpPr>
      <xdr:spPr>
        <a:xfrm>
          <a:off x="8775422" y="14754225"/>
          <a:ext cx="694800" cy="750821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342900</xdr:colOff>
      <xdr:row>47</xdr:row>
      <xdr:rowOff>171450</xdr:rowOff>
    </xdr:from>
    <xdr:to>
      <xdr:col>20</xdr:col>
      <xdr:colOff>1037700</xdr:colOff>
      <xdr:row>49</xdr:row>
      <xdr:rowOff>322196</xdr:rowOff>
    </xdr:to>
    <xdr:sp macro="" textlink="">
      <xdr:nvSpPr>
        <xdr:cNvPr id="323" name="Rechteck 322">
          <a:extLst>
            <a:ext uri="{FF2B5EF4-FFF2-40B4-BE49-F238E27FC236}">
              <a16:creationId xmlns:a16="http://schemas.microsoft.com/office/drawing/2014/main" id="{00000000-0008-0000-0B00-000043010000}"/>
            </a:ext>
          </a:extLst>
        </xdr:cNvPr>
        <xdr:cNvSpPr>
          <a:spLocks/>
        </xdr:cNvSpPr>
      </xdr:nvSpPr>
      <xdr:spPr>
        <a:xfrm>
          <a:off x="7334250" y="16964025"/>
          <a:ext cx="694800" cy="750821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1063486</xdr:colOff>
      <xdr:row>47</xdr:row>
      <xdr:rowOff>171450</xdr:rowOff>
    </xdr:from>
    <xdr:to>
      <xdr:col>20</xdr:col>
      <xdr:colOff>1758286</xdr:colOff>
      <xdr:row>49</xdr:row>
      <xdr:rowOff>322196</xdr:rowOff>
    </xdr:to>
    <xdr:sp macro="" textlink="">
      <xdr:nvSpPr>
        <xdr:cNvPr id="324" name="Rechteck 323">
          <a:extLst>
            <a:ext uri="{FF2B5EF4-FFF2-40B4-BE49-F238E27FC236}">
              <a16:creationId xmlns:a16="http://schemas.microsoft.com/office/drawing/2014/main" id="{00000000-0008-0000-0B00-000044010000}"/>
            </a:ext>
          </a:extLst>
        </xdr:cNvPr>
        <xdr:cNvSpPr>
          <a:spLocks/>
        </xdr:cNvSpPr>
      </xdr:nvSpPr>
      <xdr:spPr>
        <a:xfrm>
          <a:off x="8054836" y="16964025"/>
          <a:ext cx="694800" cy="750821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1784072</xdr:colOff>
      <xdr:row>47</xdr:row>
      <xdr:rowOff>171450</xdr:rowOff>
    </xdr:from>
    <xdr:to>
      <xdr:col>20</xdr:col>
      <xdr:colOff>2478872</xdr:colOff>
      <xdr:row>49</xdr:row>
      <xdr:rowOff>322196</xdr:rowOff>
    </xdr:to>
    <xdr:sp macro="" textlink="">
      <xdr:nvSpPr>
        <xdr:cNvPr id="325" name="Rechteck 324">
          <a:extLst>
            <a:ext uri="{FF2B5EF4-FFF2-40B4-BE49-F238E27FC236}">
              <a16:creationId xmlns:a16="http://schemas.microsoft.com/office/drawing/2014/main" id="{00000000-0008-0000-0B00-000045010000}"/>
            </a:ext>
          </a:extLst>
        </xdr:cNvPr>
        <xdr:cNvSpPr>
          <a:spLocks/>
        </xdr:cNvSpPr>
      </xdr:nvSpPr>
      <xdr:spPr>
        <a:xfrm>
          <a:off x="8775422" y="16964025"/>
          <a:ext cx="694800" cy="750821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342900</xdr:colOff>
      <xdr:row>49</xdr:row>
      <xdr:rowOff>361950</xdr:rowOff>
    </xdr:from>
    <xdr:to>
      <xdr:col>20</xdr:col>
      <xdr:colOff>1037700</xdr:colOff>
      <xdr:row>51</xdr:row>
      <xdr:rowOff>312671</xdr:rowOff>
    </xdr:to>
    <xdr:sp macro="" textlink="">
      <xdr:nvSpPr>
        <xdr:cNvPr id="326" name="Rechteck 325">
          <a:extLst>
            <a:ext uri="{FF2B5EF4-FFF2-40B4-BE49-F238E27FC236}">
              <a16:creationId xmlns:a16="http://schemas.microsoft.com/office/drawing/2014/main" id="{00000000-0008-0000-0B00-000046010000}"/>
            </a:ext>
          </a:extLst>
        </xdr:cNvPr>
        <xdr:cNvSpPr>
          <a:spLocks/>
        </xdr:cNvSpPr>
      </xdr:nvSpPr>
      <xdr:spPr>
        <a:xfrm>
          <a:off x="7334250" y="17754600"/>
          <a:ext cx="694800" cy="750821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1063486</xdr:colOff>
      <xdr:row>49</xdr:row>
      <xdr:rowOff>361950</xdr:rowOff>
    </xdr:from>
    <xdr:to>
      <xdr:col>20</xdr:col>
      <xdr:colOff>1758286</xdr:colOff>
      <xdr:row>51</xdr:row>
      <xdr:rowOff>312671</xdr:rowOff>
    </xdr:to>
    <xdr:sp macro="" textlink="">
      <xdr:nvSpPr>
        <xdr:cNvPr id="327" name="Rechteck 326">
          <a:extLst>
            <a:ext uri="{FF2B5EF4-FFF2-40B4-BE49-F238E27FC236}">
              <a16:creationId xmlns:a16="http://schemas.microsoft.com/office/drawing/2014/main" id="{00000000-0008-0000-0B00-000047010000}"/>
            </a:ext>
          </a:extLst>
        </xdr:cNvPr>
        <xdr:cNvSpPr>
          <a:spLocks/>
        </xdr:cNvSpPr>
      </xdr:nvSpPr>
      <xdr:spPr>
        <a:xfrm>
          <a:off x="8054836" y="17754600"/>
          <a:ext cx="694800" cy="750821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1784072</xdr:colOff>
      <xdr:row>49</xdr:row>
      <xdr:rowOff>361950</xdr:rowOff>
    </xdr:from>
    <xdr:to>
      <xdr:col>20</xdr:col>
      <xdr:colOff>2478872</xdr:colOff>
      <xdr:row>51</xdr:row>
      <xdr:rowOff>312671</xdr:rowOff>
    </xdr:to>
    <xdr:sp macro="" textlink="">
      <xdr:nvSpPr>
        <xdr:cNvPr id="328" name="Rechteck 327">
          <a:extLst>
            <a:ext uri="{FF2B5EF4-FFF2-40B4-BE49-F238E27FC236}">
              <a16:creationId xmlns:a16="http://schemas.microsoft.com/office/drawing/2014/main" id="{00000000-0008-0000-0B00-000048010000}"/>
            </a:ext>
          </a:extLst>
        </xdr:cNvPr>
        <xdr:cNvSpPr>
          <a:spLocks/>
        </xdr:cNvSpPr>
      </xdr:nvSpPr>
      <xdr:spPr>
        <a:xfrm>
          <a:off x="8775422" y="17754600"/>
          <a:ext cx="694800" cy="750821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342900</xdr:colOff>
      <xdr:row>55</xdr:row>
      <xdr:rowOff>180975</xdr:rowOff>
    </xdr:from>
    <xdr:to>
      <xdr:col>20</xdr:col>
      <xdr:colOff>1037700</xdr:colOff>
      <xdr:row>57</xdr:row>
      <xdr:rowOff>331721</xdr:rowOff>
    </xdr:to>
    <xdr:sp macro="" textlink="">
      <xdr:nvSpPr>
        <xdr:cNvPr id="329" name="Rechteck 328">
          <a:extLst>
            <a:ext uri="{FF2B5EF4-FFF2-40B4-BE49-F238E27FC236}">
              <a16:creationId xmlns:a16="http://schemas.microsoft.com/office/drawing/2014/main" id="{00000000-0008-0000-0B00-000049010000}"/>
            </a:ext>
          </a:extLst>
        </xdr:cNvPr>
        <xdr:cNvSpPr>
          <a:spLocks/>
        </xdr:cNvSpPr>
      </xdr:nvSpPr>
      <xdr:spPr>
        <a:xfrm>
          <a:off x="7334250" y="19973925"/>
          <a:ext cx="694800" cy="750821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1063486</xdr:colOff>
      <xdr:row>55</xdr:row>
      <xdr:rowOff>180975</xdr:rowOff>
    </xdr:from>
    <xdr:to>
      <xdr:col>20</xdr:col>
      <xdr:colOff>1758286</xdr:colOff>
      <xdr:row>57</xdr:row>
      <xdr:rowOff>331721</xdr:rowOff>
    </xdr:to>
    <xdr:sp macro="" textlink="">
      <xdr:nvSpPr>
        <xdr:cNvPr id="330" name="Rechteck 329">
          <a:extLst>
            <a:ext uri="{FF2B5EF4-FFF2-40B4-BE49-F238E27FC236}">
              <a16:creationId xmlns:a16="http://schemas.microsoft.com/office/drawing/2014/main" id="{00000000-0008-0000-0B00-00004A010000}"/>
            </a:ext>
          </a:extLst>
        </xdr:cNvPr>
        <xdr:cNvSpPr>
          <a:spLocks/>
        </xdr:cNvSpPr>
      </xdr:nvSpPr>
      <xdr:spPr>
        <a:xfrm>
          <a:off x="8054836" y="19973925"/>
          <a:ext cx="694800" cy="750821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1784072</xdr:colOff>
      <xdr:row>55</xdr:row>
      <xdr:rowOff>180975</xdr:rowOff>
    </xdr:from>
    <xdr:to>
      <xdr:col>20</xdr:col>
      <xdr:colOff>2478872</xdr:colOff>
      <xdr:row>57</xdr:row>
      <xdr:rowOff>331721</xdr:rowOff>
    </xdr:to>
    <xdr:sp macro="" textlink="">
      <xdr:nvSpPr>
        <xdr:cNvPr id="331" name="Rechteck 330">
          <a:extLst>
            <a:ext uri="{FF2B5EF4-FFF2-40B4-BE49-F238E27FC236}">
              <a16:creationId xmlns:a16="http://schemas.microsoft.com/office/drawing/2014/main" id="{00000000-0008-0000-0B00-00004B010000}"/>
            </a:ext>
          </a:extLst>
        </xdr:cNvPr>
        <xdr:cNvSpPr>
          <a:spLocks/>
        </xdr:cNvSpPr>
      </xdr:nvSpPr>
      <xdr:spPr>
        <a:xfrm>
          <a:off x="8775422" y="19973925"/>
          <a:ext cx="694800" cy="750821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342900</xdr:colOff>
      <xdr:row>57</xdr:row>
      <xdr:rowOff>371475</xdr:rowOff>
    </xdr:from>
    <xdr:to>
      <xdr:col>20</xdr:col>
      <xdr:colOff>1037700</xdr:colOff>
      <xdr:row>59</xdr:row>
      <xdr:rowOff>322196</xdr:rowOff>
    </xdr:to>
    <xdr:sp macro="" textlink="">
      <xdr:nvSpPr>
        <xdr:cNvPr id="332" name="Rechteck 331">
          <a:extLst>
            <a:ext uri="{FF2B5EF4-FFF2-40B4-BE49-F238E27FC236}">
              <a16:creationId xmlns:a16="http://schemas.microsoft.com/office/drawing/2014/main" id="{00000000-0008-0000-0B00-00004C010000}"/>
            </a:ext>
          </a:extLst>
        </xdr:cNvPr>
        <xdr:cNvSpPr>
          <a:spLocks/>
        </xdr:cNvSpPr>
      </xdr:nvSpPr>
      <xdr:spPr>
        <a:xfrm>
          <a:off x="7334250" y="20764500"/>
          <a:ext cx="694800" cy="750821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1063486</xdr:colOff>
      <xdr:row>57</xdr:row>
      <xdr:rowOff>371475</xdr:rowOff>
    </xdr:from>
    <xdr:to>
      <xdr:col>20</xdr:col>
      <xdr:colOff>1758286</xdr:colOff>
      <xdr:row>59</xdr:row>
      <xdr:rowOff>322196</xdr:rowOff>
    </xdr:to>
    <xdr:sp macro="" textlink="">
      <xdr:nvSpPr>
        <xdr:cNvPr id="333" name="Rechteck 332">
          <a:extLst>
            <a:ext uri="{FF2B5EF4-FFF2-40B4-BE49-F238E27FC236}">
              <a16:creationId xmlns:a16="http://schemas.microsoft.com/office/drawing/2014/main" id="{00000000-0008-0000-0B00-00004D010000}"/>
            </a:ext>
          </a:extLst>
        </xdr:cNvPr>
        <xdr:cNvSpPr>
          <a:spLocks/>
        </xdr:cNvSpPr>
      </xdr:nvSpPr>
      <xdr:spPr>
        <a:xfrm>
          <a:off x="8054836" y="20764500"/>
          <a:ext cx="694800" cy="750821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1784072</xdr:colOff>
      <xdr:row>57</xdr:row>
      <xdr:rowOff>371475</xdr:rowOff>
    </xdr:from>
    <xdr:to>
      <xdr:col>20</xdr:col>
      <xdr:colOff>2478872</xdr:colOff>
      <xdr:row>59</xdr:row>
      <xdr:rowOff>322196</xdr:rowOff>
    </xdr:to>
    <xdr:sp macro="" textlink="">
      <xdr:nvSpPr>
        <xdr:cNvPr id="334" name="Rechteck 333">
          <a:extLst>
            <a:ext uri="{FF2B5EF4-FFF2-40B4-BE49-F238E27FC236}">
              <a16:creationId xmlns:a16="http://schemas.microsoft.com/office/drawing/2014/main" id="{00000000-0008-0000-0B00-00004E010000}"/>
            </a:ext>
          </a:extLst>
        </xdr:cNvPr>
        <xdr:cNvSpPr>
          <a:spLocks/>
        </xdr:cNvSpPr>
      </xdr:nvSpPr>
      <xdr:spPr>
        <a:xfrm>
          <a:off x="8775422" y="20764500"/>
          <a:ext cx="694800" cy="750821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342900</xdr:colOff>
      <xdr:row>62</xdr:row>
      <xdr:rowOff>171450</xdr:rowOff>
    </xdr:from>
    <xdr:to>
      <xdr:col>20</xdr:col>
      <xdr:colOff>1037700</xdr:colOff>
      <xdr:row>64</xdr:row>
      <xdr:rowOff>322196</xdr:rowOff>
    </xdr:to>
    <xdr:sp macro="" textlink="">
      <xdr:nvSpPr>
        <xdr:cNvPr id="335" name="Rechteck 334">
          <a:extLst>
            <a:ext uri="{FF2B5EF4-FFF2-40B4-BE49-F238E27FC236}">
              <a16:creationId xmlns:a16="http://schemas.microsoft.com/office/drawing/2014/main" id="{00000000-0008-0000-0B00-00004F010000}"/>
            </a:ext>
          </a:extLst>
        </xdr:cNvPr>
        <xdr:cNvSpPr>
          <a:spLocks/>
        </xdr:cNvSpPr>
      </xdr:nvSpPr>
      <xdr:spPr>
        <a:xfrm>
          <a:off x="7334250" y="22564725"/>
          <a:ext cx="694800" cy="750821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1063486</xdr:colOff>
      <xdr:row>62</xdr:row>
      <xdr:rowOff>171450</xdr:rowOff>
    </xdr:from>
    <xdr:to>
      <xdr:col>20</xdr:col>
      <xdr:colOff>1758286</xdr:colOff>
      <xdr:row>64</xdr:row>
      <xdr:rowOff>322196</xdr:rowOff>
    </xdr:to>
    <xdr:sp macro="" textlink="">
      <xdr:nvSpPr>
        <xdr:cNvPr id="336" name="Rechteck 335">
          <a:extLst>
            <a:ext uri="{FF2B5EF4-FFF2-40B4-BE49-F238E27FC236}">
              <a16:creationId xmlns:a16="http://schemas.microsoft.com/office/drawing/2014/main" id="{00000000-0008-0000-0B00-000050010000}"/>
            </a:ext>
          </a:extLst>
        </xdr:cNvPr>
        <xdr:cNvSpPr>
          <a:spLocks/>
        </xdr:cNvSpPr>
      </xdr:nvSpPr>
      <xdr:spPr>
        <a:xfrm>
          <a:off x="8054836" y="22564725"/>
          <a:ext cx="694800" cy="750821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1784072</xdr:colOff>
      <xdr:row>62</xdr:row>
      <xdr:rowOff>171450</xdr:rowOff>
    </xdr:from>
    <xdr:to>
      <xdr:col>20</xdr:col>
      <xdr:colOff>2478872</xdr:colOff>
      <xdr:row>64</xdr:row>
      <xdr:rowOff>322196</xdr:rowOff>
    </xdr:to>
    <xdr:sp macro="" textlink="">
      <xdr:nvSpPr>
        <xdr:cNvPr id="337" name="Rechteck 336">
          <a:extLst>
            <a:ext uri="{FF2B5EF4-FFF2-40B4-BE49-F238E27FC236}">
              <a16:creationId xmlns:a16="http://schemas.microsoft.com/office/drawing/2014/main" id="{00000000-0008-0000-0B00-000051010000}"/>
            </a:ext>
          </a:extLst>
        </xdr:cNvPr>
        <xdr:cNvSpPr>
          <a:spLocks/>
        </xdr:cNvSpPr>
      </xdr:nvSpPr>
      <xdr:spPr>
        <a:xfrm>
          <a:off x="8775422" y="22564725"/>
          <a:ext cx="694800" cy="750821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342900</xdr:colOff>
      <xdr:row>64</xdr:row>
      <xdr:rowOff>361950</xdr:rowOff>
    </xdr:from>
    <xdr:to>
      <xdr:col>20</xdr:col>
      <xdr:colOff>1037700</xdr:colOff>
      <xdr:row>66</xdr:row>
      <xdr:rowOff>312671</xdr:rowOff>
    </xdr:to>
    <xdr:sp macro="" textlink="">
      <xdr:nvSpPr>
        <xdr:cNvPr id="338" name="Rechteck 337">
          <a:extLst>
            <a:ext uri="{FF2B5EF4-FFF2-40B4-BE49-F238E27FC236}">
              <a16:creationId xmlns:a16="http://schemas.microsoft.com/office/drawing/2014/main" id="{00000000-0008-0000-0B00-000052010000}"/>
            </a:ext>
          </a:extLst>
        </xdr:cNvPr>
        <xdr:cNvSpPr>
          <a:spLocks/>
        </xdr:cNvSpPr>
      </xdr:nvSpPr>
      <xdr:spPr>
        <a:xfrm>
          <a:off x="7334250" y="23355300"/>
          <a:ext cx="694800" cy="750821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1063486</xdr:colOff>
      <xdr:row>64</xdr:row>
      <xdr:rowOff>361950</xdr:rowOff>
    </xdr:from>
    <xdr:to>
      <xdr:col>20</xdr:col>
      <xdr:colOff>1758286</xdr:colOff>
      <xdr:row>66</xdr:row>
      <xdr:rowOff>312671</xdr:rowOff>
    </xdr:to>
    <xdr:sp macro="" textlink="">
      <xdr:nvSpPr>
        <xdr:cNvPr id="339" name="Rechteck 338">
          <a:extLst>
            <a:ext uri="{FF2B5EF4-FFF2-40B4-BE49-F238E27FC236}">
              <a16:creationId xmlns:a16="http://schemas.microsoft.com/office/drawing/2014/main" id="{00000000-0008-0000-0B00-000053010000}"/>
            </a:ext>
          </a:extLst>
        </xdr:cNvPr>
        <xdr:cNvSpPr>
          <a:spLocks/>
        </xdr:cNvSpPr>
      </xdr:nvSpPr>
      <xdr:spPr>
        <a:xfrm>
          <a:off x="8054836" y="23355300"/>
          <a:ext cx="694800" cy="750821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1784072</xdr:colOff>
      <xdr:row>64</xdr:row>
      <xdr:rowOff>361950</xdr:rowOff>
    </xdr:from>
    <xdr:to>
      <xdr:col>20</xdr:col>
      <xdr:colOff>2478872</xdr:colOff>
      <xdr:row>66</xdr:row>
      <xdr:rowOff>312671</xdr:rowOff>
    </xdr:to>
    <xdr:sp macro="" textlink="">
      <xdr:nvSpPr>
        <xdr:cNvPr id="340" name="Rechteck 339">
          <a:extLst>
            <a:ext uri="{FF2B5EF4-FFF2-40B4-BE49-F238E27FC236}">
              <a16:creationId xmlns:a16="http://schemas.microsoft.com/office/drawing/2014/main" id="{00000000-0008-0000-0B00-000054010000}"/>
            </a:ext>
          </a:extLst>
        </xdr:cNvPr>
        <xdr:cNvSpPr>
          <a:spLocks/>
        </xdr:cNvSpPr>
      </xdr:nvSpPr>
      <xdr:spPr>
        <a:xfrm>
          <a:off x="8775422" y="23355300"/>
          <a:ext cx="694800" cy="750821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342900</xdr:colOff>
      <xdr:row>68</xdr:row>
      <xdr:rowOff>171450</xdr:rowOff>
    </xdr:from>
    <xdr:to>
      <xdr:col>20</xdr:col>
      <xdr:colOff>1037700</xdr:colOff>
      <xdr:row>70</xdr:row>
      <xdr:rowOff>322196</xdr:rowOff>
    </xdr:to>
    <xdr:sp macro="" textlink="">
      <xdr:nvSpPr>
        <xdr:cNvPr id="341" name="Rechteck 340">
          <a:extLst>
            <a:ext uri="{FF2B5EF4-FFF2-40B4-BE49-F238E27FC236}">
              <a16:creationId xmlns:a16="http://schemas.microsoft.com/office/drawing/2014/main" id="{00000000-0008-0000-0B00-000055010000}"/>
            </a:ext>
          </a:extLst>
        </xdr:cNvPr>
        <xdr:cNvSpPr>
          <a:spLocks/>
        </xdr:cNvSpPr>
      </xdr:nvSpPr>
      <xdr:spPr>
        <a:xfrm>
          <a:off x="7334250" y="24765000"/>
          <a:ext cx="694800" cy="750821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1063486</xdr:colOff>
      <xdr:row>68</xdr:row>
      <xdr:rowOff>171450</xdr:rowOff>
    </xdr:from>
    <xdr:to>
      <xdr:col>20</xdr:col>
      <xdr:colOff>1758286</xdr:colOff>
      <xdr:row>70</xdr:row>
      <xdr:rowOff>322196</xdr:rowOff>
    </xdr:to>
    <xdr:sp macro="" textlink="">
      <xdr:nvSpPr>
        <xdr:cNvPr id="342" name="Rechteck 341">
          <a:extLst>
            <a:ext uri="{FF2B5EF4-FFF2-40B4-BE49-F238E27FC236}">
              <a16:creationId xmlns:a16="http://schemas.microsoft.com/office/drawing/2014/main" id="{00000000-0008-0000-0B00-000056010000}"/>
            </a:ext>
          </a:extLst>
        </xdr:cNvPr>
        <xdr:cNvSpPr>
          <a:spLocks/>
        </xdr:cNvSpPr>
      </xdr:nvSpPr>
      <xdr:spPr>
        <a:xfrm>
          <a:off x="8054836" y="24765000"/>
          <a:ext cx="694800" cy="750821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1784072</xdr:colOff>
      <xdr:row>68</xdr:row>
      <xdr:rowOff>171450</xdr:rowOff>
    </xdr:from>
    <xdr:to>
      <xdr:col>20</xdr:col>
      <xdr:colOff>2478872</xdr:colOff>
      <xdr:row>70</xdr:row>
      <xdr:rowOff>322196</xdr:rowOff>
    </xdr:to>
    <xdr:sp macro="" textlink="">
      <xdr:nvSpPr>
        <xdr:cNvPr id="343" name="Rechteck 342">
          <a:extLst>
            <a:ext uri="{FF2B5EF4-FFF2-40B4-BE49-F238E27FC236}">
              <a16:creationId xmlns:a16="http://schemas.microsoft.com/office/drawing/2014/main" id="{00000000-0008-0000-0B00-000057010000}"/>
            </a:ext>
          </a:extLst>
        </xdr:cNvPr>
        <xdr:cNvSpPr>
          <a:spLocks/>
        </xdr:cNvSpPr>
      </xdr:nvSpPr>
      <xdr:spPr>
        <a:xfrm>
          <a:off x="8775422" y="24765000"/>
          <a:ext cx="694800" cy="750821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342900</xdr:colOff>
      <xdr:row>70</xdr:row>
      <xdr:rowOff>361950</xdr:rowOff>
    </xdr:from>
    <xdr:to>
      <xdr:col>20</xdr:col>
      <xdr:colOff>1037700</xdr:colOff>
      <xdr:row>72</xdr:row>
      <xdr:rowOff>312671</xdr:rowOff>
    </xdr:to>
    <xdr:sp macro="" textlink="">
      <xdr:nvSpPr>
        <xdr:cNvPr id="344" name="Rechteck 343">
          <a:extLst>
            <a:ext uri="{FF2B5EF4-FFF2-40B4-BE49-F238E27FC236}">
              <a16:creationId xmlns:a16="http://schemas.microsoft.com/office/drawing/2014/main" id="{00000000-0008-0000-0B00-000058010000}"/>
            </a:ext>
          </a:extLst>
        </xdr:cNvPr>
        <xdr:cNvSpPr>
          <a:spLocks/>
        </xdr:cNvSpPr>
      </xdr:nvSpPr>
      <xdr:spPr>
        <a:xfrm>
          <a:off x="7334250" y="25555575"/>
          <a:ext cx="694800" cy="750821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1063486</xdr:colOff>
      <xdr:row>70</xdr:row>
      <xdr:rowOff>361950</xdr:rowOff>
    </xdr:from>
    <xdr:to>
      <xdr:col>20</xdr:col>
      <xdr:colOff>1758286</xdr:colOff>
      <xdr:row>72</xdr:row>
      <xdr:rowOff>312671</xdr:rowOff>
    </xdr:to>
    <xdr:sp macro="" textlink="">
      <xdr:nvSpPr>
        <xdr:cNvPr id="345" name="Rechteck 344">
          <a:extLst>
            <a:ext uri="{FF2B5EF4-FFF2-40B4-BE49-F238E27FC236}">
              <a16:creationId xmlns:a16="http://schemas.microsoft.com/office/drawing/2014/main" id="{00000000-0008-0000-0B00-000059010000}"/>
            </a:ext>
          </a:extLst>
        </xdr:cNvPr>
        <xdr:cNvSpPr>
          <a:spLocks/>
        </xdr:cNvSpPr>
      </xdr:nvSpPr>
      <xdr:spPr>
        <a:xfrm>
          <a:off x="8054836" y="25555575"/>
          <a:ext cx="694800" cy="750821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1784072</xdr:colOff>
      <xdr:row>70</xdr:row>
      <xdr:rowOff>361950</xdr:rowOff>
    </xdr:from>
    <xdr:to>
      <xdr:col>20</xdr:col>
      <xdr:colOff>2478872</xdr:colOff>
      <xdr:row>72</xdr:row>
      <xdr:rowOff>312671</xdr:rowOff>
    </xdr:to>
    <xdr:sp macro="" textlink="">
      <xdr:nvSpPr>
        <xdr:cNvPr id="346" name="Rechteck 345">
          <a:extLst>
            <a:ext uri="{FF2B5EF4-FFF2-40B4-BE49-F238E27FC236}">
              <a16:creationId xmlns:a16="http://schemas.microsoft.com/office/drawing/2014/main" id="{00000000-0008-0000-0B00-00005A010000}"/>
            </a:ext>
          </a:extLst>
        </xdr:cNvPr>
        <xdr:cNvSpPr>
          <a:spLocks/>
        </xdr:cNvSpPr>
      </xdr:nvSpPr>
      <xdr:spPr>
        <a:xfrm>
          <a:off x="8775422" y="25555575"/>
          <a:ext cx="694800" cy="750821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66668</xdr:colOff>
          <xdr:row>31</xdr:row>
          <xdr:rowOff>9591</xdr:rowOff>
        </xdr:from>
        <xdr:to>
          <xdr:col>16</xdr:col>
          <xdr:colOff>76191</xdr:colOff>
          <xdr:row>31</xdr:row>
          <xdr:rowOff>203596</xdr:rowOff>
        </xdr:to>
        <xdr:grpSp>
          <xdr:nvGrpSpPr>
            <xdr:cNvPr id="348" name="Gruppieren 347">
              <a:extLst>
                <a:ext uri="{FF2B5EF4-FFF2-40B4-BE49-F238E27FC236}">
                  <a16:creationId xmlns:a16="http://schemas.microsoft.com/office/drawing/2014/main" id="{00000000-0008-0000-0B00-00005C010000}"/>
                </a:ext>
              </a:extLst>
            </xdr:cNvPr>
            <xdr:cNvGrpSpPr/>
          </xdr:nvGrpSpPr>
          <xdr:grpSpPr>
            <a:xfrm>
              <a:off x="4410068" y="10753791"/>
              <a:ext cx="2333623" cy="194005"/>
              <a:chOff x="3581260" y="2104648"/>
              <a:chExt cx="2247895" cy="276226"/>
            </a:xfrm>
          </xdr:grpSpPr>
          <xdr:sp macro="" textlink="">
            <xdr:nvSpPr>
              <xdr:cNvPr id="399530" name="Group Box 170" hidden="1">
                <a:extLst>
                  <a:ext uri="{63B3BB69-23CF-44E3-9099-C40C66FF867C}">
                    <a14:compatExt spid="_x0000_s399530"/>
                  </a:ext>
                  <a:ext uri="{FF2B5EF4-FFF2-40B4-BE49-F238E27FC236}">
                    <a16:creationId xmlns:a16="http://schemas.microsoft.com/office/drawing/2014/main" id="{00000000-0008-0000-0B00-0000AA180600}"/>
                  </a:ext>
                </a:extLst>
              </xdr:cNvPr>
              <xdr:cNvSpPr/>
            </xdr:nvSpPr>
            <xdr:spPr bwMode="auto">
              <a:xfrm>
                <a:off x="3581260" y="2104648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9531" name="Option Button 171" hidden="1">
                <a:extLst>
                  <a:ext uri="{63B3BB69-23CF-44E3-9099-C40C66FF867C}">
                    <a14:compatExt spid="_x0000_s399531"/>
                  </a:ext>
                  <a:ext uri="{FF2B5EF4-FFF2-40B4-BE49-F238E27FC236}">
                    <a16:creationId xmlns:a16="http://schemas.microsoft.com/office/drawing/2014/main" id="{00000000-0008-0000-0B00-0000AB1806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532" name="Option Button 172" hidden="1">
                <a:extLst>
                  <a:ext uri="{63B3BB69-23CF-44E3-9099-C40C66FF867C}">
                    <a14:compatExt spid="_x0000_s399532"/>
                  </a:ext>
                  <a:ext uri="{FF2B5EF4-FFF2-40B4-BE49-F238E27FC236}">
                    <a16:creationId xmlns:a16="http://schemas.microsoft.com/office/drawing/2014/main" id="{00000000-0008-0000-0B00-0000AC1806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533" name="Option Button 173" hidden="1">
                <a:extLst>
                  <a:ext uri="{63B3BB69-23CF-44E3-9099-C40C66FF867C}">
                    <a14:compatExt spid="_x0000_s399533"/>
                  </a:ext>
                  <a:ext uri="{FF2B5EF4-FFF2-40B4-BE49-F238E27FC236}">
                    <a16:creationId xmlns:a16="http://schemas.microsoft.com/office/drawing/2014/main" id="{00000000-0008-0000-0B00-0000AD1806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534" name="Option Button 174" hidden="1">
                <a:extLst>
                  <a:ext uri="{63B3BB69-23CF-44E3-9099-C40C66FF867C}">
                    <a14:compatExt spid="_x0000_s399534"/>
                  </a:ext>
                  <a:ext uri="{FF2B5EF4-FFF2-40B4-BE49-F238E27FC236}">
                    <a16:creationId xmlns:a16="http://schemas.microsoft.com/office/drawing/2014/main" id="{00000000-0008-0000-0B00-0000AE1806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535" name="Option Button 175" hidden="1">
                <a:extLst>
                  <a:ext uri="{63B3BB69-23CF-44E3-9099-C40C66FF867C}">
                    <a14:compatExt spid="_x0000_s399535"/>
                  </a:ext>
                  <a:ext uri="{FF2B5EF4-FFF2-40B4-BE49-F238E27FC236}">
                    <a16:creationId xmlns:a16="http://schemas.microsoft.com/office/drawing/2014/main" id="{00000000-0008-0000-0B00-0000AF1806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66668</xdr:colOff>
          <xdr:row>32</xdr:row>
          <xdr:rowOff>66</xdr:rowOff>
        </xdr:from>
        <xdr:to>
          <xdr:col>16</xdr:col>
          <xdr:colOff>76191</xdr:colOff>
          <xdr:row>32</xdr:row>
          <xdr:rowOff>194071</xdr:rowOff>
        </xdr:to>
        <xdr:grpSp>
          <xdr:nvGrpSpPr>
            <xdr:cNvPr id="357" name="Gruppieren 356">
              <a:extLst>
                <a:ext uri="{FF2B5EF4-FFF2-40B4-BE49-F238E27FC236}">
                  <a16:creationId xmlns:a16="http://schemas.microsoft.com/office/drawing/2014/main" id="{00000000-0008-0000-0B00-000065010000}"/>
                </a:ext>
              </a:extLst>
            </xdr:cNvPr>
            <xdr:cNvGrpSpPr/>
          </xdr:nvGrpSpPr>
          <xdr:grpSpPr>
            <a:xfrm>
              <a:off x="4410068" y="11140506"/>
              <a:ext cx="2333623" cy="194005"/>
              <a:chOff x="3581260" y="2104648"/>
              <a:chExt cx="2247895" cy="276226"/>
            </a:xfrm>
          </xdr:grpSpPr>
          <xdr:sp macro="" textlink="">
            <xdr:nvSpPr>
              <xdr:cNvPr id="399536" name="Group Box 176" hidden="1">
                <a:extLst>
                  <a:ext uri="{63B3BB69-23CF-44E3-9099-C40C66FF867C}">
                    <a14:compatExt spid="_x0000_s399536"/>
                  </a:ext>
                  <a:ext uri="{FF2B5EF4-FFF2-40B4-BE49-F238E27FC236}">
                    <a16:creationId xmlns:a16="http://schemas.microsoft.com/office/drawing/2014/main" id="{00000000-0008-0000-0B00-0000B0180600}"/>
                  </a:ext>
                </a:extLst>
              </xdr:cNvPr>
              <xdr:cNvSpPr/>
            </xdr:nvSpPr>
            <xdr:spPr bwMode="auto">
              <a:xfrm>
                <a:off x="3581260" y="2104648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9537" name="Option Button 177" hidden="1">
                <a:extLst>
                  <a:ext uri="{63B3BB69-23CF-44E3-9099-C40C66FF867C}">
                    <a14:compatExt spid="_x0000_s399537"/>
                  </a:ext>
                  <a:ext uri="{FF2B5EF4-FFF2-40B4-BE49-F238E27FC236}">
                    <a16:creationId xmlns:a16="http://schemas.microsoft.com/office/drawing/2014/main" id="{00000000-0008-0000-0B00-0000B11806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538" name="Option Button 178" hidden="1">
                <a:extLst>
                  <a:ext uri="{63B3BB69-23CF-44E3-9099-C40C66FF867C}">
                    <a14:compatExt spid="_x0000_s399538"/>
                  </a:ext>
                  <a:ext uri="{FF2B5EF4-FFF2-40B4-BE49-F238E27FC236}">
                    <a16:creationId xmlns:a16="http://schemas.microsoft.com/office/drawing/2014/main" id="{00000000-0008-0000-0B00-0000B21806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539" name="Option Button 179" hidden="1">
                <a:extLst>
                  <a:ext uri="{63B3BB69-23CF-44E3-9099-C40C66FF867C}">
                    <a14:compatExt spid="_x0000_s399539"/>
                  </a:ext>
                  <a:ext uri="{FF2B5EF4-FFF2-40B4-BE49-F238E27FC236}">
                    <a16:creationId xmlns:a16="http://schemas.microsoft.com/office/drawing/2014/main" id="{00000000-0008-0000-0B00-0000B31806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540" name="Option Button 180" hidden="1">
                <a:extLst>
                  <a:ext uri="{63B3BB69-23CF-44E3-9099-C40C66FF867C}">
                    <a14:compatExt spid="_x0000_s399540"/>
                  </a:ext>
                  <a:ext uri="{FF2B5EF4-FFF2-40B4-BE49-F238E27FC236}">
                    <a16:creationId xmlns:a16="http://schemas.microsoft.com/office/drawing/2014/main" id="{00000000-0008-0000-0B00-0000B41806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541" name="Option Button 181" hidden="1">
                <a:extLst>
                  <a:ext uri="{63B3BB69-23CF-44E3-9099-C40C66FF867C}">
                    <a14:compatExt spid="_x0000_s399541"/>
                  </a:ext>
                  <a:ext uri="{FF2B5EF4-FFF2-40B4-BE49-F238E27FC236}">
                    <a16:creationId xmlns:a16="http://schemas.microsoft.com/office/drawing/2014/main" id="{00000000-0008-0000-0B00-0000B51806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66668</xdr:colOff>
          <xdr:row>33</xdr:row>
          <xdr:rowOff>19116</xdr:rowOff>
        </xdr:from>
        <xdr:to>
          <xdr:col>16</xdr:col>
          <xdr:colOff>76191</xdr:colOff>
          <xdr:row>33</xdr:row>
          <xdr:rowOff>213121</xdr:rowOff>
        </xdr:to>
        <xdr:grpSp>
          <xdr:nvGrpSpPr>
            <xdr:cNvPr id="366" name="Gruppieren 365">
              <a:extLst>
                <a:ext uri="{FF2B5EF4-FFF2-40B4-BE49-F238E27FC236}">
                  <a16:creationId xmlns:a16="http://schemas.microsoft.com/office/drawing/2014/main" id="{00000000-0008-0000-0B00-00006E010000}"/>
                </a:ext>
              </a:extLst>
            </xdr:cNvPr>
            <xdr:cNvGrpSpPr/>
          </xdr:nvGrpSpPr>
          <xdr:grpSpPr>
            <a:xfrm>
              <a:off x="4410068" y="11555796"/>
              <a:ext cx="2333623" cy="194005"/>
              <a:chOff x="3581260" y="2104648"/>
              <a:chExt cx="2247895" cy="276226"/>
            </a:xfrm>
          </xdr:grpSpPr>
          <xdr:sp macro="" textlink="">
            <xdr:nvSpPr>
              <xdr:cNvPr id="399542" name="Group Box 182" hidden="1">
                <a:extLst>
                  <a:ext uri="{63B3BB69-23CF-44E3-9099-C40C66FF867C}">
                    <a14:compatExt spid="_x0000_s399542"/>
                  </a:ext>
                  <a:ext uri="{FF2B5EF4-FFF2-40B4-BE49-F238E27FC236}">
                    <a16:creationId xmlns:a16="http://schemas.microsoft.com/office/drawing/2014/main" id="{00000000-0008-0000-0B00-0000B6180600}"/>
                  </a:ext>
                </a:extLst>
              </xdr:cNvPr>
              <xdr:cNvSpPr/>
            </xdr:nvSpPr>
            <xdr:spPr bwMode="auto">
              <a:xfrm>
                <a:off x="3581260" y="2104648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9543" name="Option Button 183" hidden="1">
                <a:extLst>
                  <a:ext uri="{63B3BB69-23CF-44E3-9099-C40C66FF867C}">
                    <a14:compatExt spid="_x0000_s399543"/>
                  </a:ext>
                  <a:ext uri="{FF2B5EF4-FFF2-40B4-BE49-F238E27FC236}">
                    <a16:creationId xmlns:a16="http://schemas.microsoft.com/office/drawing/2014/main" id="{00000000-0008-0000-0B00-0000B71806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544" name="Option Button 184" hidden="1">
                <a:extLst>
                  <a:ext uri="{63B3BB69-23CF-44E3-9099-C40C66FF867C}">
                    <a14:compatExt spid="_x0000_s399544"/>
                  </a:ext>
                  <a:ext uri="{FF2B5EF4-FFF2-40B4-BE49-F238E27FC236}">
                    <a16:creationId xmlns:a16="http://schemas.microsoft.com/office/drawing/2014/main" id="{00000000-0008-0000-0B00-0000B81806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545" name="Option Button 185" hidden="1">
                <a:extLst>
                  <a:ext uri="{63B3BB69-23CF-44E3-9099-C40C66FF867C}">
                    <a14:compatExt spid="_x0000_s399545"/>
                  </a:ext>
                  <a:ext uri="{FF2B5EF4-FFF2-40B4-BE49-F238E27FC236}">
                    <a16:creationId xmlns:a16="http://schemas.microsoft.com/office/drawing/2014/main" id="{00000000-0008-0000-0B00-0000B91806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546" name="Option Button 186" hidden="1">
                <a:extLst>
                  <a:ext uri="{63B3BB69-23CF-44E3-9099-C40C66FF867C}">
                    <a14:compatExt spid="_x0000_s399546"/>
                  </a:ext>
                  <a:ext uri="{FF2B5EF4-FFF2-40B4-BE49-F238E27FC236}">
                    <a16:creationId xmlns:a16="http://schemas.microsoft.com/office/drawing/2014/main" id="{00000000-0008-0000-0B00-0000BA1806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547" name="Option Button 187" hidden="1">
                <a:extLst>
                  <a:ext uri="{63B3BB69-23CF-44E3-9099-C40C66FF867C}">
                    <a14:compatExt spid="_x0000_s399547"/>
                  </a:ext>
                  <a:ext uri="{FF2B5EF4-FFF2-40B4-BE49-F238E27FC236}">
                    <a16:creationId xmlns:a16="http://schemas.microsoft.com/office/drawing/2014/main" id="{00000000-0008-0000-0B00-0000BB1806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66668</xdr:colOff>
          <xdr:row>34</xdr:row>
          <xdr:rowOff>9591</xdr:rowOff>
        </xdr:from>
        <xdr:to>
          <xdr:col>16</xdr:col>
          <xdr:colOff>76191</xdr:colOff>
          <xdr:row>34</xdr:row>
          <xdr:rowOff>203596</xdr:rowOff>
        </xdr:to>
        <xdr:grpSp>
          <xdr:nvGrpSpPr>
            <xdr:cNvPr id="375" name="Gruppieren 374">
              <a:extLst>
                <a:ext uri="{FF2B5EF4-FFF2-40B4-BE49-F238E27FC236}">
                  <a16:creationId xmlns:a16="http://schemas.microsoft.com/office/drawing/2014/main" id="{00000000-0008-0000-0B00-000077010000}"/>
                </a:ext>
              </a:extLst>
            </xdr:cNvPr>
            <xdr:cNvGrpSpPr/>
          </xdr:nvGrpSpPr>
          <xdr:grpSpPr>
            <a:xfrm>
              <a:off x="4410068" y="11942511"/>
              <a:ext cx="2333623" cy="194005"/>
              <a:chOff x="3581260" y="2104648"/>
              <a:chExt cx="2247895" cy="276226"/>
            </a:xfrm>
          </xdr:grpSpPr>
          <xdr:sp macro="" textlink="">
            <xdr:nvSpPr>
              <xdr:cNvPr id="399548" name="Group Box 188" hidden="1">
                <a:extLst>
                  <a:ext uri="{63B3BB69-23CF-44E3-9099-C40C66FF867C}">
                    <a14:compatExt spid="_x0000_s399548"/>
                  </a:ext>
                  <a:ext uri="{FF2B5EF4-FFF2-40B4-BE49-F238E27FC236}">
                    <a16:creationId xmlns:a16="http://schemas.microsoft.com/office/drawing/2014/main" id="{00000000-0008-0000-0B00-0000BC180600}"/>
                  </a:ext>
                </a:extLst>
              </xdr:cNvPr>
              <xdr:cNvSpPr/>
            </xdr:nvSpPr>
            <xdr:spPr bwMode="auto">
              <a:xfrm>
                <a:off x="3581260" y="2104648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9549" name="Option Button 189" hidden="1">
                <a:extLst>
                  <a:ext uri="{63B3BB69-23CF-44E3-9099-C40C66FF867C}">
                    <a14:compatExt spid="_x0000_s399549"/>
                  </a:ext>
                  <a:ext uri="{FF2B5EF4-FFF2-40B4-BE49-F238E27FC236}">
                    <a16:creationId xmlns:a16="http://schemas.microsoft.com/office/drawing/2014/main" id="{00000000-0008-0000-0B00-0000BD1806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550" name="Option Button 190" hidden="1">
                <a:extLst>
                  <a:ext uri="{63B3BB69-23CF-44E3-9099-C40C66FF867C}">
                    <a14:compatExt spid="_x0000_s399550"/>
                  </a:ext>
                  <a:ext uri="{FF2B5EF4-FFF2-40B4-BE49-F238E27FC236}">
                    <a16:creationId xmlns:a16="http://schemas.microsoft.com/office/drawing/2014/main" id="{00000000-0008-0000-0B00-0000BE1806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551" name="Option Button 191" hidden="1">
                <a:extLst>
                  <a:ext uri="{63B3BB69-23CF-44E3-9099-C40C66FF867C}">
                    <a14:compatExt spid="_x0000_s399551"/>
                  </a:ext>
                  <a:ext uri="{FF2B5EF4-FFF2-40B4-BE49-F238E27FC236}">
                    <a16:creationId xmlns:a16="http://schemas.microsoft.com/office/drawing/2014/main" id="{00000000-0008-0000-0B00-0000BF1806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552" name="Option Button 192" hidden="1">
                <a:extLst>
                  <a:ext uri="{63B3BB69-23CF-44E3-9099-C40C66FF867C}">
                    <a14:compatExt spid="_x0000_s399552"/>
                  </a:ext>
                  <a:ext uri="{FF2B5EF4-FFF2-40B4-BE49-F238E27FC236}">
                    <a16:creationId xmlns:a16="http://schemas.microsoft.com/office/drawing/2014/main" id="{00000000-0008-0000-0B00-0000C01806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553" name="Option Button 193" hidden="1">
                <a:extLst>
                  <a:ext uri="{63B3BB69-23CF-44E3-9099-C40C66FF867C}">
                    <a14:compatExt spid="_x0000_s399553"/>
                  </a:ext>
                  <a:ext uri="{FF2B5EF4-FFF2-40B4-BE49-F238E27FC236}">
                    <a16:creationId xmlns:a16="http://schemas.microsoft.com/office/drawing/2014/main" id="{00000000-0008-0000-0B00-0000C11806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66668</xdr:colOff>
          <xdr:row>35</xdr:row>
          <xdr:rowOff>66</xdr:rowOff>
        </xdr:from>
        <xdr:to>
          <xdr:col>16</xdr:col>
          <xdr:colOff>76191</xdr:colOff>
          <xdr:row>35</xdr:row>
          <xdr:rowOff>194071</xdr:rowOff>
        </xdr:to>
        <xdr:grpSp>
          <xdr:nvGrpSpPr>
            <xdr:cNvPr id="384" name="Gruppieren 383">
              <a:extLst>
                <a:ext uri="{FF2B5EF4-FFF2-40B4-BE49-F238E27FC236}">
                  <a16:creationId xmlns:a16="http://schemas.microsoft.com/office/drawing/2014/main" id="{00000000-0008-0000-0B00-000080010000}"/>
                </a:ext>
              </a:extLst>
            </xdr:cNvPr>
            <xdr:cNvGrpSpPr/>
          </xdr:nvGrpSpPr>
          <xdr:grpSpPr>
            <a:xfrm>
              <a:off x="4410068" y="12329226"/>
              <a:ext cx="2333623" cy="194005"/>
              <a:chOff x="3581260" y="2104648"/>
              <a:chExt cx="2247895" cy="276226"/>
            </a:xfrm>
          </xdr:grpSpPr>
          <xdr:sp macro="" textlink="">
            <xdr:nvSpPr>
              <xdr:cNvPr id="399554" name="Group Box 194" hidden="1">
                <a:extLst>
                  <a:ext uri="{63B3BB69-23CF-44E3-9099-C40C66FF867C}">
                    <a14:compatExt spid="_x0000_s399554"/>
                  </a:ext>
                  <a:ext uri="{FF2B5EF4-FFF2-40B4-BE49-F238E27FC236}">
                    <a16:creationId xmlns:a16="http://schemas.microsoft.com/office/drawing/2014/main" id="{00000000-0008-0000-0B00-0000C2180600}"/>
                  </a:ext>
                </a:extLst>
              </xdr:cNvPr>
              <xdr:cNvSpPr/>
            </xdr:nvSpPr>
            <xdr:spPr bwMode="auto">
              <a:xfrm>
                <a:off x="3581260" y="2104648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9555" name="Option Button 195" hidden="1">
                <a:extLst>
                  <a:ext uri="{63B3BB69-23CF-44E3-9099-C40C66FF867C}">
                    <a14:compatExt spid="_x0000_s399555"/>
                  </a:ext>
                  <a:ext uri="{FF2B5EF4-FFF2-40B4-BE49-F238E27FC236}">
                    <a16:creationId xmlns:a16="http://schemas.microsoft.com/office/drawing/2014/main" id="{00000000-0008-0000-0B00-0000C31806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556" name="Option Button 196" hidden="1">
                <a:extLst>
                  <a:ext uri="{63B3BB69-23CF-44E3-9099-C40C66FF867C}">
                    <a14:compatExt spid="_x0000_s399556"/>
                  </a:ext>
                  <a:ext uri="{FF2B5EF4-FFF2-40B4-BE49-F238E27FC236}">
                    <a16:creationId xmlns:a16="http://schemas.microsoft.com/office/drawing/2014/main" id="{00000000-0008-0000-0B00-0000C41806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557" name="Option Button 197" hidden="1">
                <a:extLst>
                  <a:ext uri="{63B3BB69-23CF-44E3-9099-C40C66FF867C}">
                    <a14:compatExt spid="_x0000_s399557"/>
                  </a:ext>
                  <a:ext uri="{FF2B5EF4-FFF2-40B4-BE49-F238E27FC236}">
                    <a16:creationId xmlns:a16="http://schemas.microsoft.com/office/drawing/2014/main" id="{00000000-0008-0000-0B00-0000C51806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558" name="Option Button 198" hidden="1">
                <a:extLst>
                  <a:ext uri="{63B3BB69-23CF-44E3-9099-C40C66FF867C}">
                    <a14:compatExt spid="_x0000_s399558"/>
                  </a:ext>
                  <a:ext uri="{FF2B5EF4-FFF2-40B4-BE49-F238E27FC236}">
                    <a16:creationId xmlns:a16="http://schemas.microsoft.com/office/drawing/2014/main" id="{00000000-0008-0000-0B00-0000C61806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559" name="Option Button 199" hidden="1">
                <a:extLst>
                  <a:ext uri="{63B3BB69-23CF-44E3-9099-C40C66FF867C}">
                    <a14:compatExt spid="_x0000_s399559"/>
                  </a:ext>
                  <a:ext uri="{FF2B5EF4-FFF2-40B4-BE49-F238E27FC236}">
                    <a16:creationId xmlns:a16="http://schemas.microsoft.com/office/drawing/2014/main" id="{00000000-0008-0000-0B00-0000C71806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66668</xdr:colOff>
          <xdr:row>36</xdr:row>
          <xdr:rowOff>9591</xdr:rowOff>
        </xdr:from>
        <xdr:to>
          <xdr:col>16</xdr:col>
          <xdr:colOff>76191</xdr:colOff>
          <xdr:row>36</xdr:row>
          <xdr:rowOff>203596</xdr:rowOff>
        </xdr:to>
        <xdr:grpSp>
          <xdr:nvGrpSpPr>
            <xdr:cNvPr id="393" name="Gruppieren 392">
              <a:extLst>
                <a:ext uri="{FF2B5EF4-FFF2-40B4-BE49-F238E27FC236}">
                  <a16:creationId xmlns:a16="http://schemas.microsoft.com/office/drawing/2014/main" id="{00000000-0008-0000-0B00-000089010000}"/>
                </a:ext>
              </a:extLst>
            </xdr:cNvPr>
            <xdr:cNvGrpSpPr/>
          </xdr:nvGrpSpPr>
          <xdr:grpSpPr>
            <a:xfrm>
              <a:off x="4410068" y="12734991"/>
              <a:ext cx="2333623" cy="194005"/>
              <a:chOff x="3581260" y="2104648"/>
              <a:chExt cx="2247895" cy="276226"/>
            </a:xfrm>
          </xdr:grpSpPr>
          <xdr:sp macro="" textlink="">
            <xdr:nvSpPr>
              <xdr:cNvPr id="399560" name="Group Box 200" hidden="1">
                <a:extLst>
                  <a:ext uri="{63B3BB69-23CF-44E3-9099-C40C66FF867C}">
                    <a14:compatExt spid="_x0000_s399560"/>
                  </a:ext>
                  <a:ext uri="{FF2B5EF4-FFF2-40B4-BE49-F238E27FC236}">
                    <a16:creationId xmlns:a16="http://schemas.microsoft.com/office/drawing/2014/main" id="{00000000-0008-0000-0B00-0000C8180600}"/>
                  </a:ext>
                </a:extLst>
              </xdr:cNvPr>
              <xdr:cNvSpPr/>
            </xdr:nvSpPr>
            <xdr:spPr bwMode="auto">
              <a:xfrm>
                <a:off x="3581260" y="2104648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9561" name="Option Button 201" hidden="1">
                <a:extLst>
                  <a:ext uri="{63B3BB69-23CF-44E3-9099-C40C66FF867C}">
                    <a14:compatExt spid="_x0000_s399561"/>
                  </a:ext>
                  <a:ext uri="{FF2B5EF4-FFF2-40B4-BE49-F238E27FC236}">
                    <a16:creationId xmlns:a16="http://schemas.microsoft.com/office/drawing/2014/main" id="{00000000-0008-0000-0B00-0000C91806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562" name="Option Button 202" hidden="1">
                <a:extLst>
                  <a:ext uri="{63B3BB69-23CF-44E3-9099-C40C66FF867C}">
                    <a14:compatExt spid="_x0000_s399562"/>
                  </a:ext>
                  <a:ext uri="{FF2B5EF4-FFF2-40B4-BE49-F238E27FC236}">
                    <a16:creationId xmlns:a16="http://schemas.microsoft.com/office/drawing/2014/main" id="{00000000-0008-0000-0B00-0000CA1806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563" name="Option Button 203" hidden="1">
                <a:extLst>
                  <a:ext uri="{63B3BB69-23CF-44E3-9099-C40C66FF867C}">
                    <a14:compatExt spid="_x0000_s399563"/>
                  </a:ext>
                  <a:ext uri="{FF2B5EF4-FFF2-40B4-BE49-F238E27FC236}">
                    <a16:creationId xmlns:a16="http://schemas.microsoft.com/office/drawing/2014/main" id="{00000000-0008-0000-0B00-0000CB1806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564" name="Option Button 204" hidden="1">
                <a:extLst>
                  <a:ext uri="{63B3BB69-23CF-44E3-9099-C40C66FF867C}">
                    <a14:compatExt spid="_x0000_s399564"/>
                  </a:ext>
                  <a:ext uri="{FF2B5EF4-FFF2-40B4-BE49-F238E27FC236}">
                    <a16:creationId xmlns:a16="http://schemas.microsoft.com/office/drawing/2014/main" id="{00000000-0008-0000-0B00-0000CC1806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565" name="Option Button 205" hidden="1">
                <a:extLst>
                  <a:ext uri="{63B3BB69-23CF-44E3-9099-C40C66FF867C}">
                    <a14:compatExt spid="_x0000_s399565"/>
                  </a:ext>
                  <a:ext uri="{FF2B5EF4-FFF2-40B4-BE49-F238E27FC236}">
                    <a16:creationId xmlns:a16="http://schemas.microsoft.com/office/drawing/2014/main" id="{00000000-0008-0000-0B00-0000CD1806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66668</xdr:colOff>
          <xdr:row>37</xdr:row>
          <xdr:rowOff>66</xdr:rowOff>
        </xdr:from>
        <xdr:to>
          <xdr:col>16</xdr:col>
          <xdr:colOff>76191</xdr:colOff>
          <xdr:row>37</xdr:row>
          <xdr:rowOff>194071</xdr:rowOff>
        </xdr:to>
        <xdr:grpSp>
          <xdr:nvGrpSpPr>
            <xdr:cNvPr id="402" name="Gruppieren 401">
              <a:extLst>
                <a:ext uri="{FF2B5EF4-FFF2-40B4-BE49-F238E27FC236}">
                  <a16:creationId xmlns:a16="http://schemas.microsoft.com/office/drawing/2014/main" id="{00000000-0008-0000-0B00-000092010000}"/>
                </a:ext>
              </a:extLst>
            </xdr:cNvPr>
            <xdr:cNvGrpSpPr/>
          </xdr:nvGrpSpPr>
          <xdr:grpSpPr>
            <a:xfrm>
              <a:off x="4410068" y="13121706"/>
              <a:ext cx="2333623" cy="194005"/>
              <a:chOff x="3581260" y="2104648"/>
              <a:chExt cx="2247895" cy="276226"/>
            </a:xfrm>
          </xdr:grpSpPr>
          <xdr:sp macro="" textlink="">
            <xdr:nvSpPr>
              <xdr:cNvPr id="399566" name="Group Box 206" hidden="1">
                <a:extLst>
                  <a:ext uri="{63B3BB69-23CF-44E3-9099-C40C66FF867C}">
                    <a14:compatExt spid="_x0000_s399566"/>
                  </a:ext>
                  <a:ext uri="{FF2B5EF4-FFF2-40B4-BE49-F238E27FC236}">
                    <a16:creationId xmlns:a16="http://schemas.microsoft.com/office/drawing/2014/main" id="{00000000-0008-0000-0B00-0000CE180600}"/>
                  </a:ext>
                </a:extLst>
              </xdr:cNvPr>
              <xdr:cNvSpPr/>
            </xdr:nvSpPr>
            <xdr:spPr bwMode="auto">
              <a:xfrm>
                <a:off x="3581260" y="2104648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9567" name="Option Button 207" hidden="1">
                <a:extLst>
                  <a:ext uri="{63B3BB69-23CF-44E3-9099-C40C66FF867C}">
                    <a14:compatExt spid="_x0000_s399567"/>
                  </a:ext>
                  <a:ext uri="{FF2B5EF4-FFF2-40B4-BE49-F238E27FC236}">
                    <a16:creationId xmlns:a16="http://schemas.microsoft.com/office/drawing/2014/main" id="{00000000-0008-0000-0B00-0000CF1806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568" name="Option Button 208" hidden="1">
                <a:extLst>
                  <a:ext uri="{63B3BB69-23CF-44E3-9099-C40C66FF867C}">
                    <a14:compatExt spid="_x0000_s399568"/>
                  </a:ext>
                  <a:ext uri="{FF2B5EF4-FFF2-40B4-BE49-F238E27FC236}">
                    <a16:creationId xmlns:a16="http://schemas.microsoft.com/office/drawing/2014/main" id="{00000000-0008-0000-0B00-0000D01806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569" name="Option Button 209" hidden="1">
                <a:extLst>
                  <a:ext uri="{63B3BB69-23CF-44E3-9099-C40C66FF867C}">
                    <a14:compatExt spid="_x0000_s399569"/>
                  </a:ext>
                  <a:ext uri="{FF2B5EF4-FFF2-40B4-BE49-F238E27FC236}">
                    <a16:creationId xmlns:a16="http://schemas.microsoft.com/office/drawing/2014/main" id="{00000000-0008-0000-0B00-0000D11806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570" name="Option Button 210" hidden="1">
                <a:extLst>
                  <a:ext uri="{63B3BB69-23CF-44E3-9099-C40C66FF867C}">
                    <a14:compatExt spid="_x0000_s399570"/>
                  </a:ext>
                  <a:ext uri="{FF2B5EF4-FFF2-40B4-BE49-F238E27FC236}">
                    <a16:creationId xmlns:a16="http://schemas.microsoft.com/office/drawing/2014/main" id="{00000000-0008-0000-0B00-0000D21806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571" name="Option Button 211" hidden="1">
                <a:extLst>
                  <a:ext uri="{63B3BB69-23CF-44E3-9099-C40C66FF867C}">
                    <a14:compatExt spid="_x0000_s399571"/>
                  </a:ext>
                  <a:ext uri="{FF2B5EF4-FFF2-40B4-BE49-F238E27FC236}">
                    <a16:creationId xmlns:a16="http://schemas.microsoft.com/office/drawing/2014/main" id="{00000000-0008-0000-0B00-0000D31806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xdr:twoCellAnchor>
    <xdr:from>
      <xdr:col>20</xdr:col>
      <xdr:colOff>57150</xdr:colOff>
      <xdr:row>30</xdr:row>
      <xdr:rowOff>76199</xdr:rowOff>
    </xdr:from>
    <xdr:to>
      <xdr:col>21</xdr:col>
      <xdr:colOff>133349</xdr:colOff>
      <xdr:row>35</xdr:row>
      <xdr:rowOff>228599</xdr:rowOff>
    </xdr:to>
    <xdr:graphicFrame macro="">
      <xdr:nvGraphicFramePr>
        <xdr:cNvPr id="410" name="Diagramm 409">
          <a:extLst>
            <a:ext uri="{FF2B5EF4-FFF2-40B4-BE49-F238E27FC236}">
              <a16:creationId xmlns:a16="http://schemas.microsoft.com/office/drawing/2014/main" id="{00000000-0008-0000-0B00-00009A0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66662</xdr:colOff>
          <xdr:row>40</xdr:row>
          <xdr:rowOff>28578</xdr:rowOff>
        </xdr:from>
        <xdr:to>
          <xdr:col>16</xdr:col>
          <xdr:colOff>76181</xdr:colOff>
          <xdr:row>40</xdr:row>
          <xdr:rowOff>204311</xdr:rowOff>
        </xdr:to>
        <xdr:grpSp>
          <xdr:nvGrpSpPr>
            <xdr:cNvPr id="412" name="Gruppieren 411">
              <a:extLst>
                <a:ext uri="{FF2B5EF4-FFF2-40B4-BE49-F238E27FC236}">
                  <a16:creationId xmlns:a16="http://schemas.microsoft.com/office/drawing/2014/main" id="{00000000-0008-0000-0B00-00009C010000}"/>
                </a:ext>
              </a:extLst>
            </xdr:cNvPr>
            <xdr:cNvGrpSpPr/>
          </xdr:nvGrpSpPr>
          <xdr:grpSpPr>
            <a:xfrm>
              <a:off x="4410062" y="14140818"/>
              <a:ext cx="2333619" cy="175733"/>
              <a:chOff x="3581394" y="2105504"/>
              <a:chExt cx="2247893" cy="276224"/>
            </a:xfrm>
          </xdr:grpSpPr>
          <xdr:sp macro="" textlink="">
            <xdr:nvSpPr>
              <xdr:cNvPr id="399572" name="Group Box 212" hidden="1">
                <a:extLst>
                  <a:ext uri="{63B3BB69-23CF-44E3-9099-C40C66FF867C}">
                    <a14:compatExt spid="_x0000_s399572"/>
                  </a:ext>
                  <a:ext uri="{FF2B5EF4-FFF2-40B4-BE49-F238E27FC236}">
                    <a16:creationId xmlns:a16="http://schemas.microsoft.com/office/drawing/2014/main" id="{00000000-0008-0000-0B00-0000D4180600}"/>
                  </a:ext>
                </a:extLst>
              </xdr:cNvPr>
              <xdr:cNvSpPr/>
            </xdr:nvSpPr>
            <xdr:spPr bwMode="auto">
              <a:xfrm>
                <a:off x="3581394" y="2105504"/>
                <a:ext cx="2247893" cy="276224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9573" name="Option Button 213" hidden="1">
                <a:extLst>
                  <a:ext uri="{63B3BB69-23CF-44E3-9099-C40C66FF867C}">
                    <a14:compatExt spid="_x0000_s399573"/>
                  </a:ext>
                  <a:ext uri="{FF2B5EF4-FFF2-40B4-BE49-F238E27FC236}">
                    <a16:creationId xmlns:a16="http://schemas.microsoft.com/office/drawing/2014/main" id="{00000000-0008-0000-0B00-0000D5180600}"/>
                  </a:ext>
                </a:extLst>
              </xdr:cNvPr>
              <xdr:cNvSpPr/>
            </xdr:nvSpPr>
            <xdr:spPr bwMode="auto">
              <a:xfrm>
                <a:off x="3705225" y="2152642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574" name="Option Button 214" hidden="1">
                <a:extLst>
                  <a:ext uri="{63B3BB69-23CF-44E3-9099-C40C66FF867C}">
                    <a14:compatExt spid="_x0000_s399574"/>
                  </a:ext>
                  <a:ext uri="{FF2B5EF4-FFF2-40B4-BE49-F238E27FC236}">
                    <a16:creationId xmlns:a16="http://schemas.microsoft.com/office/drawing/2014/main" id="{00000000-0008-0000-0B00-0000D6180600}"/>
                  </a:ext>
                </a:extLst>
              </xdr:cNvPr>
              <xdr:cNvSpPr/>
            </xdr:nvSpPr>
            <xdr:spPr bwMode="auto">
              <a:xfrm>
                <a:off x="4143376" y="2152642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575" name="Option Button 215" hidden="1">
                <a:extLst>
                  <a:ext uri="{63B3BB69-23CF-44E3-9099-C40C66FF867C}">
                    <a14:compatExt spid="_x0000_s399575"/>
                  </a:ext>
                  <a:ext uri="{FF2B5EF4-FFF2-40B4-BE49-F238E27FC236}">
                    <a16:creationId xmlns:a16="http://schemas.microsoft.com/office/drawing/2014/main" id="{00000000-0008-0000-0B00-0000D7180600}"/>
                  </a:ext>
                </a:extLst>
              </xdr:cNvPr>
              <xdr:cNvSpPr/>
            </xdr:nvSpPr>
            <xdr:spPr bwMode="auto">
              <a:xfrm>
                <a:off x="4581526" y="2152642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576" name="Option Button 216" hidden="1">
                <a:extLst>
                  <a:ext uri="{63B3BB69-23CF-44E3-9099-C40C66FF867C}">
                    <a14:compatExt spid="_x0000_s399576"/>
                  </a:ext>
                  <a:ext uri="{FF2B5EF4-FFF2-40B4-BE49-F238E27FC236}">
                    <a16:creationId xmlns:a16="http://schemas.microsoft.com/office/drawing/2014/main" id="{00000000-0008-0000-0B00-0000D8180600}"/>
                  </a:ext>
                </a:extLst>
              </xdr:cNvPr>
              <xdr:cNvSpPr/>
            </xdr:nvSpPr>
            <xdr:spPr bwMode="auto">
              <a:xfrm>
                <a:off x="5019675" y="2152642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577" name="Option Button 217" hidden="1">
                <a:extLst>
                  <a:ext uri="{63B3BB69-23CF-44E3-9099-C40C66FF867C}">
                    <a14:compatExt spid="_x0000_s399577"/>
                  </a:ext>
                  <a:ext uri="{FF2B5EF4-FFF2-40B4-BE49-F238E27FC236}">
                    <a16:creationId xmlns:a16="http://schemas.microsoft.com/office/drawing/2014/main" id="{00000000-0008-0000-0B00-0000D9180600}"/>
                  </a:ext>
                </a:extLst>
              </xdr:cNvPr>
              <xdr:cNvSpPr/>
            </xdr:nvSpPr>
            <xdr:spPr bwMode="auto">
              <a:xfrm>
                <a:off x="5457826" y="2152642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66662</xdr:colOff>
          <xdr:row>41</xdr:row>
          <xdr:rowOff>19053</xdr:rowOff>
        </xdr:from>
        <xdr:to>
          <xdr:col>16</xdr:col>
          <xdr:colOff>76181</xdr:colOff>
          <xdr:row>41</xdr:row>
          <xdr:rowOff>194786</xdr:rowOff>
        </xdr:to>
        <xdr:grpSp>
          <xdr:nvGrpSpPr>
            <xdr:cNvPr id="421" name="Gruppieren 420">
              <a:extLst>
                <a:ext uri="{FF2B5EF4-FFF2-40B4-BE49-F238E27FC236}">
                  <a16:creationId xmlns:a16="http://schemas.microsoft.com/office/drawing/2014/main" id="{00000000-0008-0000-0B00-0000A5010000}"/>
                </a:ext>
              </a:extLst>
            </xdr:cNvPr>
            <xdr:cNvGrpSpPr/>
          </xdr:nvGrpSpPr>
          <xdr:grpSpPr>
            <a:xfrm>
              <a:off x="4410062" y="14527533"/>
              <a:ext cx="2333619" cy="175733"/>
              <a:chOff x="3581394" y="2105504"/>
              <a:chExt cx="2247893" cy="276224"/>
            </a:xfrm>
          </xdr:grpSpPr>
          <xdr:sp macro="" textlink="">
            <xdr:nvSpPr>
              <xdr:cNvPr id="399578" name="Group Box 218" hidden="1">
                <a:extLst>
                  <a:ext uri="{63B3BB69-23CF-44E3-9099-C40C66FF867C}">
                    <a14:compatExt spid="_x0000_s399578"/>
                  </a:ext>
                  <a:ext uri="{FF2B5EF4-FFF2-40B4-BE49-F238E27FC236}">
                    <a16:creationId xmlns:a16="http://schemas.microsoft.com/office/drawing/2014/main" id="{00000000-0008-0000-0B00-0000DA180600}"/>
                  </a:ext>
                </a:extLst>
              </xdr:cNvPr>
              <xdr:cNvSpPr/>
            </xdr:nvSpPr>
            <xdr:spPr bwMode="auto">
              <a:xfrm>
                <a:off x="3581394" y="2105504"/>
                <a:ext cx="2247893" cy="276224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9579" name="Option Button 219" hidden="1">
                <a:extLst>
                  <a:ext uri="{63B3BB69-23CF-44E3-9099-C40C66FF867C}">
                    <a14:compatExt spid="_x0000_s399579"/>
                  </a:ext>
                  <a:ext uri="{FF2B5EF4-FFF2-40B4-BE49-F238E27FC236}">
                    <a16:creationId xmlns:a16="http://schemas.microsoft.com/office/drawing/2014/main" id="{00000000-0008-0000-0B00-0000DB180600}"/>
                  </a:ext>
                </a:extLst>
              </xdr:cNvPr>
              <xdr:cNvSpPr/>
            </xdr:nvSpPr>
            <xdr:spPr bwMode="auto">
              <a:xfrm>
                <a:off x="3705225" y="2152642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580" name="Option Button 220" hidden="1">
                <a:extLst>
                  <a:ext uri="{63B3BB69-23CF-44E3-9099-C40C66FF867C}">
                    <a14:compatExt spid="_x0000_s399580"/>
                  </a:ext>
                  <a:ext uri="{FF2B5EF4-FFF2-40B4-BE49-F238E27FC236}">
                    <a16:creationId xmlns:a16="http://schemas.microsoft.com/office/drawing/2014/main" id="{00000000-0008-0000-0B00-0000DC180600}"/>
                  </a:ext>
                </a:extLst>
              </xdr:cNvPr>
              <xdr:cNvSpPr/>
            </xdr:nvSpPr>
            <xdr:spPr bwMode="auto">
              <a:xfrm>
                <a:off x="4143376" y="2152642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581" name="Option Button 221" hidden="1">
                <a:extLst>
                  <a:ext uri="{63B3BB69-23CF-44E3-9099-C40C66FF867C}">
                    <a14:compatExt spid="_x0000_s399581"/>
                  </a:ext>
                  <a:ext uri="{FF2B5EF4-FFF2-40B4-BE49-F238E27FC236}">
                    <a16:creationId xmlns:a16="http://schemas.microsoft.com/office/drawing/2014/main" id="{00000000-0008-0000-0B00-0000DD180600}"/>
                  </a:ext>
                </a:extLst>
              </xdr:cNvPr>
              <xdr:cNvSpPr/>
            </xdr:nvSpPr>
            <xdr:spPr bwMode="auto">
              <a:xfrm>
                <a:off x="4581526" y="2152642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582" name="Option Button 222" hidden="1">
                <a:extLst>
                  <a:ext uri="{63B3BB69-23CF-44E3-9099-C40C66FF867C}">
                    <a14:compatExt spid="_x0000_s399582"/>
                  </a:ext>
                  <a:ext uri="{FF2B5EF4-FFF2-40B4-BE49-F238E27FC236}">
                    <a16:creationId xmlns:a16="http://schemas.microsoft.com/office/drawing/2014/main" id="{00000000-0008-0000-0B00-0000DE180600}"/>
                  </a:ext>
                </a:extLst>
              </xdr:cNvPr>
              <xdr:cNvSpPr/>
            </xdr:nvSpPr>
            <xdr:spPr bwMode="auto">
              <a:xfrm>
                <a:off x="5019675" y="2152642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583" name="Option Button 223" hidden="1">
                <a:extLst>
                  <a:ext uri="{63B3BB69-23CF-44E3-9099-C40C66FF867C}">
                    <a14:compatExt spid="_x0000_s399583"/>
                  </a:ext>
                  <a:ext uri="{FF2B5EF4-FFF2-40B4-BE49-F238E27FC236}">
                    <a16:creationId xmlns:a16="http://schemas.microsoft.com/office/drawing/2014/main" id="{00000000-0008-0000-0B00-0000DF180600}"/>
                  </a:ext>
                </a:extLst>
              </xdr:cNvPr>
              <xdr:cNvSpPr/>
            </xdr:nvSpPr>
            <xdr:spPr bwMode="auto">
              <a:xfrm>
                <a:off x="5457826" y="2152642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66662</xdr:colOff>
          <xdr:row>42</xdr:row>
          <xdr:rowOff>28578</xdr:rowOff>
        </xdr:from>
        <xdr:to>
          <xdr:col>16</xdr:col>
          <xdr:colOff>76181</xdr:colOff>
          <xdr:row>42</xdr:row>
          <xdr:rowOff>204311</xdr:rowOff>
        </xdr:to>
        <xdr:grpSp>
          <xdr:nvGrpSpPr>
            <xdr:cNvPr id="430" name="Gruppieren 429">
              <a:extLst>
                <a:ext uri="{FF2B5EF4-FFF2-40B4-BE49-F238E27FC236}">
                  <a16:creationId xmlns:a16="http://schemas.microsoft.com/office/drawing/2014/main" id="{00000000-0008-0000-0B00-0000AE010000}"/>
                </a:ext>
              </a:extLst>
            </xdr:cNvPr>
            <xdr:cNvGrpSpPr/>
          </xdr:nvGrpSpPr>
          <xdr:grpSpPr>
            <a:xfrm>
              <a:off x="4410062" y="14933298"/>
              <a:ext cx="2333619" cy="175733"/>
              <a:chOff x="3581394" y="2105504"/>
              <a:chExt cx="2247893" cy="276224"/>
            </a:xfrm>
          </xdr:grpSpPr>
          <xdr:sp macro="" textlink="">
            <xdr:nvSpPr>
              <xdr:cNvPr id="399584" name="Group Box 224" hidden="1">
                <a:extLst>
                  <a:ext uri="{63B3BB69-23CF-44E3-9099-C40C66FF867C}">
                    <a14:compatExt spid="_x0000_s399584"/>
                  </a:ext>
                  <a:ext uri="{FF2B5EF4-FFF2-40B4-BE49-F238E27FC236}">
                    <a16:creationId xmlns:a16="http://schemas.microsoft.com/office/drawing/2014/main" id="{00000000-0008-0000-0B00-0000E0180600}"/>
                  </a:ext>
                </a:extLst>
              </xdr:cNvPr>
              <xdr:cNvSpPr/>
            </xdr:nvSpPr>
            <xdr:spPr bwMode="auto">
              <a:xfrm>
                <a:off x="3581394" y="2105504"/>
                <a:ext cx="2247893" cy="276224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9585" name="Option Button 225" hidden="1">
                <a:extLst>
                  <a:ext uri="{63B3BB69-23CF-44E3-9099-C40C66FF867C}">
                    <a14:compatExt spid="_x0000_s399585"/>
                  </a:ext>
                  <a:ext uri="{FF2B5EF4-FFF2-40B4-BE49-F238E27FC236}">
                    <a16:creationId xmlns:a16="http://schemas.microsoft.com/office/drawing/2014/main" id="{00000000-0008-0000-0B00-0000E1180600}"/>
                  </a:ext>
                </a:extLst>
              </xdr:cNvPr>
              <xdr:cNvSpPr/>
            </xdr:nvSpPr>
            <xdr:spPr bwMode="auto">
              <a:xfrm>
                <a:off x="3705225" y="2152642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586" name="Option Button 226" hidden="1">
                <a:extLst>
                  <a:ext uri="{63B3BB69-23CF-44E3-9099-C40C66FF867C}">
                    <a14:compatExt spid="_x0000_s399586"/>
                  </a:ext>
                  <a:ext uri="{FF2B5EF4-FFF2-40B4-BE49-F238E27FC236}">
                    <a16:creationId xmlns:a16="http://schemas.microsoft.com/office/drawing/2014/main" id="{00000000-0008-0000-0B00-0000E2180600}"/>
                  </a:ext>
                </a:extLst>
              </xdr:cNvPr>
              <xdr:cNvSpPr/>
            </xdr:nvSpPr>
            <xdr:spPr bwMode="auto">
              <a:xfrm>
                <a:off x="4143376" y="2152642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587" name="Option Button 227" hidden="1">
                <a:extLst>
                  <a:ext uri="{63B3BB69-23CF-44E3-9099-C40C66FF867C}">
                    <a14:compatExt spid="_x0000_s399587"/>
                  </a:ext>
                  <a:ext uri="{FF2B5EF4-FFF2-40B4-BE49-F238E27FC236}">
                    <a16:creationId xmlns:a16="http://schemas.microsoft.com/office/drawing/2014/main" id="{00000000-0008-0000-0B00-0000E3180600}"/>
                  </a:ext>
                </a:extLst>
              </xdr:cNvPr>
              <xdr:cNvSpPr/>
            </xdr:nvSpPr>
            <xdr:spPr bwMode="auto">
              <a:xfrm>
                <a:off x="4581526" y="2152642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588" name="Option Button 228" hidden="1">
                <a:extLst>
                  <a:ext uri="{63B3BB69-23CF-44E3-9099-C40C66FF867C}">
                    <a14:compatExt spid="_x0000_s399588"/>
                  </a:ext>
                  <a:ext uri="{FF2B5EF4-FFF2-40B4-BE49-F238E27FC236}">
                    <a16:creationId xmlns:a16="http://schemas.microsoft.com/office/drawing/2014/main" id="{00000000-0008-0000-0B00-0000E4180600}"/>
                  </a:ext>
                </a:extLst>
              </xdr:cNvPr>
              <xdr:cNvSpPr/>
            </xdr:nvSpPr>
            <xdr:spPr bwMode="auto">
              <a:xfrm>
                <a:off x="5019675" y="2152642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589" name="Option Button 229" hidden="1">
                <a:extLst>
                  <a:ext uri="{63B3BB69-23CF-44E3-9099-C40C66FF867C}">
                    <a14:compatExt spid="_x0000_s399589"/>
                  </a:ext>
                  <a:ext uri="{FF2B5EF4-FFF2-40B4-BE49-F238E27FC236}">
                    <a16:creationId xmlns:a16="http://schemas.microsoft.com/office/drawing/2014/main" id="{00000000-0008-0000-0B00-0000E5180600}"/>
                  </a:ext>
                </a:extLst>
              </xdr:cNvPr>
              <xdr:cNvSpPr/>
            </xdr:nvSpPr>
            <xdr:spPr bwMode="auto">
              <a:xfrm>
                <a:off x="5457826" y="2152642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66662</xdr:colOff>
          <xdr:row>44</xdr:row>
          <xdr:rowOff>28578</xdr:rowOff>
        </xdr:from>
        <xdr:to>
          <xdr:col>16</xdr:col>
          <xdr:colOff>76181</xdr:colOff>
          <xdr:row>44</xdr:row>
          <xdr:rowOff>204311</xdr:rowOff>
        </xdr:to>
        <xdr:grpSp>
          <xdr:nvGrpSpPr>
            <xdr:cNvPr id="439" name="Gruppieren 438">
              <a:extLst>
                <a:ext uri="{FF2B5EF4-FFF2-40B4-BE49-F238E27FC236}">
                  <a16:creationId xmlns:a16="http://schemas.microsoft.com/office/drawing/2014/main" id="{00000000-0008-0000-0B00-0000B7010000}"/>
                </a:ext>
              </a:extLst>
            </xdr:cNvPr>
            <xdr:cNvGrpSpPr/>
          </xdr:nvGrpSpPr>
          <xdr:grpSpPr>
            <a:xfrm>
              <a:off x="4410062" y="15725778"/>
              <a:ext cx="2333619" cy="175733"/>
              <a:chOff x="3581394" y="2105504"/>
              <a:chExt cx="2247893" cy="276224"/>
            </a:xfrm>
          </xdr:grpSpPr>
          <xdr:sp macro="" textlink="">
            <xdr:nvSpPr>
              <xdr:cNvPr id="399590" name="Group Box 230" hidden="1">
                <a:extLst>
                  <a:ext uri="{63B3BB69-23CF-44E3-9099-C40C66FF867C}">
                    <a14:compatExt spid="_x0000_s399590"/>
                  </a:ext>
                  <a:ext uri="{FF2B5EF4-FFF2-40B4-BE49-F238E27FC236}">
                    <a16:creationId xmlns:a16="http://schemas.microsoft.com/office/drawing/2014/main" id="{00000000-0008-0000-0B00-0000E6180600}"/>
                  </a:ext>
                </a:extLst>
              </xdr:cNvPr>
              <xdr:cNvSpPr/>
            </xdr:nvSpPr>
            <xdr:spPr bwMode="auto">
              <a:xfrm>
                <a:off x="3581394" y="2105504"/>
                <a:ext cx="2247893" cy="276224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9591" name="Option Button 231" hidden="1">
                <a:extLst>
                  <a:ext uri="{63B3BB69-23CF-44E3-9099-C40C66FF867C}">
                    <a14:compatExt spid="_x0000_s399591"/>
                  </a:ext>
                  <a:ext uri="{FF2B5EF4-FFF2-40B4-BE49-F238E27FC236}">
                    <a16:creationId xmlns:a16="http://schemas.microsoft.com/office/drawing/2014/main" id="{00000000-0008-0000-0B00-0000E7180600}"/>
                  </a:ext>
                </a:extLst>
              </xdr:cNvPr>
              <xdr:cNvSpPr/>
            </xdr:nvSpPr>
            <xdr:spPr bwMode="auto">
              <a:xfrm>
                <a:off x="3705225" y="2152642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592" name="Option Button 232" hidden="1">
                <a:extLst>
                  <a:ext uri="{63B3BB69-23CF-44E3-9099-C40C66FF867C}">
                    <a14:compatExt spid="_x0000_s399592"/>
                  </a:ext>
                  <a:ext uri="{FF2B5EF4-FFF2-40B4-BE49-F238E27FC236}">
                    <a16:creationId xmlns:a16="http://schemas.microsoft.com/office/drawing/2014/main" id="{00000000-0008-0000-0B00-0000E8180600}"/>
                  </a:ext>
                </a:extLst>
              </xdr:cNvPr>
              <xdr:cNvSpPr/>
            </xdr:nvSpPr>
            <xdr:spPr bwMode="auto">
              <a:xfrm>
                <a:off x="4143376" y="2152642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593" name="Option Button 233" hidden="1">
                <a:extLst>
                  <a:ext uri="{63B3BB69-23CF-44E3-9099-C40C66FF867C}">
                    <a14:compatExt spid="_x0000_s399593"/>
                  </a:ext>
                  <a:ext uri="{FF2B5EF4-FFF2-40B4-BE49-F238E27FC236}">
                    <a16:creationId xmlns:a16="http://schemas.microsoft.com/office/drawing/2014/main" id="{00000000-0008-0000-0B00-0000E9180600}"/>
                  </a:ext>
                </a:extLst>
              </xdr:cNvPr>
              <xdr:cNvSpPr/>
            </xdr:nvSpPr>
            <xdr:spPr bwMode="auto">
              <a:xfrm>
                <a:off x="4581526" y="2152642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594" name="Option Button 234" hidden="1">
                <a:extLst>
                  <a:ext uri="{63B3BB69-23CF-44E3-9099-C40C66FF867C}">
                    <a14:compatExt spid="_x0000_s399594"/>
                  </a:ext>
                  <a:ext uri="{FF2B5EF4-FFF2-40B4-BE49-F238E27FC236}">
                    <a16:creationId xmlns:a16="http://schemas.microsoft.com/office/drawing/2014/main" id="{00000000-0008-0000-0B00-0000EA180600}"/>
                  </a:ext>
                </a:extLst>
              </xdr:cNvPr>
              <xdr:cNvSpPr/>
            </xdr:nvSpPr>
            <xdr:spPr bwMode="auto">
              <a:xfrm>
                <a:off x="5019675" y="2152642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595" name="Option Button 235" hidden="1">
                <a:extLst>
                  <a:ext uri="{63B3BB69-23CF-44E3-9099-C40C66FF867C}">
                    <a14:compatExt spid="_x0000_s399595"/>
                  </a:ext>
                  <a:ext uri="{FF2B5EF4-FFF2-40B4-BE49-F238E27FC236}">
                    <a16:creationId xmlns:a16="http://schemas.microsoft.com/office/drawing/2014/main" id="{00000000-0008-0000-0B00-0000EB180600}"/>
                  </a:ext>
                </a:extLst>
              </xdr:cNvPr>
              <xdr:cNvSpPr/>
            </xdr:nvSpPr>
            <xdr:spPr bwMode="auto">
              <a:xfrm>
                <a:off x="5457826" y="2152642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66662</xdr:colOff>
          <xdr:row>45</xdr:row>
          <xdr:rowOff>38103</xdr:rowOff>
        </xdr:from>
        <xdr:to>
          <xdr:col>16</xdr:col>
          <xdr:colOff>76181</xdr:colOff>
          <xdr:row>45</xdr:row>
          <xdr:rowOff>213836</xdr:rowOff>
        </xdr:to>
        <xdr:grpSp>
          <xdr:nvGrpSpPr>
            <xdr:cNvPr id="448" name="Gruppieren 447">
              <a:extLst>
                <a:ext uri="{FF2B5EF4-FFF2-40B4-BE49-F238E27FC236}">
                  <a16:creationId xmlns:a16="http://schemas.microsoft.com/office/drawing/2014/main" id="{00000000-0008-0000-0B00-0000C0010000}"/>
                </a:ext>
              </a:extLst>
            </xdr:cNvPr>
            <xdr:cNvGrpSpPr/>
          </xdr:nvGrpSpPr>
          <xdr:grpSpPr>
            <a:xfrm>
              <a:off x="4410062" y="16131543"/>
              <a:ext cx="2333619" cy="175733"/>
              <a:chOff x="3581394" y="2105504"/>
              <a:chExt cx="2247893" cy="276224"/>
            </a:xfrm>
          </xdr:grpSpPr>
          <xdr:sp macro="" textlink="">
            <xdr:nvSpPr>
              <xdr:cNvPr id="399596" name="Group Box 236" hidden="1">
                <a:extLst>
                  <a:ext uri="{63B3BB69-23CF-44E3-9099-C40C66FF867C}">
                    <a14:compatExt spid="_x0000_s399596"/>
                  </a:ext>
                  <a:ext uri="{FF2B5EF4-FFF2-40B4-BE49-F238E27FC236}">
                    <a16:creationId xmlns:a16="http://schemas.microsoft.com/office/drawing/2014/main" id="{00000000-0008-0000-0B00-0000EC180600}"/>
                  </a:ext>
                </a:extLst>
              </xdr:cNvPr>
              <xdr:cNvSpPr/>
            </xdr:nvSpPr>
            <xdr:spPr bwMode="auto">
              <a:xfrm>
                <a:off x="3581394" y="2105504"/>
                <a:ext cx="2247893" cy="276224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9597" name="Option Button 237" hidden="1">
                <a:extLst>
                  <a:ext uri="{63B3BB69-23CF-44E3-9099-C40C66FF867C}">
                    <a14:compatExt spid="_x0000_s399597"/>
                  </a:ext>
                  <a:ext uri="{FF2B5EF4-FFF2-40B4-BE49-F238E27FC236}">
                    <a16:creationId xmlns:a16="http://schemas.microsoft.com/office/drawing/2014/main" id="{00000000-0008-0000-0B00-0000ED180600}"/>
                  </a:ext>
                </a:extLst>
              </xdr:cNvPr>
              <xdr:cNvSpPr/>
            </xdr:nvSpPr>
            <xdr:spPr bwMode="auto">
              <a:xfrm>
                <a:off x="3705225" y="2152642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598" name="Option Button 238" hidden="1">
                <a:extLst>
                  <a:ext uri="{63B3BB69-23CF-44E3-9099-C40C66FF867C}">
                    <a14:compatExt spid="_x0000_s399598"/>
                  </a:ext>
                  <a:ext uri="{FF2B5EF4-FFF2-40B4-BE49-F238E27FC236}">
                    <a16:creationId xmlns:a16="http://schemas.microsoft.com/office/drawing/2014/main" id="{00000000-0008-0000-0B00-0000EE180600}"/>
                  </a:ext>
                </a:extLst>
              </xdr:cNvPr>
              <xdr:cNvSpPr/>
            </xdr:nvSpPr>
            <xdr:spPr bwMode="auto">
              <a:xfrm>
                <a:off x="4143376" y="2152642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599" name="Option Button 239" hidden="1">
                <a:extLst>
                  <a:ext uri="{63B3BB69-23CF-44E3-9099-C40C66FF867C}">
                    <a14:compatExt spid="_x0000_s399599"/>
                  </a:ext>
                  <a:ext uri="{FF2B5EF4-FFF2-40B4-BE49-F238E27FC236}">
                    <a16:creationId xmlns:a16="http://schemas.microsoft.com/office/drawing/2014/main" id="{00000000-0008-0000-0B00-0000EF180600}"/>
                  </a:ext>
                </a:extLst>
              </xdr:cNvPr>
              <xdr:cNvSpPr/>
            </xdr:nvSpPr>
            <xdr:spPr bwMode="auto">
              <a:xfrm>
                <a:off x="4581526" y="2152642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600" name="Option Button 240" hidden="1">
                <a:extLst>
                  <a:ext uri="{63B3BB69-23CF-44E3-9099-C40C66FF867C}">
                    <a14:compatExt spid="_x0000_s399600"/>
                  </a:ext>
                  <a:ext uri="{FF2B5EF4-FFF2-40B4-BE49-F238E27FC236}">
                    <a16:creationId xmlns:a16="http://schemas.microsoft.com/office/drawing/2014/main" id="{00000000-0008-0000-0B00-0000F0180600}"/>
                  </a:ext>
                </a:extLst>
              </xdr:cNvPr>
              <xdr:cNvSpPr/>
            </xdr:nvSpPr>
            <xdr:spPr bwMode="auto">
              <a:xfrm>
                <a:off x="5019675" y="2152642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601" name="Option Button 241" hidden="1">
                <a:extLst>
                  <a:ext uri="{63B3BB69-23CF-44E3-9099-C40C66FF867C}">
                    <a14:compatExt spid="_x0000_s399601"/>
                  </a:ext>
                  <a:ext uri="{FF2B5EF4-FFF2-40B4-BE49-F238E27FC236}">
                    <a16:creationId xmlns:a16="http://schemas.microsoft.com/office/drawing/2014/main" id="{00000000-0008-0000-0B00-0000F1180600}"/>
                  </a:ext>
                </a:extLst>
              </xdr:cNvPr>
              <xdr:cNvSpPr/>
            </xdr:nvSpPr>
            <xdr:spPr bwMode="auto">
              <a:xfrm>
                <a:off x="5457826" y="2152642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xdr:twoCellAnchor>
    <xdr:from>
      <xdr:col>20</xdr:col>
      <xdr:colOff>57150</xdr:colOff>
      <xdr:row>39</xdr:row>
      <xdr:rowOff>66674</xdr:rowOff>
    </xdr:from>
    <xdr:to>
      <xdr:col>21</xdr:col>
      <xdr:colOff>133349</xdr:colOff>
      <xdr:row>44</xdr:row>
      <xdr:rowOff>219074</xdr:rowOff>
    </xdr:to>
    <xdr:graphicFrame macro="">
      <xdr:nvGraphicFramePr>
        <xdr:cNvPr id="456" name="Diagramm 455">
          <a:extLst>
            <a:ext uri="{FF2B5EF4-FFF2-40B4-BE49-F238E27FC236}">
              <a16:creationId xmlns:a16="http://schemas.microsoft.com/office/drawing/2014/main" id="{00000000-0008-0000-0B00-0000C80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66668</xdr:colOff>
          <xdr:row>48</xdr:row>
          <xdr:rowOff>9591</xdr:rowOff>
        </xdr:from>
        <xdr:to>
          <xdr:col>16</xdr:col>
          <xdr:colOff>76191</xdr:colOff>
          <xdr:row>48</xdr:row>
          <xdr:rowOff>203596</xdr:rowOff>
        </xdr:to>
        <xdr:grpSp>
          <xdr:nvGrpSpPr>
            <xdr:cNvPr id="458" name="Gruppieren 457">
              <a:extLst>
                <a:ext uri="{FF2B5EF4-FFF2-40B4-BE49-F238E27FC236}">
                  <a16:creationId xmlns:a16="http://schemas.microsoft.com/office/drawing/2014/main" id="{00000000-0008-0000-0B00-0000CA010000}"/>
                </a:ext>
              </a:extLst>
            </xdr:cNvPr>
            <xdr:cNvGrpSpPr/>
          </xdr:nvGrpSpPr>
          <xdr:grpSpPr>
            <a:xfrm>
              <a:off x="4410068" y="17093631"/>
              <a:ext cx="2333623" cy="194005"/>
              <a:chOff x="3581260" y="2104648"/>
              <a:chExt cx="2247895" cy="276226"/>
            </a:xfrm>
          </xdr:grpSpPr>
          <xdr:sp macro="" textlink="">
            <xdr:nvSpPr>
              <xdr:cNvPr id="399602" name="Group Box 242" hidden="1">
                <a:extLst>
                  <a:ext uri="{63B3BB69-23CF-44E3-9099-C40C66FF867C}">
                    <a14:compatExt spid="_x0000_s399602"/>
                  </a:ext>
                  <a:ext uri="{FF2B5EF4-FFF2-40B4-BE49-F238E27FC236}">
                    <a16:creationId xmlns:a16="http://schemas.microsoft.com/office/drawing/2014/main" id="{00000000-0008-0000-0B00-0000F2180600}"/>
                  </a:ext>
                </a:extLst>
              </xdr:cNvPr>
              <xdr:cNvSpPr/>
            </xdr:nvSpPr>
            <xdr:spPr bwMode="auto">
              <a:xfrm>
                <a:off x="3581260" y="2104648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9603" name="Option Button 243" hidden="1">
                <a:extLst>
                  <a:ext uri="{63B3BB69-23CF-44E3-9099-C40C66FF867C}">
                    <a14:compatExt spid="_x0000_s399603"/>
                  </a:ext>
                  <a:ext uri="{FF2B5EF4-FFF2-40B4-BE49-F238E27FC236}">
                    <a16:creationId xmlns:a16="http://schemas.microsoft.com/office/drawing/2014/main" id="{00000000-0008-0000-0B00-0000F31806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604" name="Option Button 244" hidden="1">
                <a:extLst>
                  <a:ext uri="{63B3BB69-23CF-44E3-9099-C40C66FF867C}">
                    <a14:compatExt spid="_x0000_s399604"/>
                  </a:ext>
                  <a:ext uri="{FF2B5EF4-FFF2-40B4-BE49-F238E27FC236}">
                    <a16:creationId xmlns:a16="http://schemas.microsoft.com/office/drawing/2014/main" id="{00000000-0008-0000-0B00-0000F41806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605" name="Option Button 245" hidden="1">
                <a:extLst>
                  <a:ext uri="{63B3BB69-23CF-44E3-9099-C40C66FF867C}">
                    <a14:compatExt spid="_x0000_s399605"/>
                  </a:ext>
                  <a:ext uri="{FF2B5EF4-FFF2-40B4-BE49-F238E27FC236}">
                    <a16:creationId xmlns:a16="http://schemas.microsoft.com/office/drawing/2014/main" id="{00000000-0008-0000-0B00-0000F51806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606" name="Option Button 246" hidden="1">
                <a:extLst>
                  <a:ext uri="{63B3BB69-23CF-44E3-9099-C40C66FF867C}">
                    <a14:compatExt spid="_x0000_s399606"/>
                  </a:ext>
                  <a:ext uri="{FF2B5EF4-FFF2-40B4-BE49-F238E27FC236}">
                    <a16:creationId xmlns:a16="http://schemas.microsoft.com/office/drawing/2014/main" id="{00000000-0008-0000-0B00-0000F61806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607" name="Option Button 247" hidden="1">
                <a:extLst>
                  <a:ext uri="{63B3BB69-23CF-44E3-9099-C40C66FF867C}">
                    <a14:compatExt spid="_x0000_s399607"/>
                  </a:ext>
                  <a:ext uri="{FF2B5EF4-FFF2-40B4-BE49-F238E27FC236}">
                    <a16:creationId xmlns:a16="http://schemas.microsoft.com/office/drawing/2014/main" id="{00000000-0008-0000-0B00-0000F71806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66668</xdr:colOff>
          <xdr:row>51</xdr:row>
          <xdr:rowOff>66</xdr:rowOff>
        </xdr:from>
        <xdr:to>
          <xdr:col>16</xdr:col>
          <xdr:colOff>76191</xdr:colOff>
          <xdr:row>51</xdr:row>
          <xdr:rowOff>194071</xdr:rowOff>
        </xdr:to>
        <xdr:grpSp>
          <xdr:nvGrpSpPr>
            <xdr:cNvPr id="467" name="Gruppieren 466">
              <a:extLst>
                <a:ext uri="{FF2B5EF4-FFF2-40B4-BE49-F238E27FC236}">
                  <a16:creationId xmlns:a16="http://schemas.microsoft.com/office/drawing/2014/main" id="{00000000-0008-0000-0B00-0000D3010000}"/>
                </a:ext>
              </a:extLst>
            </xdr:cNvPr>
            <xdr:cNvGrpSpPr/>
          </xdr:nvGrpSpPr>
          <xdr:grpSpPr>
            <a:xfrm>
              <a:off x="4410068" y="18272826"/>
              <a:ext cx="2333623" cy="194005"/>
              <a:chOff x="3581260" y="2104648"/>
              <a:chExt cx="2247895" cy="276226"/>
            </a:xfrm>
          </xdr:grpSpPr>
          <xdr:sp macro="" textlink="">
            <xdr:nvSpPr>
              <xdr:cNvPr id="399608" name="Group Box 248" hidden="1">
                <a:extLst>
                  <a:ext uri="{63B3BB69-23CF-44E3-9099-C40C66FF867C}">
                    <a14:compatExt spid="_x0000_s399608"/>
                  </a:ext>
                  <a:ext uri="{FF2B5EF4-FFF2-40B4-BE49-F238E27FC236}">
                    <a16:creationId xmlns:a16="http://schemas.microsoft.com/office/drawing/2014/main" id="{00000000-0008-0000-0B00-0000F8180600}"/>
                  </a:ext>
                </a:extLst>
              </xdr:cNvPr>
              <xdr:cNvSpPr/>
            </xdr:nvSpPr>
            <xdr:spPr bwMode="auto">
              <a:xfrm>
                <a:off x="3581260" y="2104648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9609" name="Option Button 249" hidden="1">
                <a:extLst>
                  <a:ext uri="{63B3BB69-23CF-44E3-9099-C40C66FF867C}">
                    <a14:compatExt spid="_x0000_s399609"/>
                  </a:ext>
                  <a:ext uri="{FF2B5EF4-FFF2-40B4-BE49-F238E27FC236}">
                    <a16:creationId xmlns:a16="http://schemas.microsoft.com/office/drawing/2014/main" id="{00000000-0008-0000-0B00-0000F91806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610" name="Option Button 250" hidden="1">
                <a:extLst>
                  <a:ext uri="{63B3BB69-23CF-44E3-9099-C40C66FF867C}">
                    <a14:compatExt spid="_x0000_s399610"/>
                  </a:ext>
                  <a:ext uri="{FF2B5EF4-FFF2-40B4-BE49-F238E27FC236}">
                    <a16:creationId xmlns:a16="http://schemas.microsoft.com/office/drawing/2014/main" id="{00000000-0008-0000-0B00-0000FA1806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611" name="Option Button 251" hidden="1">
                <a:extLst>
                  <a:ext uri="{63B3BB69-23CF-44E3-9099-C40C66FF867C}">
                    <a14:compatExt spid="_x0000_s399611"/>
                  </a:ext>
                  <a:ext uri="{FF2B5EF4-FFF2-40B4-BE49-F238E27FC236}">
                    <a16:creationId xmlns:a16="http://schemas.microsoft.com/office/drawing/2014/main" id="{00000000-0008-0000-0B00-0000FB1806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612" name="Option Button 252" hidden="1">
                <a:extLst>
                  <a:ext uri="{63B3BB69-23CF-44E3-9099-C40C66FF867C}">
                    <a14:compatExt spid="_x0000_s399612"/>
                  </a:ext>
                  <a:ext uri="{FF2B5EF4-FFF2-40B4-BE49-F238E27FC236}">
                    <a16:creationId xmlns:a16="http://schemas.microsoft.com/office/drawing/2014/main" id="{00000000-0008-0000-0B00-0000FC1806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613" name="Option Button 253" hidden="1">
                <a:extLst>
                  <a:ext uri="{63B3BB69-23CF-44E3-9099-C40C66FF867C}">
                    <a14:compatExt spid="_x0000_s399613"/>
                  </a:ext>
                  <a:ext uri="{FF2B5EF4-FFF2-40B4-BE49-F238E27FC236}">
                    <a16:creationId xmlns:a16="http://schemas.microsoft.com/office/drawing/2014/main" id="{00000000-0008-0000-0B00-0000FD1806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66668</xdr:colOff>
          <xdr:row>52</xdr:row>
          <xdr:rowOff>9591</xdr:rowOff>
        </xdr:from>
        <xdr:to>
          <xdr:col>16</xdr:col>
          <xdr:colOff>76191</xdr:colOff>
          <xdr:row>52</xdr:row>
          <xdr:rowOff>203596</xdr:rowOff>
        </xdr:to>
        <xdr:grpSp>
          <xdr:nvGrpSpPr>
            <xdr:cNvPr id="476" name="Gruppieren 475">
              <a:extLst>
                <a:ext uri="{FF2B5EF4-FFF2-40B4-BE49-F238E27FC236}">
                  <a16:creationId xmlns:a16="http://schemas.microsoft.com/office/drawing/2014/main" id="{00000000-0008-0000-0B00-0000DC010000}"/>
                </a:ext>
              </a:extLst>
            </xdr:cNvPr>
            <xdr:cNvGrpSpPr/>
          </xdr:nvGrpSpPr>
          <xdr:grpSpPr>
            <a:xfrm>
              <a:off x="4410068" y="18678591"/>
              <a:ext cx="2333623" cy="194005"/>
              <a:chOff x="3581260" y="2104648"/>
              <a:chExt cx="2247895" cy="276226"/>
            </a:xfrm>
          </xdr:grpSpPr>
          <xdr:sp macro="" textlink="">
            <xdr:nvSpPr>
              <xdr:cNvPr id="399614" name="Group Box 254" hidden="1">
                <a:extLst>
                  <a:ext uri="{63B3BB69-23CF-44E3-9099-C40C66FF867C}">
                    <a14:compatExt spid="_x0000_s399614"/>
                  </a:ext>
                  <a:ext uri="{FF2B5EF4-FFF2-40B4-BE49-F238E27FC236}">
                    <a16:creationId xmlns:a16="http://schemas.microsoft.com/office/drawing/2014/main" id="{00000000-0008-0000-0B00-0000FE180600}"/>
                  </a:ext>
                </a:extLst>
              </xdr:cNvPr>
              <xdr:cNvSpPr/>
            </xdr:nvSpPr>
            <xdr:spPr bwMode="auto">
              <a:xfrm>
                <a:off x="3581260" y="2104648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9615" name="Option Button 255" hidden="1">
                <a:extLst>
                  <a:ext uri="{63B3BB69-23CF-44E3-9099-C40C66FF867C}">
                    <a14:compatExt spid="_x0000_s399615"/>
                  </a:ext>
                  <a:ext uri="{FF2B5EF4-FFF2-40B4-BE49-F238E27FC236}">
                    <a16:creationId xmlns:a16="http://schemas.microsoft.com/office/drawing/2014/main" id="{00000000-0008-0000-0B00-0000FF1806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616" name="Option Button 256" hidden="1">
                <a:extLst>
                  <a:ext uri="{63B3BB69-23CF-44E3-9099-C40C66FF867C}">
                    <a14:compatExt spid="_x0000_s399616"/>
                  </a:ext>
                  <a:ext uri="{FF2B5EF4-FFF2-40B4-BE49-F238E27FC236}">
                    <a16:creationId xmlns:a16="http://schemas.microsoft.com/office/drawing/2014/main" id="{00000000-0008-0000-0B00-0000001906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617" name="Option Button 257" hidden="1">
                <a:extLst>
                  <a:ext uri="{63B3BB69-23CF-44E3-9099-C40C66FF867C}">
                    <a14:compatExt spid="_x0000_s399617"/>
                  </a:ext>
                  <a:ext uri="{FF2B5EF4-FFF2-40B4-BE49-F238E27FC236}">
                    <a16:creationId xmlns:a16="http://schemas.microsoft.com/office/drawing/2014/main" id="{00000000-0008-0000-0B00-0000011906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618" name="Option Button 258" hidden="1">
                <a:extLst>
                  <a:ext uri="{63B3BB69-23CF-44E3-9099-C40C66FF867C}">
                    <a14:compatExt spid="_x0000_s399618"/>
                  </a:ext>
                  <a:ext uri="{FF2B5EF4-FFF2-40B4-BE49-F238E27FC236}">
                    <a16:creationId xmlns:a16="http://schemas.microsoft.com/office/drawing/2014/main" id="{00000000-0008-0000-0B00-0000021906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619" name="Option Button 259" hidden="1">
                <a:extLst>
                  <a:ext uri="{63B3BB69-23CF-44E3-9099-C40C66FF867C}">
                    <a14:compatExt spid="_x0000_s399619"/>
                  </a:ext>
                  <a:ext uri="{FF2B5EF4-FFF2-40B4-BE49-F238E27FC236}">
                    <a16:creationId xmlns:a16="http://schemas.microsoft.com/office/drawing/2014/main" id="{00000000-0008-0000-0B00-0000031906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66668</xdr:colOff>
          <xdr:row>53</xdr:row>
          <xdr:rowOff>66</xdr:rowOff>
        </xdr:from>
        <xdr:to>
          <xdr:col>16</xdr:col>
          <xdr:colOff>76191</xdr:colOff>
          <xdr:row>53</xdr:row>
          <xdr:rowOff>194071</xdr:rowOff>
        </xdr:to>
        <xdr:grpSp>
          <xdr:nvGrpSpPr>
            <xdr:cNvPr id="485" name="Gruppieren 484">
              <a:extLst>
                <a:ext uri="{FF2B5EF4-FFF2-40B4-BE49-F238E27FC236}">
                  <a16:creationId xmlns:a16="http://schemas.microsoft.com/office/drawing/2014/main" id="{00000000-0008-0000-0B00-0000E5010000}"/>
                </a:ext>
              </a:extLst>
            </xdr:cNvPr>
            <xdr:cNvGrpSpPr/>
          </xdr:nvGrpSpPr>
          <xdr:grpSpPr>
            <a:xfrm>
              <a:off x="4410068" y="19065306"/>
              <a:ext cx="2333623" cy="194005"/>
              <a:chOff x="3581260" y="2104648"/>
              <a:chExt cx="2247895" cy="276226"/>
            </a:xfrm>
          </xdr:grpSpPr>
          <xdr:sp macro="" textlink="">
            <xdr:nvSpPr>
              <xdr:cNvPr id="399620" name="Group Box 260" hidden="1">
                <a:extLst>
                  <a:ext uri="{63B3BB69-23CF-44E3-9099-C40C66FF867C}">
                    <a14:compatExt spid="_x0000_s399620"/>
                  </a:ext>
                  <a:ext uri="{FF2B5EF4-FFF2-40B4-BE49-F238E27FC236}">
                    <a16:creationId xmlns:a16="http://schemas.microsoft.com/office/drawing/2014/main" id="{00000000-0008-0000-0B00-000004190600}"/>
                  </a:ext>
                </a:extLst>
              </xdr:cNvPr>
              <xdr:cNvSpPr/>
            </xdr:nvSpPr>
            <xdr:spPr bwMode="auto">
              <a:xfrm>
                <a:off x="3581260" y="2104648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9621" name="Option Button 261" hidden="1">
                <a:extLst>
                  <a:ext uri="{63B3BB69-23CF-44E3-9099-C40C66FF867C}">
                    <a14:compatExt spid="_x0000_s399621"/>
                  </a:ext>
                  <a:ext uri="{FF2B5EF4-FFF2-40B4-BE49-F238E27FC236}">
                    <a16:creationId xmlns:a16="http://schemas.microsoft.com/office/drawing/2014/main" id="{00000000-0008-0000-0B00-0000051906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622" name="Option Button 262" hidden="1">
                <a:extLst>
                  <a:ext uri="{63B3BB69-23CF-44E3-9099-C40C66FF867C}">
                    <a14:compatExt spid="_x0000_s399622"/>
                  </a:ext>
                  <a:ext uri="{FF2B5EF4-FFF2-40B4-BE49-F238E27FC236}">
                    <a16:creationId xmlns:a16="http://schemas.microsoft.com/office/drawing/2014/main" id="{00000000-0008-0000-0B00-0000061906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623" name="Option Button 263" hidden="1">
                <a:extLst>
                  <a:ext uri="{63B3BB69-23CF-44E3-9099-C40C66FF867C}">
                    <a14:compatExt spid="_x0000_s399623"/>
                  </a:ext>
                  <a:ext uri="{FF2B5EF4-FFF2-40B4-BE49-F238E27FC236}">
                    <a16:creationId xmlns:a16="http://schemas.microsoft.com/office/drawing/2014/main" id="{00000000-0008-0000-0B00-0000071906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624" name="Option Button 264" hidden="1">
                <a:extLst>
                  <a:ext uri="{63B3BB69-23CF-44E3-9099-C40C66FF867C}">
                    <a14:compatExt spid="_x0000_s399624"/>
                  </a:ext>
                  <a:ext uri="{FF2B5EF4-FFF2-40B4-BE49-F238E27FC236}">
                    <a16:creationId xmlns:a16="http://schemas.microsoft.com/office/drawing/2014/main" id="{00000000-0008-0000-0B00-0000081906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625" name="Option Button 265" hidden="1">
                <a:extLst>
                  <a:ext uri="{63B3BB69-23CF-44E3-9099-C40C66FF867C}">
                    <a14:compatExt spid="_x0000_s399625"/>
                  </a:ext>
                  <a:ext uri="{FF2B5EF4-FFF2-40B4-BE49-F238E27FC236}">
                    <a16:creationId xmlns:a16="http://schemas.microsoft.com/office/drawing/2014/main" id="{00000000-0008-0000-0B00-0000091906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xdr:twoCellAnchor>
    <xdr:from>
      <xdr:col>20</xdr:col>
      <xdr:colOff>57150</xdr:colOff>
      <xdr:row>47</xdr:row>
      <xdr:rowOff>66674</xdr:rowOff>
    </xdr:from>
    <xdr:to>
      <xdr:col>21</xdr:col>
      <xdr:colOff>133349</xdr:colOff>
      <xdr:row>52</xdr:row>
      <xdr:rowOff>219074</xdr:rowOff>
    </xdr:to>
    <xdr:graphicFrame macro="">
      <xdr:nvGraphicFramePr>
        <xdr:cNvPr id="493" name="Diagramm 492">
          <a:extLst>
            <a:ext uri="{FF2B5EF4-FFF2-40B4-BE49-F238E27FC236}">
              <a16:creationId xmlns:a16="http://schemas.microsoft.com/office/drawing/2014/main" id="{00000000-0008-0000-0B00-0000ED0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66662</xdr:colOff>
          <xdr:row>57</xdr:row>
          <xdr:rowOff>28578</xdr:rowOff>
        </xdr:from>
        <xdr:to>
          <xdr:col>16</xdr:col>
          <xdr:colOff>76181</xdr:colOff>
          <xdr:row>57</xdr:row>
          <xdr:rowOff>204311</xdr:rowOff>
        </xdr:to>
        <xdr:grpSp>
          <xdr:nvGrpSpPr>
            <xdr:cNvPr id="495" name="Gruppieren 494">
              <a:extLst>
                <a:ext uri="{FF2B5EF4-FFF2-40B4-BE49-F238E27FC236}">
                  <a16:creationId xmlns:a16="http://schemas.microsoft.com/office/drawing/2014/main" id="{00000000-0008-0000-0B00-0000EF010000}"/>
                </a:ext>
              </a:extLst>
            </xdr:cNvPr>
            <xdr:cNvGrpSpPr/>
          </xdr:nvGrpSpPr>
          <xdr:grpSpPr>
            <a:xfrm>
              <a:off x="4410062" y="20480658"/>
              <a:ext cx="2333619" cy="175733"/>
              <a:chOff x="3581394" y="2105504"/>
              <a:chExt cx="2247893" cy="276224"/>
            </a:xfrm>
          </xdr:grpSpPr>
          <xdr:sp macro="" textlink="">
            <xdr:nvSpPr>
              <xdr:cNvPr id="399626" name="Group Box 266" hidden="1">
                <a:extLst>
                  <a:ext uri="{63B3BB69-23CF-44E3-9099-C40C66FF867C}">
                    <a14:compatExt spid="_x0000_s399626"/>
                  </a:ext>
                  <a:ext uri="{FF2B5EF4-FFF2-40B4-BE49-F238E27FC236}">
                    <a16:creationId xmlns:a16="http://schemas.microsoft.com/office/drawing/2014/main" id="{00000000-0008-0000-0B00-00000A190600}"/>
                  </a:ext>
                </a:extLst>
              </xdr:cNvPr>
              <xdr:cNvSpPr/>
            </xdr:nvSpPr>
            <xdr:spPr bwMode="auto">
              <a:xfrm>
                <a:off x="3581394" y="2105504"/>
                <a:ext cx="2247893" cy="276224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9627" name="Option Button 267" hidden="1">
                <a:extLst>
                  <a:ext uri="{63B3BB69-23CF-44E3-9099-C40C66FF867C}">
                    <a14:compatExt spid="_x0000_s399627"/>
                  </a:ext>
                  <a:ext uri="{FF2B5EF4-FFF2-40B4-BE49-F238E27FC236}">
                    <a16:creationId xmlns:a16="http://schemas.microsoft.com/office/drawing/2014/main" id="{00000000-0008-0000-0B00-00000B190600}"/>
                  </a:ext>
                </a:extLst>
              </xdr:cNvPr>
              <xdr:cNvSpPr/>
            </xdr:nvSpPr>
            <xdr:spPr bwMode="auto">
              <a:xfrm>
                <a:off x="3705225" y="2152642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628" name="Option Button 268" hidden="1">
                <a:extLst>
                  <a:ext uri="{63B3BB69-23CF-44E3-9099-C40C66FF867C}">
                    <a14:compatExt spid="_x0000_s399628"/>
                  </a:ext>
                  <a:ext uri="{FF2B5EF4-FFF2-40B4-BE49-F238E27FC236}">
                    <a16:creationId xmlns:a16="http://schemas.microsoft.com/office/drawing/2014/main" id="{00000000-0008-0000-0B00-00000C190600}"/>
                  </a:ext>
                </a:extLst>
              </xdr:cNvPr>
              <xdr:cNvSpPr/>
            </xdr:nvSpPr>
            <xdr:spPr bwMode="auto">
              <a:xfrm>
                <a:off x="4143376" y="2152642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629" name="Option Button 269" hidden="1">
                <a:extLst>
                  <a:ext uri="{63B3BB69-23CF-44E3-9099-C40C66FF867C}">
                    <a14:compatExt spid="_x0000_s399629"/>
                  </a:ext>
                  <a:ext uri="{FF2B5EF4-FFF2-40B4-BE49-F238E27FC236}">
                    <a16:creationId xmlns:a16="http://schemas.microsoft.com/office/drawing/2014/main" id="{00000000-0008-0000-0B00-00000D190600}"/>
                  </a:ext>
                </a:extLst>
              </xdr:cNvPr>
              <xdr:cNvSpPr/>
            </xdr:nvSpPr>
            <xdr:spPr bwMode="auto">
              <a:xfrm>
                <a:off x="4581526" y="2152642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630" name="Option Button 270" hidden="1">
                <a:extLst>
                  <a:ext uri="{63B3BB69-23CF-44E3-9099-C40C66FF867C}">
                    <a14:compatExt spid="_x0000_s399630"/>
                  </a:ext>
                  <a:ext uri="{FF2B5EF4-FFF2-40B4-BE49-F238E27FC236}">
                    <a16:creationId xmlns:a16="http://schemas.microsoft.com/office/drawing/2014/main" id="{00000000-0008-0000-0B00-00000E190600}"/>
                  </a:ext>
                </a:extLst>
              </xdr:cNvPr>
              <xdr:cNvSpPr/>
            </xdr:nvSpPr>
            <xdr:spPr bwMode="auto">
              <a:xfrm>
                <a:off x="5019675" y="2152642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631" name="Option Button 271" hidden="1">
                <a:extLst>
                  <a:ext uri="{63B3BB69-23CF-44E3-9099-C40C66FF867C}">
                    <a14:compatExt spid="_x0000_s399631"/>
                  </a:ext>
                  <a:ext uri="{FF2B5EF4-FFF2-40B4-BE49-F238E27FC236}">
                    <a16:creationId xmlns:a16="http://schemas.microsoft.com/office/drawing/2014/main" id="{00000000-0008-0000-0B00-00000F190600}"/>
                  </a:ext>
                </a:extLst>
              </xdr:cNvPr>
              <xdr:cNvSpPr/>
            </xdr:nvSpPr>
            <xdr:spPr bwMode="auto">
              <a:xfrm>
                <a:off x="5457826" y="2152642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66662</xdr:colOff>
          <xdr:row>58</xdr:row>
          <xdr:rowOff>9528</xdr:rowOff>
        </xdr:from>
        <xdr:to>
          <xdr:col>16</xdr:col>
          <xdr:colOff>76181</xdr:colOff>
          <xdr:row>58</xdr:row>
          <xdr:rowOff>185261</xdr:rowOff>
        </xdr:to>
        <xdr:grpSp>
          <xdr:nvGrpSpPr>
            <xdr:cNvPr id="504" name="Gruppieren 503">
              <a:extLst>
                <a:ext uri="{FF2B5EF4-FFF2-40B4-BE49-F238E27FC236}">
                  <a16:creationId xmlns:a16="http://schemas.microsoft.com/office/drawing/2014/main" id="{00000000-0008-0000-0B00-0000F8010000}"/>
                </a:ext>
              </a:extLst>
            </xdr:cNvPr>
            <xdr:cNvGrpSpPr/>
          </xdr:nvGrpSpPr>
          <xdr:grpSpPr>
            <a:xfrm>
              <a:off x="4410062" y="20857848"/>
              <a:ext cx="2333619" cy="175733"/>
              <a:chOff x="3581394" y="2105504"/>
              <a:chExt cx="2247893" cy="276224"/>
            </a:xfrm>
          </xdr:grpSpPr>
          <xdr:sp macro="" textlink="">
            <xdr:nvSpPr>
              <xdr:cNvPr id="399632" name="Group Box 272" hidden="1">
                <a:extLst>
                  <a:ext uri="{63B3BB69-23CF-44E3-9099-C40C66FF867C}">
                    <a14:compatExt spid="_x0000_s399632"/>
                  </a:ext>
                  <a:ext uri="{FF2B5EF4-FFF2-40B4-BE49-F238E27FC236}">
                    <a16:creationId xmlns:a16="http://schemas.microsoft.com/office/drawing/2014/main" id="{00000000-0008-0000-0B00-000010190600}"/>
                  </a:ext>
                </a:extLst>
              </xdr:cNvPr>
              <xdr:cNvSpPr/>
            </xdr:nvSpPr>
            <xdr:spPr bwMode="auto">
              <a:xfrm>
                <a:off x="3581394" y="2105504"/>
                <a:ext cx="2247893" cy="276224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9633" name="Option Button 273" hidden="1">
                <a:extLst>
                  <a:ext uri="{63B3BB69-23CF-44E3-9099-C40C66FF867C}">
                    <a14:compatExt spid="_x0000_s399633"/>
                  </a:ext>
                  <a:ext uri="{FF2B5EF4-FFF2-40B4-BE49-F238E27FC236}">
                    <a16:creationId xmlns:a16="http://schemas.microsoft.com/office/drawing/2014/main" id="{00000000-0008-0000-0B00-000011190600}"/>
                  </a:ext>
                </a:extLst>
              </xdr:cNvPr>
              <xdr:cNvSpPr/>
            </xdr:nvSpPr>
            <xdr:spPr bwMode="auto">
              <a:xfrm>
                <a:off x="3705225" y="2152642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634" name="Option Button 274" hidden="1">
                <a:extLst>
                  <a:ext uri="{63B3BB69-23CF-44E3-9099-C40C66FF867C}">
                    <a14:compatExt spid="_x0000_s399634"/>
                  </a:ext>
                  <a:ext uri="{FF2B5EF4-FFF2-40B4-BE49-F238E27FC236}">
                    <a16:creationId xmlns:a16="http://schemas.microsoft.com/office/drawing/2014/main" id="{00000000-0008-0000-0B00-000012190600}"/>
                  </a:ext>
                </a:extLst>
              </xdr:cNvPr>
              <xdr:cNvSpPr/>
            </xdr:nvSpPr>
            <xdr:spPr bwMode="auto">
              <a:xfrm>
                <a:off x="4143376" y="2152642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635" name="Option Button 275" hidden="1">
                <a:extLst>
                  <a:ext uri="{63B3BB69-23CF-44E3-9099-C40C66FF867C}">
                    <a14:compatExt spid="_x0000_s399635"/>
                  </a:ext>
                  <a:ext uri="{FF2B5EF4-FFF2-40B4-BE49-F238E27FC236}">
                    <a16:creationId xmlns:a16="http://schemas.microsoft.com/office/drawing/2014/main" id="{00000000-0008-0000-0B00-000013190600}"/>
                  </a:ext>
                </a:extLst>
              </xdr:cNvPr>
              <xdr:cNvSpPr/>
            </xdr:nvSpPr>
            <xdr:spPr bwMode="auto">
              <a:xfrm>
                <a:off x="4581526" y="2152642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636" name="Option Button 276" hidden="1">
                <a:extLst>
                  <a:ext uri="{63B3BB69-23CF-44E3-9099-C40C66FF867C}">
                    <a14:compatExt spid="_x0000_s399636"/>
                  </a:ext>
                  <a:ext uri="{FF2B5EF4-FFF2-40B4-BE49-F238E27FC236}">
                    <a16:creationId xmlns:a16="http://schemas.microsoft.com/office/drawing/2014/main" id="{00000000-0008-0000-0B00-000014190600}"/>
                  </a:ext>
                </a:extLst>
              </xdr:cNvPr>
              <xdr:cNvSpPr/>
            </xdr:nvSpPr>
            <xdr:spPr bwMode="auto">
              <a:xfrm>
                <a:off x="5019675" y="2152642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637" name="Option Button 277" hidden="1">
                <a:extLst>
                  <a:ext uri="{63B3BB69-23CF-44E3-9099-C40C66FF867C}">
                    <a14:compatExt spid="_x0000_s399637"/>
                  </a:ext>
                  <a:ext uri="{FF2B5EF4-FFF2-40B4-BE49-F238E27FC236}">
                    <a16:creationId xmlns:a16="http://schemas.microsoft.com/office/drawing/2014/main" id="{00000000-0008-0000-0B00-000015190600}"/>
                  </a:ext>
                </a:extLst>
              </xdr:cNvPr>
              <xdr:cNvSpPr/>
            </xdr:nvSpPr>
            <xdr:spPr bwMode="auto">
              <a:xfrm>
                <a:off x="5457826" y="2152642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66662</xdr:colOff>
          <xdr:row>59</xdr:row>
          <xdr:rowOff>28578</xdr:rowOff>
        </xdr:from>
        <xdr:to>
          <xdr:col>16</xdr:col>
          <xdr:colOff>76181</xdr:colOff>
          <xdr:row>59</xdr:row>
          <xdr:rowOff>204311</xdr:rowOff>
        </xdr:to>
        <xdr:grpSp>
          <xdr:nvGrpSpPr>
            <xdr:cNvPr id="513" name="Gruppieren 512">
              <a:extLst>
                <a:ext uri="{FF2B5EF4-FFF2-40B4-BE49-F238E27FC236}">
                  <a16:creationId xmlns:a16="http://schemas.microsoft.com/office/drawing/2014/main" id="{00000000-0008-0000-0B00-000001020000}"/>
                </a:ext>
              </a:extLst>
            </xdr:cNvPr>
            <xdr:cNvGrpSpPr/>
          </xdr:nvGrpSpPr>
          <xdr:grpSpPr>
            <a:xfrm>
              <a:off x="4410062" y="21273138"/>
              <a:ext cx="2333619" cy="175733"/>
              <a:chOff x="3581394" y="2105504"/>
              <a:chExt cx="2247893" cy="276224"/>
            </a:xfrm>
          </xdr:grpSpPr>
          <xdr:sp macro="" textlink="">
            <xdr:nvSpPr>
              <xdr:cNvPr id="399638" name="Group Box 278" hidden="1">
                <a:extLst>
                  <a:ext uri="{63B3BB69-23CF-44E3-9099-C40C66FF867C}">
                    <a14:compatExt spid="_x0000_s399638"/>
                  </a:ext>
                  <a:ext uri="{FF2B5EF4-FFF2-40B4-BE49-F238E27FC236}">
                    <a16:creationId xmlns:a16="http://schemas.microsoft.com/office/drawing/2014/main" id="{00000000-0008-0000-0B00-000016190600}"/>
                  </a:ext>
                </a:extLst>
              </xdr:cNvPr>
              <xdr:cNvSpPr/>
            </xdr:nvSpPr>
            <xdr:spPr bwMode="auto">
              <a:xfrm>
                <a:off x="3581394" y="2105504"/>
                <a:ext cx="2247893" cy="276224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9639" name="Option Button 279" hidden="1">
                <a:extLst>
                  <a:ext uri="{63B3BB69-23CF-44E3-9099-C40C66FF867C}">
                    <a14:compatExt spid="_x0000_s399639"/>
                  </a:ext>
                  <a:ext uri="{FF2B5EF4-FFF2-40B4-BE49-F238E27FC236}">
                    <a16:creationId xmlns:a16="http://schemas.microsoft.com/office/drawing/2014/main" id="{00000000-0008-0000-0B00-000017190600}"/>
                  </a:ext>
                </a:extLst>
              </xdr:cNvPr>
              <xdr:cNvSpPr/>
            </xdr:nvSpPr>
            <xdr:spPr bwMode="auto">
              <a:xfrm>
                <a:off x="3705225" y="2152642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640" name="Option Button 280" hidden="1">
                <a:extLst>
                  <a:ext uri="{63B3BB69-23CF-44E3-9099-C40C66FF867C}">
                    <a14:compatExt spid="_x0000_s399640"/>
                  </a:ext>
                  <a:ext uri="{FF2B5EF4-FFF2-40B4-BE49-F238E27FC236}">
                    <a16:creationId xmlns:a16="http://schemas.microsoft.com/office/drawing/2014/main" id="{00000000-0008-0000-0B00-000018190600}"/>
                  </a:ext>
                </a:extLst>
              </xdr:cNvPr>
              <xdr:cNvSpPr/>
            </xdr:nvSpPr>
            <xdr:spPr bwMode="auto">
              <a:xfrm>
                <a:off x="4143376" y="2152642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641" name="Option Button 281" hidden="1">
                <a:extLst>
                  <a:ext uri="{63B3BB69-23CF-44E3-9099-C40C66FF867C}">
                    <a14:compatExt spid="_x0000_s399641"/>
                  </a:ext>
                  <a:ext uri="{FF2B5EF4-FFF2-40B4-BE49-F238E27FC236}">
                    <a16:creationId xmlns:a16="http://schemas.microsoft.com/office/drawing/2014/main" id="{00000000-0008-0000-0B00-000019190600}"/>
                  </a:ext>
                </a:extLst>
              </xdr:cNvPr>
              <xdr:cNvSpPr/>
            </xdr:nvSpPr>
            <xdr:spPr bwMode="auto">
              <a:xfrm>
                <a:off x="4581526" y="2152642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642" name="Option Button 282" hidden="1">
                <a:extLst>
                  <a:ext uri="{63B3BB69-23CF-44E3-9099-C40C66FF867C}">
                    <a14:compatExt spid="_x0000_s399642"/>
                  </a:ext>
                  <a:ext uri="{FF2B5EF4-FFF2-40B4-BE49-F238E27FC236}">
                    <a16:creationId xmlns:a16="http://schemas.microsoft.com/office/drawing/2014/main" id="{00000000-0008-0000-0B00-00001A190600}"/>
                  </a:ext>
                </a:extLst>
              </xdr:cNvPr>
              <xdr:cNvSpPr/>
            </xdr:nvSpPr>
            <xdr:spPr bwMode="auto">
              <a:xfrm>
                <a:off x="5019675" y="2152642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643" name="Option Button 283" hidden="1">
                <a:extLst>
                  <a:ext uri="{63B3BB69-23CF-44E3-9099-C40C66FF867C}">
                    <a14:compatExt spid="_x0000_s399643"/>
                  </a:ext>
                  <a:ext uri="{FF2B5EF4-FFF2-40B4-BE49-F238E27FC236}">
                    <a16:creationId xmlns:a16="http://schemas.microsoft.com/office/drawing/2014/main" id="{00000000-0008-0000-0B00-00001B190600}"/>
                  </a:ext>
                </a:extLst>
              </xdr:cNvPr>
              <xdr:cNvSpPr/>
            </xdr:nvSpPr>
            <xdr:spPr bwMode="auto">
              <a:xfrm>
                <a:off x="5457826" y="2152642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66662</xdr:colOff>
          <xdr:row>60</xdr:row>
          <xdr:rowOff>28578</xdr:rowOff>
        </xdr:from>
        <xdr:to>
          <xdr:col>16</xdr:col>
          <xdr:colOff>76181</xdr:colOff>
          <xdr:row>60</xdr:row>
          <xdr:rowOff>204311</xdr:rowOff>
        </xdr:to>
        <xdr:grpSp>
          <xdr:nvGrpSpPr>
            <xdr:cNvPr id="522" name="Gruppieren 521">
              <a:extLst>
                <a:ext uri="{FF2B5EF4-FFF2-40B4-BE49-F238E27FC236}">
                  <a16:creationId xmlns:a16="http://schemas.microsoft.com/office/drawing/2014/main" id="{00000000-0008-0000-0B00-00000A020000}"/>
                </a:ext>
              </a:extLst>
            </xdr:cNvPr>
            <xdr:cNvGrpSpPr/>
          </xdr:nvGrpSpPr>
          <xdr:grpSpPr>
            <a:xfrm>
              <a:off x="4410062" y="21669378"/>
              <a:ext cx="2333619" cy="175733"/>
              <a:chOff x="3581394" y="2105504"/>
              <a:chExt cx="2247893" cy="276224"/>
            </a:xfrm>
          </xdr:grpSpPr>
          <xdr:sp macro="" textlink="">
            <xdr:nvSpPr>
              <xdr:cNvPr id="399644" name="Group Box 284" hidden="1">
                <a:extLst>
                  <a:ext uri="{63B3BB69-23CF-44E3-9099-C40C66FF867C}">
                    <a14:compatExt spid="_x0000_s399644"/>
                  </a:ext>
                  <a:ext uri="{FF2B5EF4-FFF2-40B4-BE49-F238E27FC236}">
                    <a16:creationId xmlns:a16="http://schemas.microsoft.com/office/drawing/2014/main" id="{00000000-0008-0000-0B00-00001C190600}"/>
                  </a:ext>
                </a:extLst>
              </xdr:cNvPr>
              <xdr:cNvSpPr/>
            </xdr:nvSpPr>
            <xdr:spPr bwMode="auto">
              <a:xfrm>
                <a:off x="3581394" y="2105504"/>
                <a:ext cx="2247893" cy="276224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9645" name="Option Button 285" hidden="1">
                <a:extLst>
                  <a:ext uri="{63B3BB69-23CF-44E3-9099-C40C66FF867C}">
                    <a14:compatExt spid="_x0000_s399645"/>
                  </a:ext>
                  <a:ext uri="{FF2B5EF4-FFF2-40B4-BE49-F238E27FC236}">
                    <a16:creationId xmlns:a16="http://schemas.microsoft.com/office/drawing/2014/main" id="{00000000-0008-0000-0B00-00001D190600}"/>
                  </a:ext>
                </a:extLst>
              </xdr:cNvPr>
              <xdr:cNvSpPr/>
            </xdr:nvSpPr>
            <xdr:spPr bwMode="auto">
              <a:xfrm>
                <a:off x="3705225" y="2152642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646" name="Option Button 286" hidden="1">
                <a:extLst>
                  <a:ext uri="{63B3BB69-23CF-44E3-9099-C40C66FF867C}">
                    <a14:compatExt spid="_x0000_s399646"/>
                  </a:ext>
                  <a:ext uri="{FF2B5EF4-FFF2-40B4-BE49-F238E27FC236}">
                    <a16:creationId xmlns:a16="http://schemas.microsoft.com/office/drawing/2014/main" id="{00000000-0008-0000-0B00-00001E190600}"/>
                  </a:ext>
                </a:extLst>
              </xdr:cNvPr>
              <xdr:cNvSpPr/>
            </xdr:nvSpPr>
            <xdr:spPr bwMode="auto">
              <a:xfrm>
                <a:off x="4143376" y="2152642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647" name="Option Button 287" hidden="1">
                <a:extLst>
                  <a:ext uri="{63B3BB69-23CF-44E3-9099-C40C66FF867C}">
                    <a14:compatExt spid="_x0000_s399647"/>
                  </a:ext>
                  <a:ext uri="{FF2B5EF4-FFF2-40B4-BE49-F238E27FC236}">
                    <a16:creationId xmlns:a16="http://schemas.microsoft.com/office/drawing/2014/main" id="{00000000-0008-0000-0B00-00001F190600}"/>
                  </a:ext>
                </a:extLst>
              </xdr:cNvPr>
              <xdr:cNvSpPr/>
            </xdr:nvSpPr>
            <xdr:spPr bwMode="auto">
              <a:xfrm>
                <a:off x="4581526" y="2152642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648" name="Option Button 288" hidden="1">
                <a:extLst>
                  <a:ext uri="{63B3BB69-23CF-44E3-9099-C40C66FF867C}">
                    <a14:compatExt spid="_x0000_s399648"/>
                  </a:ext>
                  <a:ext uri="{FF2B5EF4-FFF2-40B4-BE49-F238E27FC236}">
                    <a16:creationId xmlns:a16="http://schemas.microsoft.com/office/drawing/2014/main" id="{00000000-0008-0000-0B00-000020190600}"/>
                  </a:ext>
                </a:extLst>
              </xdr:cNvPr>
              <xdr:cNvSpPr/>
            </xdr:nvSpPr>
            <xdr:spPr bwMode="auto">
              <a:xfrm>
                <a:off x="5019675" y="2152642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649" name="Option Button 289" hidden="1">
                <a:extLst>
                  <a:ext uri="{63B3BB69-23CF-44E3-9099-C40C66FF867C}">
                    <a14:compatExt spid="_x0000_s399649"/>
                  </a:ext>
                  <a:ext uri="{FF2B5EF4-FFF2-40B4-BE49-F238E27FC236}">
                    <a16:creationId xmlns:a16="http://schemas.microsoft.com/office/drawing/2014/main" id="{00000000-0008-0000-0B00-000021190600}"/>
                  </a:ext>
                </a:extLst>
              </xdr:cNvPr>
              <xdr:cNvSpPr/>
            </xdr:nvSpPr>
            <xdr:spPr bwMode="auto">
              <a:xfrm>
                <a:off x="5457826" y="2152642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xdr:twoCellAnchor>
    <xdr:from>
      <xdr:col>20</xdr:col>
      <xdr:colOff>57150</xdr:colOff>
      <xdr:row>55</xdr:row>
      <xdr:rowOff>76199</xdr:rowOff>
    </xdr:from>
    <xdr:to>
      <xdr:col>21</xdr:col>
      <xdr:colOff>133349</xdr:colOff>
      <xdr:row>60</xdr:row>
      <xdr:rowOff>228599</xdr:rowOff>
    </xdr:to>
    <xdr:graphicFrame macro="">
      <xdr:nvGraphicFramePr>
        <xdr:cNvPr id="530" name="Diagramm 529">
          <a:extLst>
            <a:ext uri="{FF2B5EF4-FFF2-40B4-BE49-F238E27FC236}">
              <a16:creationId xmlns:a16="http://schemas.microsoft.com/office/drawing/2014/main" id="{00000000-0008-0000-0B00-00001202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66664</xdr:colOff>
          <xdr:row>63</xdr:row>
          <xdr:rowOff>9591</xdr:rowOff>
        </xdr:from>
        <xdr:to>
          <xdr:col>16</xdr:col>
          <xdr:colOff>76187</xdr:colOff>
          <xdr:row>63</xdr:row>
          <xdr:rowOff>203596</xdr:rowOff>
        </xdr:to>
        <xdr:grpSp>
          <xdr:nvGrpSpPr>
            <xdr:cNvPr id="532" name="Gruppieren 531">
              <a:extLst>
                <a:ext uri="{FF2B5EF4-FFF2-40B4-BE49-F238E27FC236}">
                  <a16:creationId xmlns:a16="http://schemas.microsoft.com/office/drawing/2014/main" id="{00000000-0008-0000-0B00-000014020000}"/>
                </a:ext>
              </a:extLst>
            </xdr:cNvPr>
            <xdr:cNvGrpSpPr/>
          </xdr:nvGrpSpPr>
          <xdr:grpSpPr>
            <a:xfrm>
              <a:off x="4410064" y="22640991"/>
              <a:ext cx="2333623" cy="194005"/>
              <a:chOff x="3581260" y="2104648"/>
              <a:chExt cx="2247895" cy="276226"/>
            </a:xfrm>
          </xdr:grpSpPr>
          <xdr:sp macro="" textlink="">
            <xdr:nvSpPr>
              <xdr:cNvPr id="399650" name="Group Box 290" hidden="1">
                <a:extLst>
                  <a:ext uri="{63B3BB69-23CF-44E3-9099-C40C66FF867C}">
                    <a14:compatExt spid="_x0000_s399650"/>
                  </a:ext>
                  <a:ext uri="{FF2B5EF4-FFF2-40B4-BE49-F238E27FC236}">
                    <a16:creationId xmlns:a16="http://schemas.microsoft.com/office/drawing/2014/main" id="{00000000-0008-0000-0B00-000022190600}"/>
                  </a:ext>
                </a:extLst>
              </xdr:cNvPr>
              <xdr:cNvSpPr/>
            </xdr:nvSpPr>
            <xdr:spPr bwMode="auto">
              <a:xfrm>
                <a:off x="3581260" y="2104648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9651" name="Option Button 291" hidden="1">
                <a:extLst>
                  <a:ext uri="{63B3BB69-23CF-44E3-9099-C40C66FF867C}">
                    <a14:compatExt spid="_x0000_s399651"/>
                  </a:ext>
                  <a:ext uri="{FF2B5EF4-FFF2-40B4-BE49-F238E27FC236}">
                    <a16:creationId xmlns:a16="http://schemas.microsoft.com/office/drawing/2014/main" id="{00000000-0008-0000-0B00-0000231906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652" name="Option Button 292" hidden="1">
                <a:extLst>
                  <a:ext uri="{63B3BB69-23CF-44E3-9099-C40C66FF867C}">
                    <a14:compatExt spid="_x0000_s399652"/>
                  </a:ext>
                  <a:ext uri="{FF2B5EF4-FFF2-40B4-BE49-F238E27FC236}">
                    <a16:creationId xmlns:a16="http://schemas.microsoft.com/office/drawing/2014/main" id="{00000000-0008-0000-0B00-0000241906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653" name="Option Button 293" hidden="1">
                <a:extLst>
                  <a:ext uri="{63B3BB69-23CF-44E3-9099-C40C66FF867C}">
                    <a14:compatExt spid="_x0000_s399653"/>
                  </a:ext>
                  <a:ext uri="{FF2B5EF4-FFF2-40B4-BE49-F238E27FC236}">
                    <a16:creationId xmlns:a16="http://schemas.microsoft.com/office/drawing/2014/main" id="{00000000-0008-0000-0B00-0000251906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654" name="Option Button 294" hidden="1">
                <a:extLst>
                  <a:ext uri="{63B3BB69-23CF-44E3-9099-C40C66FF867C}">
                    <a14:compatExt spid="_x0000_s399654"/>
                  </a:ext>
                  <a:ext uri="{FF2B5EF4-FFF2-40B4-BE49-F238E27FC236}">
                    <a16:creationId xmlns:a16="http://schemas.microsoft.com/office/drawing/2014/main" id="{00000000-0008-0000-0B00-0000261906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655" name="Option Button 295" hidden="1">
                <a:extLst>
                  <a:ext uri="{63B3BB69-23CF-44E3-9099-C40C66FF867C}">
                    <a14:compatExt spid="_x0000_s399655"/>
                  </a:ext>
                  <a:ext uri="{FF2B5EF4-FFF2-40B4-BE49-F238E27FC236}">
                    <a16:creationId xmlns:a16="http://schemas.microsoft.com/office/drawing/2014/main" id="{00000000-0008-0000-0B00-0000271906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66664</xdr:colOff>
          <xdr:row>64</xdr:row>
          <xdr:rowOff>19116</xdr:rowOff>
        </xdr:from>
        <xdr:to>
          <xdr:col>16</xdr:col>
          <xdr:colOff>76187</xdr:colOff>
          <xdr:row>64</xdr:row>
          <xdr:rowOff>213121</xdr:rowOff>
        </xdr:to>
        <xdr:grpSp>
          <xdr:nvGrpSpPr>
            <xdr:cNvPr id="541" name="Gruppieren 540">
              <a:extLst>
                <a:ext uri="{FF2B5EF4-FFF2-40B4-BE49-F238E27FC236}">
                  <a16:creationId xmlns:a16="http://schemas.microsoft.com/office/drawing/2014/main" id="{00000000-0008-0000-0B00-00001D020000}"/>
                </a:ext>
              </a:extLst>
            </xdr:cNvPr>
            <xdr:cNvGrpSpPr/>
          </xdr:nvGrpSpPr>
          <xdr:grpSpPr>
            <a:xfrm>
              <a:off x="4410064" y="23046756"/>
              <a:ext cx="2333623" cy="194005"/>
              <a:chOff x="3581260" y="2104648"/>
              <a:chExt cx="2247895" cy="276226"/>
            </a:xfrm>
          </xdr:grpSpPr>
          <xdr:sp macro="" textlink="">
            <xdr:nvSpPr>
              <xdr:cNvPr id="399656" name="Group Box 296" hidden="1">
                <a:extLst>
                  <a:ext uri="{63B3BB69-23CF-44E3-9099-C40C66FF867C}">
                    <a14:compatExt spid="_x0000_s399656"/>
                  </a:ext>
                  <a:ext uri="{FF2B5EF4-FFF2-40B4-BE49-F238E27FC236}">
                    <a16:creationId xmlns:a16="http://schemas.microsoft.com/office/drawing/2014/main" id="{00000000-0008-0000-0B00-000028190600}"/>
                  </a:ext>
                </a:extLst>
              </xdr:cNvPr>
              <xdr:cNvSpPr/>
            </xdr:nvSpPr>
            <xdr:spPr bwMode="auto">
              <a:xfrm>
                <a:off x="3581260" y="2104648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9657" name="Option Button 297" hidden="1">
                <a:extLst>
                  <a:ext uri="{63B3BB69-23CF-44E3-9099-C40C66FF867C}">
                    <a14:compatExt spid="_x0000_s399657"/>
                  </a:ext>
                  <a:ext uri="{FF2B5EF4-FFF2-40B4-BE49-F238E27FC236}">
                    <a16:creationId xmlns:a16="http://schemas.microsoft.com/office/drawing/2014/main" id="{00000000-0008-0000-0B00-0000291906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658" name="Option Button 298" hidden="1">
                <a:extLst>
                  <a:ext uri="{63B3BB69-23CF-44E3-9099-C40C66FF867C}">
                    <a14:compatExt spid="_x0000_s399658"/>
                  </a:ext>
                  <a:ext uri="{FF2B5EF4-FFF2-40B4-BE49-F238E27FC236}">
                    <a16:creationId xmlns:a16="http://schemas.microsoft.com/office/drawing/2014/main" id="{00000000-0008-0000-0B00-00002A1906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659" name="Option Button 299" hidden="1">
                <a:extLst>
                  <a:ext uri="{63B3BB69-23CF-44E3-9099-C40C66FF867C}">
                    <a14:compatExt spid="_x0000_s399659"/>
                  </a:ext>
                  <a:ext uri="{FF2B5EF4-FFF2-40B4-BE49-F238E27FC236}">
                    <a16:creationId xmlns:a16="http://schemas.microsoft.com/office/drawing/2014/main" id="{00000000-0008-0000-0B00-00002B1906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660" name="Option Button 300" hidden="1">
                <a:extLst>
                  <a:ext uri="{63B3BB69-23CF-44E3-9099-C40C66FF867C}">
                    <a14:compatExt spid="_x0000_s399660"/>
                  </a:ext>
                  <a:ext uri="{FF2B5EF4-FFF2-40B4-BE49-F238E27FC236}">
                    <a16:creationId xmlns:a16="http://schemas.microsoft.com/office/drawing/2014/main" id="{00000000-0008-0000-0B00-00002C1906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661" name="Option Button 301" hidden="1">
                <a:extLst>
                  <a:ext uri="{63B3BB69-23CF-44E3-9099-C40C66FF867C}">
                    <a14:compatExt spid="_x0000_s399661"/>
                  </a:ext>
                  <a:ext uri="{FF2B5EF4-FFF2-40B4-BE49-F238E27FC236}">
                    <a16:creationId xmlns:a16="http://schemas.microsoft.com/office/drawing/2014/main" id="{00000000-0008-0000-0B00-00002D1906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66664</xdr:colOff>
          <xdr:row>65</xdr:row>
          <xdr:rowOff>9591</xdr:rowOff>
        </xdr:from>
        <xdr:to>
          <xdr:col>16</xdr:col>
          <xdr:colOff>76187</xdr:colOff>
          <xdr:row>65</xdr:row>
          <xdr:rowOff>203596</xdr:rowOff>
        </xdr:to>
        <xdr:grpSp>
          <xdr:nvGrpSpPr>
            <xdr:cNvPr id="550" name="Gruppieren 549">
              <a:extLst>
                <a:ext uri="{FF2B5EF4-FFF2-40B4-BE49-F238E27FC236}">
                  <a16:creationId xmlns:a16="http://schemas.microsoft.com/office/drawing/2014/main" id="{00000000-0008-0000-0B00-000026020000}"/>
                </a:ext>
              </a:extLst>
            </xdr:cNvPr>
            <xdr:cNvGrpSpPr/>
          </xdr:nvGrpSpPr>
          <xdr:grpSpPr>
            <a:xfrm>
              <a:off x="4410064" y="23433471"/>
              <a:ext cx="2333623" cy="194005"/>
              <a:chOff x="3581260" y="2104648"/>
              <a:chExt cx="2247895" cy="276226"/>
            </a:xfrm>
          </xdr:grpSpPr>
          <xdr:sp macro="" textlink="">
            <xdr:nvSpPr>
              <xdr:cNvPr id="399662" name="Group Box 302" hidden="1">
                <a:extLst>
                  <a:ext uri="{63B3BB69-23CF-44E3-9099-C40C66FF867C}">
                    <a14:compatExt spid="_x0000_s399662"/>
                  </a:ext>
                  <a:ext uri="{FF2B5EF4-FFF2-40B4-BE49-F238E27FC236}">
                    <a16:creationId xmlns:a16="http://schemas.microsoft.com/office/drawing/2014/main" id="{00000000-0008-0000-0B00-00002E190600}"/>
                  </a:ext>
                </a:extLst>
              </xdr:cNvPr>
              <xdr:cNvSpPr/>
            </xdr:nvSpPr>
            <xdr:spPr bwMode="auto">
              <a:xfrm>
                <a:off x="3581260" y="2104648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9663" name="Option Button 303" hidden="1">
                <a:extLst>
                  <a:ext uri="{63B3BB69-23CF-44E3-9099-C40C66FF867C}">
                    <a14:compatExt spid="_x0000_s399663"/>
                  </a:ext>
                  <a:ext uri="{FF2B5EF4-FFF2-40B4-BE49-F238E27FC236}">
                    <a16:creationId xmlns:a16="http://schemas.microsoft.com/office/drawing/2014/main" id="{00000000-0008-0000-0B00-00002F1906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664" name="Option Button 304" hidden="1">
                <a:extLst>
                  <a:ext uri="{63B3BB69-23CF-44E3-9099-C40C66FF867C}">
                    <a14:compatExt spid="_x0000_s399664"/>
                  </a:ext>
                  <a:ext uri="{FF2B5EF4-FFF2-40B4-BE49-F238E27FC236}">
                    <a16:creationId xmlns:a16="http://schemas.microsoft.com/office/drawing/2014/main" id="{00000000-0008-0000-0B00-0000301906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665" name="Option Button 305" hidden="1">
                <a:extLst>
                  <a:ext uri="{63B3BB69-23CF-44E3-9099-C40C66FF867C}">
                    <a14:compatExt spid="_x0000_s399665"/>
                  </a:ext>
                  <a:ext uri="{FF2B5EF4-FFF2-40B4-BE49-F238E27FC236}">
                    <a16:creationId xmlns:a16="http://schemas.microsoft.com/office/drawing/2014/main" id="{00000000-0008-0000-0B00-0000311906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666" name="Option Button 306" hidden="1">
                <a:extLst>
                  <a:ext uri="{63B3BB69-23CF-44E3-9099-C40C66FF867C}">
                    <a14:compatExt spid="_x0000_s399666"/>
                  </a:ext>
                  <a:ext uri="{FF2B5EF4-FFF2-40B4-BE49-F238E27FC236}">
                    <a16:creationId xmlns:a16="http://schemas.microsoft.com/office/drawing/2014/main" id="{00000000-0008-0000-0B00-0000321906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667" name="Option Button 307" hidden="1">
                <a:extLst>
                  <a:ext uri="{63B3BB69-23CF-44E3-9099-C40C66FF867C}">
                    <a14:compatExt spid="_x0000_s399667"/>
                  </a:ext>
                  <a:ext uri="{FF2B5EF4-FFF2-40B4-BE49-F238E27FC236}">
                    <a16:creationId xmlns:a16="http://schemas.microsoft.com/office/drawing/2014/main" id="{00000000-0008-0000-0B00-0000331906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66664</xdr:colOff>
          <xdr:row>66</xdr:row>
          <xdr:rowOff>9591</xdr:rowOff>
        </xdr:from>
        <xdr:to>
          <xdr:col>16</xdr:col>
          <xdr:colOff>76187</xdr:colOff>
          <xdr:row>66</xdr:row>
          <xdr:rowOff>203596</xdr:rowOff>
        </xdr:to>
        <xdr:grpSp>
          <xdr:nvGrpSpPr>
            <xdr:cNvPr id="559" name="Gruppieren 558">
              <a:extLst>
                <a:ext uri="{FF2B5EF4-FFF2-40B4-BE49-F238E27FC236}">
                  <a16:creationId xmlns:a16="http://schemas.microsoft.com/office/drawing/2014/main" id="{00000000-0008-0000-0B00-00002F020000}"/>
                </a:ext>
              </a:extLst>
            </xdr:cNvPr>
            <xdr:cNvGrpSpPr/>
          </xdr:nvGrpSpPr>
          <xdr:grpSpPr>
            <a:xfrm>
              <a:off x="4410064" y="23829711"/>
              <a:ext cx="2333623" cy="194005"/>
              <a:chOff x="3581260" y="2104648"/>
              <a:chExt cx="2247895" cy="276226"/>
            </a:xfrm>
          </xdr:grpSpPr>
          <xdr:sp macro="" textlink="">
            <xdr:nvSpPr>
              <xdr:cNvPr id="399668" name="Group Box 308" hidden="1">
                <a:extLst>
                  <a:ext uri="{63B3BB69-23CF-44E3-9099-C40C66FF867C}">
                    <a14:compatExt spid="_x0000_s399668"/>
                  </a:ext>
                  <a:ext uri="{FF2B5EF4-FFF2-40B4-BE49-F238E27FC236}">
                    <a16:creationId xmlns:a16="http://schemas.microsoft.com/office/drawing/2014/main" id="{00000000-0008-0000-0B00-000034190600}"/>
                  </a:ext>
                </a:extLst>
              </xdr:cNvPr>
              <xdr:cNvSpPr/>
            </xdr:nvSpPr>
            <xdr:spPr bwMode="auto">
              <a:xfrm>
                <a:off x="3581260" y="2104648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9669" name="Option Button 309" hidden="1">
                <a:extLst>
                  <a:ext uri="{63B3BB69-23CF-44E3-9099-C40C66FF867C}">
                    <a14:compatExt spid="_x0000_s399669"/>
                  </a:ext>
                  <a:ext uri="{FF2B5EF4-FFF2-40B4-BE49-F238E27FC236}">
                    <a16:creationId xmlns:a16="http://schemas.microsoft.com/office/drawing/2014/main" id="{00000000-0008-0000-0B00-0000351906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670" name="Option Button 310" hidden="1">
                <a:extLst>
                  <a:ext uri="{63B3BB69-23CF-44E3-9099-C40C66FF867C}">
                    <a14:compatExt spid="_x0000_s399670"/>
                  </a:ext>
                  <a:ext uri="{FF2B5EF4-FFF2-40B4-BE49-F238E27FC236}">
                    <a16:creationId xmlns:a16="http://schemas.microsoft.com/office/drawing/2014/main" id="{00000000-0008-0000-0B00-0000361906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671" name="Option Button 311" hidden="1">
                <a:extLst>
                  <a:ext uri="{63B3BB69-23CF-44E3-9099-C40C66FF867C}">
                    <a14:compatExt spid="_x0000_s399671"/>
                  </a:ext>
                  <a:ext uri="{FF2B5EF4-FFF2-40B4-BE49-F238E27FC236}">
                    <a16:creationId xmlns:a16="http://schemas.microsoft.com/office/drawing/2014/main" id="{00000000-0008-0000-0B00-0000371906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672" name="Option Button 312" hidden="1">
                <a:extLst>
                  <a:ext uri="{63B3BB69-23CF-44E3-9099-C40C66FF867C}">
                    <a14:compatExt spid="_x0000_s399672"/>
                  </a:ext>
                  <a:ext uri="{FF2B5EF4-FFF2-40B4-BE49-F238E27FC236}">
                    <a16:creationId xmlns:a16="http://schemas.microsoft.com/office/drawing/2014/main" id="{00000000-0008-0000-0B00-0000381906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673" name="Option Button 313" hidden="1">
                <a:extLst>
                  <a:ext uri="{63B3BB69-23CF-44E3-9099-C40C66FF867C}">
                    <a14:compatExt spid="_x0000_s399673"/>
                  </a:ext>
                  <a:ext uri="{FF2B5EF4-FFF2-40B4-BE49-F238E27FC236}">
                    <a16:creationId xmlns:a16="http://schemas.microsoft.com/office/drawing/2014/main" id="{00000000-0008-0000-0B00-0000391906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66664</xdr:colOff>
          <xdr:row>67</xdr:row>
          <xdr:rowOff>9591</xdr:rowOff>
        </xdr:from>
        <xdr:to>
          <xdr:col>16</xdr:col>
          <xdr:colOff>76187</xdr:colOff>
          <xdr:row>67</xdr:row>
          <xdr:rowOff>203596</xdr:rowOff>
        </xdr:to>
        <xdr:grpSp>
          <xdr:nvGrpSpPr>
            <xdr:cNvPr id="568" name="Gruppieren 567">
              <a:extLst>
                <a:ext uri="{FF2B5EF4-FFF2-40B4-BE49-F238E27FC236}">
                  <a16:creationId xmlns:a16="http://schemas.microsoft.com/office/drawing/2014/main" id="{00000000-0008-0000-0B00-000038020000}"/>
                </a:ext>
              </a:extLst>
            </xdr:cNvPr>
            <xdr:cNvGrpSpPr/>
          </xdr:nvGrpSpPr>
          <xdr:grpSpPr>
            <a:xfrm>
              <a:off x="4410064" y="24225951"/>
              <a:ext cx="2333623" cy="194005"/>
              <a:chOff x="3581260" y="2104648"/>
              <a:chExt cx="2247895" cy="276226"/>
            </a:xfrm>
          </xdr:grpSpPr>
          <xdr:sp macro="" textlink="">
            <xdr:nvSpPr>
              <xdr:cNvPr id="399674" name="Group Box 314" hidden="1">
                <a:extLst>
                  <a:ext uri="{63B3BB69-23CF-44E3-9099-C40C66FF867C}">
                    <a14:compatExt spid="_x0000_s399674"/>
                  </a:ext>
                  <a:ext uri="{FF2B5EF4-FFF2-40B4-BE49-F238E27FC236}">
                    <a16:creationId xmlns:a16="http://schemas.microsoft.com/office/drawing/2014/main" id="{00000000-0008-0000-0B00-00003A190600}"/>
                  </a:ext>
                </a:extLst>
              </xdr:cNvPr>
              <xdr:cNvSpPr/>
            </xdr:nvSpPr>
            <xdr:spPr bwMode="auto">
              <a:xfrm>
                <a:off x="3581260" y="2104648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9675" name="Option Button 315" hidden="1">
                <a:extLst>
                  <a:ext uri="{63B3BB69-23CF-44E3-9099-C40C66FF867C}">
                    <a14:compatExt spid="_x0000_s399675"/>
                  </a:ext>
                  <a:ext uri="{FF2B5EF4-FFF2-40B4-BE49-F238E27FC236}">
                    <a16:creationId xmlns:a16="http://schemas.microsoft.com/office/drawing/2014/main" id="{00000000-0008-0000-0B00-00003B1906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676" name="Option Button 316" hidden="1">
                <a:extLst>
                  <a:ext uri="{63B3BB69-23CF-44E3-9099-C40C66FF867C}">
                    <a14:compatExt spid="_x0000_s399676"/>
                  </a:ext>
                  <a:ext uri="{FF2B5EF4-FFF2-40B4-BE49-F238E27FC236}">
                    <a16:creationId xmlns:a16="http://schemas.microsoft.com/office/drawing/2014/main" id="{00000000-0008-0000-0B00-00003C1906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677" name="Option Button 317" hidden="1">
                <a:extLst>
                  <a:ext uri="{63B3BB69-23CF-44E3-9099-C40C66FF867C}">
                    <a14:compatExt spid="_x0000_s399677"/>
                  </a:ext>
                  <a:ext uri="{FF2B5EF4-FFF2-40B4-BE49-F238E27FC236}">
                    <a16:creationId xmlns:a16="http://schemas.microsoft.com/office/drawing/2014/main" id="{00000000-0008-0000-0B00-00003D1906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678" name="Option Button 318" hidden="1">
                <a:extLst>
                  <a:ext uri="{63B3BB69-23CF-44E3-9099-C40C66FF867C}">
                    <a14:compatExt spid="_x0000_s399678"/>
                  </a:ext>
                  <a:ext uri="{FF2B5EF4-FFF2-40B4-BE49-F238E27FC236}">
                    <a16:creationId xmlns:a16="http://schemas.microsoft.com/office/drawing/2014/main" id="{00000000-0008-0000-0B00-00003E1906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679" name="Option Button 319" hidden="1">
                <a:extLst>
                  <a:ext uri="{63B3BB69-23CF-44E3-9099-C40C66FF867C}">
                    <a14:compatExt spid="_x0000_s399679"/>
                  </a:ext>
                  <a:ext uri="{FF2B5EF4-FFF2-40B4-BE49-F238E27FC236}">
                    <a16:creationId xmlns:a16="http://schemas.microsoft.com/office/drawing/2014/main" id="{00000000-0008-0000-0B00-00003F1906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xdr:twoCellAnchor>
    <xdr:from>
      <xdr:col>20</xdr:col>
      <xdr:colOff>57150</xdr:colOff>
      <xdr:row>62</xdr:row>
      <xdr:rowOff>66674</xdr:rowOff>
    </xdr:from>
    <xdr:to>
      <xdr:col>21</xdr:col>
      <xdr:colOff>133349</xdr:colOff>
      <xdr:row>67</xdr:row>
      <xdr:rowOff>219074</xdr:rowOff>
    </xdr:to>
    <xdr:graphicFrame macro="">
      <xdr:nvGraphicFramePr>
        <xdr:cNvPr id="576" name="Diagramm 575">
          <a:extLst>
            <a:ext uri="{FF2B5EF4-FFF2-40B4-BE49-F238E27FC236}">
              <a16:creationId xmlns:a16="http://schemas.microsoft.com/office/drawing/2014/main" id="{00000000-0008-0000-0B00-00004002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66662</xdr:colOff>
          <xdr:row>70</xdr:row>
          <xdr:rowOff>28578</xdr:rowOff>
        </xdr:from>
        <xdr:to>
          <xdr:col>16</xdr:col>
          <xdr:colOff>76181</xdr:colOff>
          <xdr:row>70</xdr:row>
          <xdr:rowOff>204311</xdr:rowOff>
        </xdr:to>
        <xdr:grpSp>
          <xdr:nvGrpSpPr>
            <xdr:cNvPr id="578" name="Gruppieren 577">
              <a:extLst>
                <a:ext uri="{FF2B5EF4-FFF2-40B4-BE49-F238E27FC236}">
                  <a16:creationId xmlns:a16="http://schemas.microsoft.com/office/drawing/2014/main" id="{00000000-0008-0000-0B00-000042020000}"/>
                </a:ext>
              </a:extLst>
            </xdr:cNvPr>
            <xdr:cNvGrpSpPr/>
          </xdr:nvGrpSpPr>
          <xdr:grpSpPr>
            <a:xfrm>
              <a:off x="4410062" y="25235538"/>
              <a:ext cx="2333619" cy="175733"/>
              <a:chOff x="3581394" y="2105504"/>
              <a:chExt cx="2247893" cy="276224"/>
            </a:xfrm>
          </xdr:grpSpPr>
          <xdr:sp macro="" textlink="">
            <xdr:nvSpPr>
              <xdr:cNvPr id="399680" name="Group Box 320" hidden="1">
                <a:extLst>
                  <a:ext uri="{63B3BB69-23CF-44E3-9099-C40C66FF867C}">
                    <a14:compatExt spid="_x0000_s399680"/>
                  </a:ext>
                  <a:ext uri="{FF2B5EF4-FFF2-40B4-BE49-F238E27FC236}">
                    <a16:creationId xmlns:a16="http://schemas.microsoft.com/office/drawing/2014/main" id="{00000000-0008-0000-0B00-000040190600}"/>
                  </a:ext>
                </a:extLst>
              </xdr:cNvPr>
              <xdr:cNvSpPr/>
            </xdr:nvSpPr>
            <xdr:spPr bwMode="auto">
              <a:xfrm>
                <a:off x="3581394" y="2105504"/>
                <a:ext cx="2247893" cy="276224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9681" name="Option Button 321" hidden="1">
                <a:extLst>
                  <a:ext uri="{63B3BB69-23CF-44E3-9099-C40C66FF867C}">
                    <a14:compatExt spid="_x0000_s399681"/>
                  </a:ext>
                  <a:ext uri="{FF2B5EF4-FFF2-40B4-BE49-F238E27FC236}">
                    <a16:creationId xmlns:a16="http://schemas.microsoft.com/office/drawing/2014/main" id="{00000000-0008-0000-0B00-000041190600}"/>
                  </a:ext>
                </a:extLst>
              </xdr:cNvPr>
              <xdr:cNvSpPr/>
            </xdr:nvSpPr>
            <xdr:spPr bwMode="auto">
              <a:xfrm>
                <a:off x="3705225" y="2152642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682" name="Option Button 322" hidden="1">
                <a:extLst>
                  <a:ext uri="{63B3BB69-23CF-44E3-9099-C40C66FF867C}">
                    <a14:compatExt spid="_x0000_s399682"/>
                  </a:ext>
                  <a:ext uri="{FF2B5EF4-FFF2-40B4-BE49-F238E27FC236}">
                    <a16:creationId xmlns:a16="http://schemas.microsoft.com/office/drawing/2014/main" id="{00000000-0008-0000-0B00-000042190600}"/>
                  </a:ext>
                </a:extLst>
              </xdr:cNvPr>
              <xdr:cNvSpPr/>
            </xdr:nvSpPr>
            <xdr:spPr bwMode="auto">
              <a:xfrm>
                <a:off x="4143376" y="2152642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683" name="Option Button 323" hidden="1">
                <a:extLst>
                  <a:ext uri="{63B3BB69-23CF-44E3-9099-C40C66FF867C}">
                    <a14:compatExt spid="_x0000_s399683"/>
                  </a:ext>
                  <a:ext uri="{FF2B5EF4-FFF2-40B4-BE49-F238E27FC236}">
                    <a16:creationId xmlns:a16="http://schemas.microsoft.com/office/drawing/2014/main" id="{00000000-0008-0000-0B00-000043190600}"/>
                  </a:ext>
                </a:extLst>
              </xdr:cNvPr>
              <xdr:cNvSpPr/>
            </xdr:nvSpPr>
            <xdr:spPr bwMode="auto">
              <a:xfrm>
                <a:off x="4581526" y="2152642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684" name="Option Button 324" hidden="1">
                <a:extLst>
                  <a:ext uri="{63B3BB69-23CF-44E3-9099-C40C66FF867C}">
                    <a14:compatExt spid="_x0000_s399684"/>
                  </a:ext>
                  <a:ext uri="{FF2B5EF4-FFF2-40B4-BE49-F238E27FC236}">
                    <a16:creationId xmlns:a16="http://schemas.microsoft.com/office/drawing/2014/main" id="{00000000-0008-0000-0B00-000044190600}"/>
                  </a:ext>
                </a:extLst>
              </xdr:cNvPr>
              <xdr:cNvSpPr/>
            </xdr:nvSpPr>
            <xdr:spPr bwMode="auto">
              <a:xfrm>
                <a:off x="5019675" y="2152642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685" name="Option Button 325" hidden="1">
                <a:extLst>
                  <a:ext uri="{63B3BB69-23CF-44E3-9099-C40C66FF867C}">
                    <a14:compatExt spid="_x0000_s399685"/>
                  </a:ext>
                  <a:ext uri="{FF2B5EF4-FFF2-40B4-BE49-F238E27FC236}">
                    <a16:creationId xmlns:a16="http://schemas.microsoft.com/office/drawing/2014/main" id="{00000000-0008-0000-0B00-000045190600}"/>
                  </a:ext>
                </a:extLst>
              </xdr:cNvPr>
              <xdr:cNvSpPr/>
            </xdr:nvSpPr>
            <xdr:spPr bwMode="auto">
              <a:xfrm>
                <a:off x="5457826" y="2152642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66662</xdr:colOff>
          <xdr:row>71</xdr:row>
          <xdr:rowOff>9528</xdr:rowOff>
        </xdr:from>
        <xdr:to>
          <xdr:col>16</xdr:col>
          <xdr:colOff>76181</xdr:colOff>
          <xdr:row>71</xdr:row>
          <xdr:rowOff>185261</xdr:rowOff>
        </xdr:to>
        <xdr:grpSp>
          <xdr:nvGrpSpPr>
            <xdr:cNvPr id="587" name="Gruppieren 586">
              <a:extLst>
                <a:ext uri="{FF2B5EF4-FFF2-40B4-BE49-F238E27FC236}">
                  <a16:creationId xmlns:a16="http://schemas.microsoft.com/office/drawing/2014/main" id="{00000000-0008-0000-0B00-00004B020000}"/>
                </a:ext>
              </a:extLst>
            </xdr:cNvPr>
            <xdr:cNvGrpSpPr/>
          </xdr:nvGrpSpPr>
          <xdr:grpSpPr>
            <a:xfrm>
              <a:off x="4410062" y="25612728"/>
              <a:ext cx="2333619" cy="175733"/>
              <a:chOff x="3581394" y="2105504"/>
              <a:chExt cx="2247893" cy="276224"/>
            </a:xfrm>
          </xdr:grpSpPr>
          <xdr:sp macro="" textlink="">
            <xdr:nvSpPr>
              <xdr:cNvPr id="399686" name="Group Box 326" hidden="1">
                <a:extLst>
                  <a:ext uri="{63B3BB69-23CF-44E3-9099-C40C66FF867C}">
                    <a14:compatExt spid="_x0000_s399686"/>
                  </a:ext>
                  <a:ext uri="{FF2B5EF4-FFF2-40B4-BE49-F238E27FC236}">
                    <a16:creationId xmlns:a16="http://schemas.microsoft.com/office/drawing/2014/main" id="{00000000-0008-0000-0B00-000046190600}"/>
                  </a:ext>
                </a:extLst>
              </xdr:cNvPr>
              <xdr:cNvSpPr/>
            </xdr:nvSpPr>
            <xdr:spPr bwMode="auto">
              <a:xfrm>
                <a:off x="3581394" y="2105504"/>
                <a:ext cx="2247893" cy="276224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9687" name="Option Button 327" hidden="1">
                <a:extLst>
                  <a:ext uri="{63B3BB69-23CF-44E3-9099-C40C66FF867C}">
                    <a14:compatExt spid="_x0000_s399687"/>
                  </a:ext>
                  <a:ext uri="{FF2B5EF4-FFF2-40B4-BE49-F238E27FC236}">
                    <a16:creationId xmlns:a16="http://schemas.microsoft.com/office/drawing/2014/main" id="{00000000-0008-0000-0B00-000047190600}"/>
                  </a:ext>
                </a:extLst>
              </xdr:cNvPr>
              <xdr:cNvSpPr/>
            </xdr:nvSpPr>
            <xdr:spPr bwMode="auto">
              <a:xfrm>
                <a:off x="3705225" y="2152642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688" name="Option Button 328" hidden="1">
                <a:extLst>
                  <a:ext uri="{63B3BB69-23CF-44E3-9099-C40C66FF867C}">
                    <a14:compatExt spid="_x0000_s399688"/>
                  </a:ext>
                  <a:ext uri="{FF2B5EF4-FFF2-40B4-BE49-F238E27FC236}">
                    <a16:creationId xmlns:a16="http://schemas.microsoft.com/office/drawing/2014/main" id="{00000000-0008-0000-0B00-000048190600}"/>
                  </a:ext>
                </a:extLst>
              </xdr:cNvPr>
              <xdr:cNvSpPr/>
            </xdr:nvSpPr>
            <xdr:spPr bwMode="auto">
              <a:xfrm>
                <a:off x="4143376" y="2152642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689" name="Option Button 329" hidden="1">
                <a:extLst>
                  <a:ext uri="{63B3BB69-23CF-44E3-9099-C40C66FF867C}">
                    <a14:compatExt spid="_x0000_s399689"/>
                  </a:ext>
                  <a:ext uri="{FF2B5EF4-FFF2-40B4-BE49-F238E27FC236}">
                    <a16:creationId xmlns:a16="http://schemas.microsoft.com/office/drawing/2014/main" id="{00000000-0008-0000-0B00-000049190600}"/>
                  </a:ext>
                </a:extLst>
              </xdr:cNvPr>
              <xdr:cNvSpPr/>
            </xdr:nvSpPr>
            <xdr:spPr bwMode="auto">
              <a:xfrm>
                <a:off x="4581526" y="2152642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690" name="Option Button 330" hidden="1">
                <a:extLst>
                  <a:ext uri="{63B3BB69-23CF-44E3-9099-C40C66FF867C}">
                    <a14:compatExt spid="_x0000_s399690"/>
                  </a:ext>
                  <a:ext uri="{FF2B5EF4-FFF2-40B4-BE49-F238E27FC236}">
                    <a16:creationId xmlns:a16="http://schemas.microsoft.com/office/drawing/2014/main" id="{00000000-0008-0000-0B00-00004A190600}"/>
                  </a:ext>
                </a:extLst>
              </xdr:cNvPr>
              <xdr:cNvSpPr/>
            </xdr:nvSpPr>
            <xdr:spPr bwMode="auto">
              <a:xfrm>
                <a:off x="5019675" y="2152642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691" name="Option Button 331" hidden="1">
                <a:extLst>
                  <a:ext uri="{63B3BB69-23CF-44E3-9099-C40C66FF867C}">
                    <a14:compatExt spid="_x0000_s399691"/>
                  </a:ext>
                  <a:ext uri="{FF2B5EF4-FFF2-40B4-BE49-F238E27FC236}">
                    <a16:creationId xmlns:a16="http://schemas.microsoft.com/office/drawing/2014/main" id="{00000000-0008-0000-0B00-00004B190600}"/>
                  </a:ext>
                </a:extLst>
              </xdr:cNvPr>
              <xdr:cNvSpPr/>
            </xdr:nvSpPr>
            <xdr:spPr bwMode="auto">
              <a:xfrm>
                <a:off x="5457826" y="2152642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66662</xdr:colOff>
          <xdr:row>72</xdr:row>
          <xdr:rowOff>19053</xdr:rowOff>
        </xdr:from>
        <xdr:to>
          <xdr:col>16</xdr:col>
          <xdr:colOff>76181</xdr:colOff>
          <xdr:row>72</xdr:row>
          <xdr:rowOff>194786</xdr:rowOff>
        </xdr:to>
        <xdr:grpSp>
          <xdr:nvGrpSpPr>
            <xdr:cNvPr id="596" name="Gruppieren 595">
              <a:extLst>
                <a:ext uri="{FF2B5EF4-FFF2-40B4-BE49-F238E27FC236}">
                  <a16:creationId xmlns:a16="http://schemas.microsoft.com/office/drawing/2014/main" id="{00000000-0008-0000-0B00-000054020000}"/>
                </a:ext>
              </a:extLst>
            </xdr:cNvPr>
            <xdr:cNvGrpSpPr/>
          </xdr:nvGrpSpPr>
          <xdr:grpSpPr>
            <a:xfrm>
              <a:off x="4410062" y="26018493"/>
              <a:ext cx="2333619" cy="175733"/>
              <a:chOff x="3581394" y="2105504"/>
              <a:chExt cx="2247893" cy="276224"/>
            </a:xfrm>
          </xdr:grpSpPr>
          <xdr:sp macro="" textlink="">
            <xdr:nvSpPr>
              <xdr:cNvPr id="399692" name="Group Box 332" hidden="1">
                <a:extLst>
                  <a:ext uri="{63B3BB69-23CF-44E3-9099-C40C66FF867C}">
                    <a14:compatExt spid="_x0000_s399692"/>
                  </a:ext>
                  <a:ext uri="{FF2B5EF4-FFF2-40B4-BE49-F238E27FC236}">
                    <a16:creationId xmlns:a16="http://schemas.microsoft.com/office/drawing/2014/main" id="{00000000-0008-0000-0B00-00004C190600}"/>
                  </a:ext>
                </a:extLst>
              </xdr:cNvPr>
              <xdr:cNvSpPr/>
            </xdr:nvSpPr>
            <xdr:spPr bwMode="auto">
              <a:xfrm>
                <a:off x="3581394" y="2105504"/>
                <a:ext cx="2247893" cy="276224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9693" name="Option Button 333" hidden="1">
                <a:extLst>
                  <a:ext uri="{63B3BB69-23CF-44E3-9099-C40C66FF867C}">
                    <a14:compatExt spid="_x0000_s399693"/>
                  </a:ext>
                  <a:ext uri="{FF2B5EF4-FFF2-40B4-BE49-F238E27FC236}">
                    <a16:creationId xmlns:a16="http://schemas.microsoft.com/office/drawing/2014/main" id="{00000000-0008-0000-0B00-00004D190600}"/>
                  </a:ext>
                </a:extLst>
              </xdr:cNvPr>
              <xdr:cNvSpPr/>
            </xdr:nvSpPr>
            <xdr:spPr bwMode="auto">
              <a:xfrm>
                <a:off x="3705225" y="2152642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694" name="Option Button 334" hidden="1">
                <a:extLst>
                  <a:ext uri="{63B3BB69-23CF-44E3-9099-C40C66FF867C}">
                    <a14:compatExt spid="_x0000_s399694"/>
                  </a:ext>
                  <a:ext uri="{FF2B5EF4-FFF2-40B4-BE49-F238E27FC236}">
                    <a16:creationId xmlns:a16="http://schemas.microsoft.com/office/drawing/2014/main" id="{00000000-0008-0000-0B00-00004E190600}"/>
                  </a:ext>
                </a:extLst>
              </xdr:cNvPr>
              <xdr:cNvSpPr/>
            </xdr:nvSpPr>
            <xdr:spPr bwMode="auto">
              <a:xfrm>
                <a:off x="4143376" y="2152642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695" name="Option Button 335" hidden="1">
                <a:extLst>
                  <a:ext uri="{63B3BB69-23CF-44E3-9099-C40C66FF867C}">
                    <a14:compatExt spid="_x0000_s399695"/>
                  </a:ext>
                  <a:ext uri="{FF2B5EF4-FFF2-40B4-BE49-F238E27FC236}">
                    <a16:creationId xmlns:a16="http://schemas.microsoft.com/office/drawing/2014/main" id="{00000000-0008-0000-0B00-00004F190600}"/>
                  </a:ext>
                </a:extLst>
              </xdr:cNvPr>
              <xdr:cNvSpPr/>
            </xdr:nvSpPr>
            <xdr:spPr bwMode="auto">
              <a:xfrm>
                <a:off x="4581526" y="2152642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696" name="Option Button 336" hidden="1">
                <a:extLst>
                  <a:ext uri="{63B3BB69-23CF-44E3-9099-C40C66FF867C}">
                    <a14:compatExt spid="_x0000_s399696"/>
                  </a:ext>
                  <a:ext uri="{FF2B5EF4-FFF2-40B4-BE49-F238E27FC236}">
                    <a16:creationId xmlns:a16="http://schemas.microsoft.com/office/drawing/2014/main" id="{00000000-0008-0000-0B00-000050190600}"/>
                  </a:ext>
                </a:extLst>
              </xdr:cNvPr>
              <xdr:cNvSpPr/>
            </xdr:nvSpPr>
            <xdr:spPr bwMode="auto">
              <a:xfrm>
                <a:off x="5019675" y="2152642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697" name="Option Button 337" hidden="1">
                <a:extLst>
                  <a:ext uri="{63B3BB69-23CF-44E3-9099-C40C66FF867C}">
                    <a14:compatExt spid="_x0000_s399697"/>
                  </a:ext>
                  <a:ext uri="{FF2B5EF4-FFF2-40B4-BE49-F238E27FC236}">
                    <a16:creationId xmlns:a16="http://schemas.microsoft.com/office/drawing/2014/main" id="{00000000-0008-0000-0B00-000051190600}"/>
                  </a:ext>
                </a:extLst>
              </xdr:cNvPr>
              <xdr:cNvSpPr/>
            </xdr:nvSpPr>
            <xdr:spPr bwMode="auto">
              <a:xfrm>
                <a:off x="5457826" y="2152642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66662</xdr:colOff>
          <xdr:row>73</xdr:row>
          <xdr:rowOff>19053</xdr:rowOff>
        </xdr:from>
        <xdr:to>
          <xdr:col>16</xdr:col>
          <xdr:colOff>76181</xdr:colOff>
          <xdr:row>73</xdr:row>
          <xdr:rowOff>194786</xdr:rowOff>
        </xdr:to>
        <xdr:grpSp>
          <xdr:nvGrpSpPr>
            <xdr:cNvPr id="605" name="Gruppieren 604">
              <a:extLst>
                <a:ext uri="{FF2B5EF4-FFF2-40B4-BE49-F238E27FC236}">
                  <a16:creationId xmlns:a16="http://schemas.microsoft.com/office/drawing/2014/main" id="{00000000-0008-0000-0B00-00005D020000}"/>
                </a:ext>
              </a:extLst>
            </xdr:cNvPr>
            <xdr:cNvGrpSpPr/>
          </xdr:nvGrpSpPr>
          <xdr:grpSpPr>
            <a:xfrm>
              <a:off x="4410062" y="26414733"/>
              <a:ext cx="2333619" cy="175733"/>
              <a:chOff x="3581394" y="2105504"/>
              <a:chExt cx="2247893" cy="276224"/>
            </a:xfrm>
          </xdr:grpSpPr>
          <xdr:sp macro="" textlink="">
            <xdr:nvSpPr>
              <xdr:cNvPr id="399698" name="Group Box 338" hidden="1">
                <a:extLst>
                  <a:ext uri="{63B3BB69-23CF-44E3-9099-C40C66FF867C}">
                    <a14:compatExt spid="_x0000_s399698"/>
                  </a:ext>
                  <a:ext uri="{FF2B5EF4-FFF2-40B4-BE49-F238E27FC236}">
                    <a16:creationId xmlns:a16="http://schemas.microsoft.com/office/drawing/2014/main" id="{00000000-0008-0000-0B00-000052190600}"/>
                  </a:ext>
                </a:extLst>
              </xdr:cNvPr>
              <xdr:cNvSpPr/>
            </xdr:nvSpPr>
            <xdr:spPr bwMode="auto">
              <a:xfrm>
                <a:off x="3581394" y="2105504"/>
                <a:ext cx="2247893" cy="276224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9699" name="Option Button 339" hidden="1">
                <a:extLst>
                  <a:ext uri="{63B3BB69-23CF-44E3-9099-C40C66FF867C}">
                    <a14:compatExt spid="_x0000_s399699"/>
                  </a:ext>
                  <a:ext uri="{FF2B5EF4-FFF2-40B4-BE49-F238E27FC236}">
                    <a16:creationId xmlns:a16="http://schemas.microsoft.com/office/drawing/2014/main" id="{00000000-0008-0000-0B00-000053190600}"/>
                  </a:ext>
                </a:extLst>
              </xdr:cNvPr>
              <xdr:cNvSpPr/>
            </xdr:nvSpPr>
            <xdr:spPr bwMode="auto">
              <a:xfrm>
                <a:off x="3705225" y="2152642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700" name="Option Button 340" hidden="1">
                <a:extLst>
                  <a:ext uri="{63B3BB69-23CF-44E3-9099-C40C66FF867C}">
                    <a14:compatExt spid="_x0000_s399700"/>
                  </a:ext>
                  <a:ext uri="{FF2B5EF4-FFF2-40B4-BE49-F238E27FC236}">
                    <a16:creationId xmlns:a16="http://schemas.microsoft.com/office/drawing/2014/main" id="{00000000-0008-0000-0B00-000054190600}"/>
                  </a:ext>
                </a:extLst>
              </xdr:cNvPr>
              <xdr:cNvSpPr/>
            </xdr:nvSpPr>
            <xdr:spPr bwMode="auto">
              <a:xfrm>
                <a:off x="4143376" y="2152642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701" name="Option Button 341" hidden="1">
                <a:extLst>
                  <a:ext uri="{63B3BB69-23CF-44E3-9099-C40C66FF867C}">
                    <a14:compatExt spid="_x0000_s399701"/>
                  </a:ext>
                  <a:ext uri="{FF2B5EF4-FFF2-40B4-BE49-F238E27FC236}">
                    <a16:creationId xmlns:a16="http://schemas.microsoft.com/office/drawing/2014/main" id="{00000000-0008-0000-0B00-000055190600}"/>
                  </a:ext>
                </a:extLst>
              </xdr:cNvPr>
              <xdr:cNvSpPr/>
            </xdr:nvSpPr>
            <xdr:spPr bwMode="auto">
              <a:xfrm>
                <a:off x="4581526" y="2152642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702" name="Option Button 342" hidden="1">
                <a:extLst>
                  <a:ext uri="{63B3BB69-23CF-44E3-9099-C40C66FF867C}">
                    <a14:compatExt spid="_x0000_s399702"/>
                  </a:ext>
                  <a:ext uri="{FF2B5EF4-FFF2-40B4-BE49-F238E27FC236}">
                    <a16:creationId xmlns:a16="http://schemas.microsoft.com/office/drawing/2014/main" id="{00000000-0008-0000-0B00-000056190600}"/>
                  </a:ext>
                </a:extLst>
              </xdr:cNvPr>
              <xdr:cNvSpPr/>
            </xdr:nvSpPr>
            <xdr:spPr bwMode="auto">
              <a:xfrm>
                <a:off x="5019675" y="2152642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703" name="Option Button 343" hidden="1">
                <a:extLst>
                  <a:ext uri="{63B3BB69-23CF-44E3-9099-C40C66FF867C}">
                    <a14:compatExt spid="_x0000_s399703"/>
                  </a:ext>
                  <a:ext uri="{FF2B5EF4-FFF2-40B4-BE49-F238E27FC236}">
                    <a16:creationId xmlns:a16="http://schemas.microsoft.com/office/drawing/2014/main" id="{00000000-0008-0000-0B00-000057190600}"/>
                  </a:ext>
                </a:extLst>
              </xdr:cNvPr>
              <xdr:cNvSpPr/>
            </xdr:nvSpPr>
            <xdr:spPr bwMode="auto">
              <a:xfrm>
                <a:off x="5457826" y="2152642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66662</xdr:colOff>
          <xdr:row>74</xdr:row>
          <xdr:rowOff>28578</xdr:rowOff>
        </xdr:from>
        <xdr:to>
          <xdr:col>16</xdr:col>
          <xdr:colOff>76181</xdr:colOff>
          <xdr:row>74</xdr:row>
          <xdr:rowOff>204311</xdr:rowOff>
        </xdr:to>
        <xdr:grpSp>
          <xdr:nvGrpSpPr>
            <xdr:cNvPr id="614" name="Gruppieren 613">
              <a:extLst>
                <a:ext uri="{FF2B5EF4-FFF2-40B4-BE49-F238E27FC236}">
                  <a16:creationId xmlns:a16="http://schemas.microsoft.com/office/drawing/2014/main" id="{00000000-0008-0000-0B00-000066020000}"/>
                </a:ext>
              </a:extLst>
            </xdr:cNvPr>
            <xdr:cNvGrpSpPr/>
          </xdr:nvGrpSpPr>
          <xdr:grpSpPr>
            <a:xfrm>
              <a:off x="4410062" y="26820498"/>
              <a:ext cx="2333619" cy="175733"/>
              <a:chOff x="3581394" y="2105504"/>
              <a:chExt cx="2247893" cy="276224"/>
            </a:xfrm>
          </xdr:grpSpPr>
          <xdr:sp macro="" textlink="">
            <xdr:nvSpPr>
              <xdr:cNvPr id="399704" name="Group Box 344" hidden="1">
                <a:extLst>
                  <a:ext uri="{63B3BB69-23CF-44E3-9099-C40C66FF867C}">
                    <a14:compatExt spid="_x0000_s399704"/>
                  </a:ext>
                  <a:ext uri="{FF2B5EF4-FFF2-40B4-BE49-F238E27FC236}">
                    <a16:creationId xmlns:a16="http://schemas.microsoft.com/office/drawing/2014/main" id="{00000000-0008-0000-0B00-000058190600}"/>
                  </a:ext>
                </a:extLst>
              </xdr:cNvPr>
              <xdr:cNvSpPr/>
            </xdr:nvSpPr>
            <xdr:spPr bwMode="auto">
              <a:xfrm>
                <a:off x="3581394" y="2105504"/>
                <a:ext cx="2247893" cy="276224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9705" name="Option Button 345" hidden="1">
                <a:extLst>
                  <a:ext uri="{63B3BB69-23CF-44E3-9099-C40C66FF867C}">
                    <a14:compatExt spid="_x0000_s399705"/>
                  </a:ext>
                  <a:ext uri="{FF2B5EF4-FFF2-40B4-BE49-F238E27FC236}">
                    <a16:creationId xmlns:a16="http://schemas.microsoft.com/office/drawing/2014/main" id="{00000000-0008-0000-0B00-000059190600}"/>
                  </a:ext>
                </a:extLst>
              </xdr:cNvPr>
              <xdr:cNvSpPr/>
            </xdr:nvSpPr>
            <xdr:spPr bwMode="auto">
              <a:xfrm>
                <a:off x="3705225" y="2152642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706" name="Option Button 346" hidden="1">
                <a:extLst>
                  <a:ext uri="{63B3BB69-23CF-44E3-9099-C40C66FF867C}">
                    <a14:compatExt spid="_x0000_s399706"/>
                  </a:ext>
                  <a:ext uri="{FF2B5EF4-FFF2-40B4-BE49-F238E27FC236}">
                    <a16:creationId xmlns:a16="http://schemas.microsoft.com/office/drawing/2014/main" id="{00000000-0008-0000-0B00-00005A190600}"/>
                  </a:ext>
                </a:extLst>
              </xdr:cNvPr>
              <xdr:cNvSpPr/>
            </xdr:nvSpPr>
            <xdr:spPr bwMode="auto">
              <a:xfrm>
                <a:off x="4143376" y="2152642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707" name="Option Button 347" hidden="1">
                <a:extLst>
                  <a:ext uri="{63B3BB69-23CF-44E3-9099-C40C66FF867C}">
                    <a14:compatExt spid="_x0000_s399707"/>
                  </a:ext>
                  <a:ext uri="{FF2B5EF4-FFF2-40B4-BE49-F238E27FC236}">
                    <a16:creationId xmlns:a16="http://schemas.microsoft.com/office/drawing/2014/main" id="{00000000-0008-0000-0B00-00005B190600}"/>
                  </a:ext>
                </a:extLst>
              </xdr:cNvPr>
              <xdr:cNvSpPr/>
            </xdr:nvSpPr>
            <xdr:spPr bwMode="auto">
              <a:xfrm>
                <a:off x="4581526" y="2152642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708" name="Option Button 348" hidden="1">
                <a:extLst>
                  <a:ext uri="{63B3BB69-23CF-44E3-9099-C40C66FF867C}">
                    <a14:compatExt spid="_x0000_s399708"/>
                  </a:ext>
                  <a:ext uri="{FF2B5EF4-FFF2-40B4-BE49-F238E27FC236}">
                    <a16:creationId xmlns:a16="http://schemas.microsoft.com/office/drawing/2014/main" id="{00000000-0008-0000-0B00-00005C190600}"/>
                  </a:ext>
                </a:extLst>
              </xdr:cNvPr>
              <xdr:cNvSpPr/>
            </xdr:nvSpPr>
            <xdr:spPr bwMode="auto">
              <a:xfrm>
                <a:off x="5019675" y="2152642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709" name="Option Button 349" hidden="1">
                <a:extLst>
                  <a:ext uri="{63B3BB69-23CF-44E3-9099-C40C66FF867C}">
                    <a14:compatExt spid="_x0000_s399709"/>
                  </a:ext>
                  <a:ext uri="{FF2B5EF4-FFF2-40B4-BE49-F238E27FC236}">
                    <a16:creationId xmlns:a16="http://schemas.microsoft.com/office/drawing/2014/main" id="{00000000-0008-0000-0B00-00005D190600}"/>
                  </a:ext>
                </a:extLst>
              </xdr:cNvPr>
              <xdr:cNvSpPr/>
            </xdr:nvSpPr>
            <xdr:spPr bwMode="auto">
              <a:xfrm>
                <a:off x="5457826" y="2152642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66662</xdr:colOff>
          <xdr:row>75</xdr:row>
          <xdr:rowOff>19053</xdr:rowOff>
        </xdr:from>
        <xdr:to>
          <xdr:col>16</xdr:col>
          <xdr:colOff>76181</xdr:colOff>
          <xdr:row>75</xdr:row>
          <xdr:rowOff>194786</xdr:rowOff>
        </xdr:to>
        <xdr:grpSp>
          <xdr:nvGrpSpPr>
            <xdr:cNvPr id="623" name="Gruppieren 622">
              <a:extLst>
                <a:ext uri="{FF2B5EF4-FFF2-40B4-BE49-F238E27FC236}">
                  <a16:creationId xmlns:a16="http://schemas.microsoft.com/office/drawing/2014/main" id="{00000000-0008-0000-0B00-00006F020000}"/>
                </a:ext>
              </a:extLst>
            </xdr:cNvPr>
            <xdr:cNvGrpSpPr/>
          </xdr:nvGrpSpPr>
          <xdr:grpSpPr>
            <a:xfrm>
              <a:off x="4410062" y="27207213"/>
              <a:ext cx="2333619" cy="175733"/>
              <a:chOff x="3581394" y="2105504"/>
              <a:chExt cx="2247893" cy="276224"/>
            </a:xfrm>
          </xdr:grpSpPr>
          <xdr:sp macro="" textlink="">
            <xdr:nvSpPr>
              <xdr:cNvPr id="399710" name="Group Box 350" hidden="1">
                <a:extLst>
                  <a:ext uri="{63B3BB69-23CF-44E3-9099-C40C66FF867C}">
                    <a14:compatExt spid="_x0000_s399710"/>
                  </a:ext>
                  <a:ext uri="{FF2B5EF4-FFF2-40B4-BE49-F238E27FC236}">
                    <a16:creationId xmlns:a16="http://schemas.microsoft.com/office/drawing/2014/main" id="{00000000-0008-0000-0B00-00005E190600}"/>
                  </a:ext>
                </a:extLst>
              </xdr:cNvPr>
              <xdr:cNvSpPr/>
            </xdr:nvSpPr>
            <xdr:spPr bwMode="auto">
              <a:xfrm>
                <a:off x="3581394" y="2105504"/>
                <a:ext cx="2247893" cy="276224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9711" name="Option Button 351" hidden="1">
                <a:extLst>
                  <a:ext uri="{63B3BB69-23CF-44E3-9099-C40C66FF867C}">
                    <a14:compatExt spid="_x0000_s399711"/>
                  </a:ext>
                  <a:ext uri="{FF2B5EF4-FFF2-40B4-BE49-F238E27FC236}">
                    <a16:creationId xmlns:a16="http://schemas.microsoft.com/office/drawing/2014/main" id="{00000000-0008-0000-0B00-00005F190600}"/>
                  </a:ext>
                </a:extLst>
              </xdr:cNvPr>
              <xdr:cNvSpPr/>
            </xdr:nvSpPr>
            <xdr:spPr bwMode="auto">
              <a:xfrm>
                <a:off x="3705225" y="2152642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712" name="Option Button 352" hidden="1">
                <a:extLst>
                  <a:ext uri="{63B3BB69-23CF-44E3-9099-C40C66FF867C}">
                    <a14:compatExt spid="_x0000_s399712"/>
                  </a:ext>
                  <a:ext uri="{FF2B5EF4-FFF2-40B4-BE49-F238E27FC236}">
                    <a16:creationId xmlns:a16="http://schemas.microsoft.com/office/drawing/2014/main" id="{00000000-0008-0000-0B00-000060190600}"/>
                  </a:ext>
                </a:extLst>
              </xdr:cNvPr>
              <xdr:cNvSpPr/>
            </xdr:nvSpPr>
            <xdr:spPr bwMode="auto">
              <a:xfrm>
                <a:off x="4143376" y="2152642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713" name="Option Button 353" hidden="1">
                <a:extLst>
                  <a:ext uri="{63B3BB69-23CF-44E3-9099-C40C66FF867C}">
                    <a14:compatExt spid="_x0000_s399713"/>
                  </a:ext>
                  <a:ext uri="{FF2B5EF4-FFF2-40B4-BE49-F238E27FC236}">
                    <a16:creationId xmlns:a16="http://schemas.microsoft.com/office/drawing/2014/main" id="{00000000-0008-0000-0B00-000061190600}"/>
                  </a:ext>
                </a:extLst>
              </xdr:cNvPr>
              <xdr:cNvSpPr/>
            </xdr:nvSpPr>
            <xdr:spPr bwMode="auto">
              <a:xfrm>
                <a:off x="4581526" y="2152642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714" name="Option Button 354" hidden="1">
                <a:extLst>
                  <a:ext uri="{63B3BB69-23CF-44E3-9099-C40C66FF867C}">
                    <a14:compatExt spid="_x0000_s399714"/>
                  </a:ext>
                  <a:ext uri="{FF2B5EF4-FFF2-40B4-BE49-F238E27FC236}">
                    <a16:creationId xmlns:a16="http://schemas.microsoft.com/office/drawing/2014/main" id="{00000000-0008-0000-0B00-000062190600}"/>
                  </a:ext>
                </a:extLst>
              </xdr:cNvPr>
              <xdr:cNvSpPr/>
            </xdr:nvSpPr>
            <xdr:spPr bwMode="auto">
              <a:xfrm>
                <a:off x="5019675" y="2152642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715" name="Option Button 355" hidden="1">
                <a:extLst>
                  <a:ext uri="{63B3BB69-23CF-44E3-9099-C40C66FF867C}">
                    <a14:compatExt spid="_x0000_s399715"/>
                  </a:ext>
                  <a:ext uri="{FF2B5EF4-FFF2-40B4-BE49-F238E27FC236}">
                    <a16:creationId xmlns:a16="http://schemas.microsoft.com/office/drawing/2014/main" id="{00000000-0008-0000-0B00-000063190600}"/>
                  </a:ext>
                </a:extLst>
              </xdr:cNvPr>
              <xdr:cNvSpPr/>
            </xdr:nvSpPr>
            <xdr:spPr bwMode="auto">
              <a:xfrm>
                <a:off x="5457826" y="2152642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xdr:twoCellAnchor>
    <xdr:from>
      <xdr:col>20</xdr:col>
      <xdr:colOff>57150</xdr:colOff>
      <xdr:row>68</xdr:row>
      <xdr:rowOff>66674</xdr:rowOff>
    </xdr:from>
    <xdr:to>
      <xdr:col>21</xdr:col>
      <xdr:colOff>133349</xdr:colOff>
      <xdr:row>73</xdr:row>
      <xdr:rowOff>219074</xdr:rowOff>
    </xdr:to>
    <xdr:graphicFrame macro="">
      <xdr:nvGraphicFramePr>
        <xdr:cNvPr id="631" name="Diagramm 630">
          <a:extLst>
            <a:ext uri="{FF2B5EF4-FFF2-40B4-BE49-F238E27FC236}">
              <a16:creationId xmlns:a16="http://schemas.microsoft.com/office/drawing/2014/main" id="{00000000-0008-0000-0B00-00007702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1</xdr:col>
      <xdr:colOff>19050</xdr:colOff>
      <xdr:row>1</xdr:row>
      <xdr:rowOff>123825</xdr:rowOff>
    </xdr:from>
    <xdr:to>
      <xdr:col>4</xdr:col>
      <xdr:colOff>2419350</xdr:colOff>
      <xdr:row>6</xdr:row>
      <xdr:rowOff>57150</xdr:rowOff>
    </xdr:to>
    <xdr:graphicFrame macro="">
      <xdr:nvGraphicFramePr>
        <xdr:cNvPr id="632" name="Diagramm 631">
          <a:extLst>
            <a:ext uri="{FF2B5EF4-FFF2-40B4-BE49-F238E27FC236}">
              <a16:creationId xmlns:a16="http://schemas.microsoft.com/office/drawing/2014/main" id="{00000000-0008-0000-0B00-00007802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1737360</xdr:colOff>
          <xdr:row>1</xdr:row>
          <xdr:rowOff>60960</xdr:rowOff>
        </xdr:from>
        <xdr:to>
          <xdr:col>21</xdr:col>
          <xdr:colOff>0</xdr:colOff>
          <xdr:row>1</xdr:row>
          <xdr:rowOff>228600</xdr:rowOff>
        </xdr:to>
        <xdr:sp macro="" textlink="">
          <xdr:nvSpPr>
            <xdr:cNvPr id="399716" name="Drop Down 356" hidden="1">
              <a:extLst>
                <a:ext uri="{63B3BB69-23CF-44E3-9099-C40C66FF867C}">
                  <a14:compatExt spid="_x0000_s399716"/>
                </a:ext>
                <a:ext uri="{FF2B5EF4-FFF2-40B4-BE49-F238E27FC236}">
                  <a16:creationId xmlns:a16="http://schemas.microsoft.com/office/drawing/2014/main" id="{00000000-0008-0000-0B00-0000641906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403860</xdr:colOff>
          <xdr:row>0</xdr:row>
          <xdr:rowOff>15240</xdr:rowOff>
        </xdr:from>
        <xdr:to>
          <xdr:col>20</xdr:col>
          <xdr:colOff>2596515</xdr:colOff>
          <xdr:row>0</xdr:row>
          <xdr:rowOff>548640</xdr:rowOff>
        </xdr:to>
        <xdr:pic>
          <xdr:nvPicPr>
            <xdr:cNvPr id="514" name="Grafik 59">
              <a:extLst>
                <a:ext uri="{FF2B5EF4-FFF2-40B4-BE49-F238E27FC236}">
                  <a16:creationId xmlns:a16="http://schemas.microsoft.com/office/drawing/2014/main" id="{00000000-0008-0000-0B00-00000202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!$D$6" spid="_x0000_s399757"/>
                </a:ext>
              </a:extLst>
            </xdr:cNvPicPr>
          </xdr:nvPicPr>
          <xdr:blipFill>
            <a:blip xmlns:r="http://schemas.openxmlformats.org/officeDocument/2006/relationships" r:embed="rId19"/>
            <a:srcRect/>
            <a:stretch>
              <a:fillRect/>
            </a:stretch>
          </xdr:blipFill>
          <xdr:spPr bwMode="auto">
            <a:xfrm>
              <a:off x="7574280" y="15240"/>
              <a:ext cx="2268855" cy="533400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114300</xdr:colOff>
      <xdr:row>1</xdr:row>
      <xdr:rowOff>28575</xdr:rowOff>
    </xdr:from>
    <xdr:to>
      <xdr:col>11</xdr:col>
      <xdr:colOff>287100</xdr:colOff>
      <xdr:row>2</xdr:row>
      <xdr:rowOff>77550</xdr:rowOff>
    </xdr:to>
    <xdr:grpSp>
      <xdr:nvGrpSpPr>
        <xdr:cNvPr id="6" name="Gruppieren 5">
          <a:hlinkClick xmlns:r="http://schemas.openxmlformats.org/officeDocument/2006/relationships" r:id="rId1" tooltip="Help"/>
          <a:extLst>
            <a:ext uri="{FF2B5EF4-FFF2-40B4-BE49-F238E27FC236}">
              <a16:creationId xmlns:a16="http://schemas.microsoft.com/office/drawing/2014/main" id="{00000000-0008-0000-0C00-000006000000}"/>
            </a:ext>
          </a:extLst>
        </xdr:cNvPr>
        <xdr:cNvGrpSpPr/>
      </xdr:nvGrpSpPr>
      <xdr:grpSpPr>
        <a:xfrm>
          <a:off x="12733020" y="584835"/>
          <a:ext cx="172800" cy="170895"/>
          <a:chOff x="8105775" y="571500"/>
          <a:chExt cx="172800" cy="172800"/>
        </a:xfrm>
      </xdr:grpSpPr>
      <xdr:sp macro="" textlink="">
        <xdr:nvSpPr>
          <xdr:cNvPr id="7" name="Rechteck 6">
            <a:extLst>
              <a:ext uri="{FF2B5EF4-FFF2-40B4-BE49-F238E27FC236}">
                <a16:creationId xmlns:a16="http://schemas.microsoft.com/office/drawing/2014/main" id="{00000000-0008-0000-0C00-000007000000}"/>
              </a:ext>
            </a:extLst>
          </xdr:cNvPr>
          <xdr:cNvSpPr>
            <a:spLocks noChangeAspect="1"/>
          </xdr:cNvSpPr>
        </xdr:nvSpPr>
        <xdr:spPr>
          <a:xfrm>
            <a:off x="8105775" y="571500"/>
            <a:ext cx="172800" cy="172800"/>
          </a:xfrm>
          <a:prstGeom prst="rect">
            <a:avLst/>
          </a:prstGeom>
          <a:ln/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8" name="Textfeld 7">
            <a:extLst>
              <a:ext uri="{FF2B5EF4-FFF2-40B4-BE49-F238E27FC236}">
                <a16:creationId xmlns:a16="http://schemas.microsoft.com/office/drawing/2014/main" id="{00000000-0008-0000-0C00-000008000000}"/>
              </a:ext>
            </a:extLst>
          </xdr:cNvPr>
          <xdr:cNvSpPr txBox="1"/>
        </xdr:nvSpPr>
        <xdr:spPr>
          <a:xfrm>
            <a:off x="8152998" y="584162"/>
            <a:ext cx="78355" cy="1474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t">
            <a:noAutofit/>
          </a:bodyPr>
          <a:lstStyle/>
          <a:p>
            <a:r>
              <a:rPr lang="de-CH" sz="1000" b="1">
                <a:solidFill>
                  <a:schemeClr val="bg1"/>
                </a:solidFill>
                <a:latin typeface="Arial" pitchFamily="34" charset="0"/>
                <a:cs typeface="Arial" pitchFamily="34" charset="0"/>
              </a:rPr>
              <a:t>?</a:t>
            </a:r>
          </a:p>
        </xdr:txBody>
      </xdr:sp>
    </xdr:grpSp>
    <xdr:clientData fPrintsWithSheet="0"/>
  </xdr:twoCellAnchor>
  <xdr:twoCellAnchor editAs="oneCell">
    <xdr:from>
      <xdr:col>0</xdr:col>
      <xdr:colOff>57150</xdr:colOff>
      <xdr:row>0</xdr:row>
      <xdr:rowOff>114300</xdr:rowOff>
    </xdr:from>
    <xdr:to>
      <xdr:col>0</xdr:col>
      <xdr:colOff>381150</xdr:colOff>
      <xdr:row>0</xdr:row>
      <xdr:rowOff>439765</xdr:rowOff>
    </xdr:to>
    <xdr:grpSp>
      <xdr:nvGrpSpPr>
        <xdr:cNvPr id="9" name="Gruppieren 8">
          <a:hlinkClick xmlns:r="http://schemas.openxmlformats.org/officeDocument/2006/relationships" r:id="rId2" tooltip="Home"/>
          <a:extLst>
            <a:ext uri="{FF2B5EF4-FFF2-40B4-BE49-F238E27FC236}">
              <a16:creationId xmlns:a16="http://schemas.microsoft.com/office/drawing/2014/main" id="{00000000-0008-0000-0C00-000009000000}"/>
            </a:ext>
          </a:extLst>
        </xdr:cNvPr>
        <xdr:cNvGrpSpPr/>
      </xdr:nvGrpSpPr>
      <xdr:grpSpPr>
        <a:xfrm>
          <a:off x="57150" y="114300"/>
          <a:ext cx="324000" cy="325465"/>
          <a:chOff x="12729063" y="1298331"/>
          <a:chExt cx="324000" cy="323267"/>
        </a:xfrm>
      </xdr:grpSpPr>
      <xdr:sp macro="" textlink="">
        <xdr:nvSpPr>
          <xdr:cNvPr id="10" name="Rechteck 9">
            <a:extLst>
              <a:ext uri="{FF2B5EF4-FFF2-40B4-BE49-F238E27FC236}">
                <a16:creationId xmlns:a16="http://schemas.microsoft.com/office/drawing/2014/main" id="{00000000-0008-0000-0C00-00000A000000}"/>
              </a:ext>
            </a:extLst>
          </xdr:cNvPr>
          <xdr:cNvSpPr>
            <a:spLocks noChangeAspect="1"/>
          </xdr:cNvSpPr>
        </xdr:nvSpPr>
        <xdr:spPr>
          <a:xfrm>
            <a:off x="12729063" y="1298331"/>
            <a:ext cx="324000" cy="323267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pic>
        <xdr:nvPicPr>
          <xdr:cNvPr id="11" name="Grafik 10" descr="http://www.clker.com/cliparts/Z/I/5/L/X/x/white-house-md.png">
            <a:extLst>
              <a:ext uri="{FF2B5EF4-FFF2-40B4-BE49-F238E27FC236}">
                <a16:creationId xmlns:a16="http://schemas.microsoft.com/office/drawing/2014/main" id="{00000000-0008-0000-0C00-00000B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786214" y="1345223"/>
            <a:ext cx="228255" cy="2160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  <xdr:twoCellAnchor editAs="oneCell">
    <xdr:from>
      <xdr:col>0</xdr:col>
      <xdr:colOff>85725</xdr:colOff>
      <xdr:row>60</xdr:row>
      <xdr:rowOff>28575</xdr:rowOff>
    </xdr:from>
    <xdr:to>
      <xdr:col>0</xdr:col>
      <xdr:colOff>409725</xdr:colOff>
      <xdr:row>62</xdr:row>
      <xdr:rowOff>30190</xdr:rowOff>
    </xdr:to>
    <xdr:grpSp>
      <xdr:nvGrpSpPr>
        <xdr:cNvPr id="15" name="Gruppieren 14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C00-00000F000000}"/>
            </a:ext>
          </a:extLst>
        </xdr:cNvPr>
        <xdr:cNvGrpSpPr/>
      </xdr:nvGrpSpPr>
      <xdr:grpSpPr>
        <a:xfrm>
          <a:off x="85725" y="10041255"/>
          <a:ext cx="324000" cy="321655"/>
          <a:chOff x="66675" y="4972050"/>
          <a:chExt cx="324000" cy="325465"/>
        </a:xfrm>
      </xdr:grpSpPr>
      <xdr:sp macro="" textlink="">
        <xdr:nvSpPr>
          <xdr:cNvPr id="16" name="Rechteck 15">
            <a:extLst>
              <a:ext uri="{FF2B5EF4-FFF2-40B4-BE49-F238E27FC236}">
                <a16:creationId xmlns:a16="http://schemas.microsoft.com/office/drawing/2014/main" id="{00000000-0008-0000-0C00-000010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7" name="Pfeil nach oben 16">
            <a:extLst>
              <a:ext uri="{FF2B5EF4-FFF2-40B4-BE49-F238E27FC236}">
                <a16:creationId xmlns:a16="http://schemas.microsoft.com/office/drawing/2014/main" id="{00000000-0008-0000-0C00-000011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xdr:twoCellAnchor>
    <xdr:from>
      <xdr:col>2</xdr:col>
      <xdr:colOff>2538413</xdr:colOff>
      <xdr:row>7</xdr:row>
      <xdr:rowOff>109537</xdr:rowOff>
    </xdr:from>
    <xdr:to>
      <xdr:col>2</xdr:col>
      <xdr:colOff>3205163</xdr:colOff>
      <xdr:row>16</xdr:row>
      <xdr:rowOff>90488</xdr:rowOff>
    </xdr:to>
    <xdr:grpSp>
      <xdr:nvGrpSpPr>
        <xdr:cNvPr id="12" name="Gruppieren 11">
          <a:extLst>
            <a:ext uri="{FF2B5EF4-FFF2-40B4-BE49-F238E27FC236}">
              <a16:creationId xmlns:a16="http://schemas.microsoft.com/office/drawing/2014/main" id="{00000000-0008-0000-0C00-00000C000000}"/>
            </a:ext>
          </a:extLst>
        </xdr:cNvPr>
        <xdr:cNvGrpSpPr/>
      </xdr:nvGrpSpPr>
      <xdr:grpSpPr>
        <a:xfrm rot="16200000">
          <a:off x="2915602" y="2018348"/>
          <a:ext cx="1421131" cy="666750"/>
          <a:chOff x="1381125" y="1419225"/>
          <a:chExt cx="1438276" cy="666750"/>
        </a:xfrm>
      </xdr:grpSpPr>
      <xdr:sp macro="" textlink="">
        <xdr:nvSpPr>
          <xdr:cNvPr id="3" name="Rechteck 2">
            <a:extLst>
              <a:ext uri="{FF2B5EF4-FFF2-40B4-BE49-F238E27FC236}">
                <a16:creationId xmlns:a16="http://schemas.microsoft.com/office/drawing/2014/main" id="{00000000-0008-0000-0C00-000003000000}"/>
              </a:ext>
            </a:extLst>
          </xdr:cNvPr>
          <xdr:cNvSpPr>
            <a:spLocks noChangeAspect="1"/>
          </xdr:cNvSpPr>
        </xdr:nvSpPr>
        <xdr:spPr bwMode="auto">
          <a:xfrm>
            <a:off x="1914525" y="1419225"/>
            <a:ext cx="904876" cy="666750"/>
          </a:xfrm>
          <a:prstGeom prst="rect">
            <a:avLst/>
          </a:prstGeom>
          <a:noFill/>
          <a:ln>
            <a:noFill/>
            <a:headEnd type="none" w="med" len="med"/>
            <a:tailEnd type="none" w="med" len="med"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="horz" wrap="square" lIns="0" tIns="0" rIns="0" bIns="0" numCol="1" rtlCol="0" anchor="ctr" anchorCtr="0" compatLnSpc="1">
            <a:prstTxWarp prst="textNoShape">
              <a:avLst/>
            </a:prstTxWarp>
          </a:bodyPr>
          <a:lstStyle>
            <a:defPPr>
              <a:defRPr lang="de-DE"/>
            </a:defPPr>
            <a:lvl1pPr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1pPr>
            <a:lvl2pPr marL="4572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2pPr>
            <a:lvl3pPr marL="9144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3pPr>
            <a:lvl4pPr marL="13716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4pPr>
            <a:lvl5pPr marL="18288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9pPr>
          </a:lstStyle>
          <a:p>
            <a:pPr marL="0" marR="0" indent="0" algn="ctr" defTabSz="914400" rtl="0" eaLnBrk="1" fontAlgn="base" latinLnBrk="0" hangingPunct="1">
              <a:lnSpc>
                <a:spcPct val="100000"/>
              </a:lnSpc>
              <a:spcBef>
                <a:spcPct val="0"/>
              </a:spcBef>
              <a:spcAft>
                <a:spcPct val="0"/>
              </a:spcAft>
              <a:buClrTx/>
              <a:buSzTx/>
              <a:buFont typeface="Times" pitchFamily="18" charset="0"/>
              <a:buNone/>
              <a:tabLst/>
              <a:defRPr/>
            </a:pPr>
            <a:r>
              <a:rPr kumimoji="0" lang="en-US" sz="5400" b="1" i="0" u="none" strike="noStrike" cap="none" normalizeH="0" baseline="0">
                <a:ln>
                  <a:noFill/>
                </a:ln>
                <a:solidFill>
                  <a:schemeClr val="accent6">
                    <a:lumMod val="60000"/>
                    <a:lumOff val="40000"/>
                  </a:schemeClr>
                </a:solidFill>
                <a:effectLst/>
                <a:latin typeface="Arial" charset="0"/>
              </a:rPr>
              <a:t>W</a:t>
            </a:r>
            <a:endParaRPr kumimoji="0" lang="de-CH" sz="5400" b="1" i="0" u="none" strike="noStrike" kern="1200" cap="none" normalizeH="0" baseline="0">
              <a:ln>
                <a:noFill/>
              </a:ln>
              <a:solidFill>
                <a:schemeClr val="accent6">
                  <a:lumMod val="60000"/>
                  <a:lumOff val="40000"/>
                </a:schemeClr>
              </a:solidFill>
              <a:effectLst/>
              <a:latin typeface="Arial" charset="0"/>
              <a:ea typeface="+mn-ea"/>
              <a:cs typeface="+mn-cs"/>
            </a:endParaRPr>
          </a:p>
        </xdr:txBody>
      </xdr:sp>
      <xdr:sp macro="" textlink="">
        <xdr:nvSpPr>
          <xdr:cNvPr id="18" name="Rechteck 17">
            <a:extLst>
              <a:ext uri="{FF2B5EF4-FFF2-40B4-BE49-F238E27FC236}">
                <a16:creationId xmlns:a16="http://schemas.microsoft.com/office/drawing/2014/main" id="{00000000-0008-0000-0C00-000012000000}"/>
              </a:ext>
            </a:extLst>
          </xdr:cNvPr>
          <xdr:cNvSpPr>
            <a:spLocks noChangeAspect="1"/>
          </xdr:cNvSpPr>
        </xdr:nvSpPr>
        <xdr:spPr bwMode="auto">
          <a:xfrm>
            <a:off x="1381125" y="1419225"/>
            <a:ext cx="638175" cy="666750"/>
          </a:xfrm>
          <a:prstGeom prst="rect">
            <a:avLst/>
          </a:prstGeom>
          <a:noFill/>
          <a:ln>
            <a:noFill/>
            <a:headEnd type="none" w="med" len="med"/>
            <a:tailEnd type="none" w="med" len="med"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="horz" wrap="square" lIns="0" tIns="0" rIns="0" bIns="0" numCol="1" rtlCol="0" anchor="ctr" anchorCtr="0" compatLnSpc="1">
            <a:prstTxWarp prst="textNoShape">
              <a:avLst/>
            </a:prstTxWarp>
          </a:bodyPr>
          <a:lstStyle>
            <a:defPPr>
              <a:defRPr lang="de-DE"/>
            </a:defPPr>
            <a:lvl1pPr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1pPr>
            <a:lvl2pPr marL="4572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2pPr>
            <a:lvl3pPr marL="9144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3pPr>
            <a:lvl4pPr marL="13716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4pPr>
            <a:lvl5pPr marL="18288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9pPr>
          </a:lstStyle>
          <a:p>
            <a:pPr marL="0" marR="0" indent="0" algn="ctr" defTabSz="914400" rtl="0" eaLnBrk="1" fontAlgn="base" latinLnBrk="0" hangingPunct="1">
              <a:lnSpc>
                <a:spcPct val="100000"/>
              </a:lnSpc>
              <a:spcBef>
                <a:spcPct val="0"/>
              </a:spcBef>
              <a:spcAft>
                <a:spcPct val="0"/>
              </a:spcAft>
              <a:buClrTx/>
              <a:buSzTx/>
              <a:buFont typeface="Times" pitchFamily="18" charset="0"/>
              <a:buNone/>
              <a:tabLst/>
              <a:defRPr/>
            </a:pPr>
            <a:r>
              <a:rPr kumimoji="0" lang="en-US" sz="5400" b="1" i="0" u="none" strike="noStrike" cap="none" normalizeH="0" baseline="0">
                <a:ln>
                  <a:noFill/>
                </a:ln>
                <a:solidFill>
                  <a:schemeClr val="accent1">
                    <a:lumMod val="60000"/>
                    <a:lumOff val="40000"/>
                  </a:schemeClr>
                </a:solidFill>
                <a:effectLst/>
                <a:latin typeface="Arial" charset="0"/>
              </a:rPr>
              <a:t>S</a:t>
            </a:r>
            <a:endParaRPr kumimoji="0" lang="de-CH" sz="5400" b="1" i="0" u="none" strike="noStrike" kern="1200" cap="none" normalizeH="0" baseline="0">
              <a:ln>
                <a:noFill/>
              </a:ln>
              <a:solidFill>
                <a:schemeClr val="accent6">
                  <a:lumMod val="60000"/>
                  <a:lumOff val="40000"/>
                </a:schemeClr>
              </a:solidFill>
              <a:effectLst/>
              <a:latin typeface="Arial" charset="0"/>
              <a:ea typeface="+mn-ea"/>
              <a:cs typeface="+mn-cs"/>
            </a:endParaRPr>
          </a:p>
        </xdr:txBody>
      </xdr:sp>
    </xdr:grpSp>
    <xdr:clientData/>
  </xdr:twoCellAnchor>
  <xdr:twoCellAnchor>
    <xdr:from>
      <xdr:col>2</xdr:col>
      <xdr:colOff>990600</xdr:colOff>
      <xdr:row>16</xdr:row>
      <xdr:rowOff>0</xdr:rowOff>
    </xdr:from>
    <xdr:to>
      <xdr:col>2</xdr:col>
      <xdr:colOff>2371725</xdr:colOff>
      <xdr:row>20</xdr:row>
      <xdr:rowOff>19050</xdr:rowOff>
    </xdr:to>
    <xdr:grpSp>
      <xdr:nvGrpSpPr>
        <xdr:cNvPr id="13" name="Gruppieren 12">
          <a:extLst>
            <a:ext uri="{FF2B5EF4-FFF2-40B4-BE49-F238E27FC236}">
              <a16:creationId xmlns:a16="http://schemas.microsoft.com/office/drawing/2014/main" id="{00000000-0008-0000-0C00-00000D000000}"/>
            </a:ext>
          </a:extLst>
        </xdr:cNvPr>
        <xdr:cNvGrpSpPr/>
      </xdr:nvGrpSpPr>
      <xdr:grpSpPr>
        <a:xfrm>
          <a:off x="1744980" y="2971800"/>
          <a:ext cx="1381125" cy="659130"/>
          <a:chOff x="1724025" y="3019425"/>
          <a:chExt cx="1381125" cy="666750"/>
        </a:xfrm>
      </xdr:grpSpPr>
      <xdr:sp macro="" textlink="">
        <xdr:nvSpPr>
          <xdr:cNvPr id="5" name="Rechteck 4">
            <a:extLst>
              <a:ext uri="{FF2B5EF4-FFF2-40B4-BE49-F238E27FC236}">
                <a16:creationId xmlns:a16="http://schemas.microsoft.com/office/drawing/2014/main" id="{00000000-0008-0000-0C00-000005000000}"/>
              </a:ext>
            </a:extLst>
          </xdr:cNvPr>
          <xdr:cNvSpPr>
            <a:spLocks noChangeAspect="1"/>
          </xdr:cNvSpPr>
        </xdr:nvSpPr>
        <xdr:spPr bwMode="auto">
          <a:xfrm>
            <a:off x="2362200" y="3019425"/>
            <a:ext cx="742950" cy="666750"/>
          </a:xfrm>
          <a:prstGeom prst="rect">
            <a:avLst/>
          </a:prstGeom>
          <a:noFill/>
          <a:ln>
            <a:noFill/>
            <a:headEnd type="none" w="med" len="med"/>
            <a:tailEnd type="none" w="med" len="med"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horzOverflow="clip" vert="horz" wrap="none" lIns="0" tIns="0" rIns="0" bIns="0" numCol="1" rtlCol="0" anchor="b" anchorCtr="0" compatLnSpc="1">
            <a:prstTxWarp prst="textNoShape">
              <a:avLst/>
            </a:prstTxWarp>
          </a:bodyPr>
          <a:lstStyle>
            <a:defPPr>
              <a:defRPr lang="de-DE"/>
            </a:defPPr>
            <a:lvl1pPr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1pPr>
            <a:lvl2pPr marL="4572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2pPr>
            <a:lvl3pPr marL="9144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3pPr>
            <a:lvl4pPr marL="13716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4pPr>
            <a:lvl5pPr marL="18288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9pPr>
          </a:lstStyle>
          <a:p>
            <a:pPr marL="0" marR="0" indent="0" algn="ctr" defTabSz="914400" rtl="0" eaLnBrk="1" fontAlgn="base" latinLnBrk="0" hangingPunct="1">
              <a:lnSpc>
                <a:spcPct val="100000"/>
              </a:lnSpc>
              <a:spcBef>
                <a:spcPct val="0"/>
              </a:spcBef>
              <a:spcAft>
                <a:spcPct val="0"/>
              </a:spcAft>
              <a:buClrTx/>
              <a:buSzTx/>
              <a:buFont typeface="Times" pitchFamily="18" charset="0"/>
              <a:buNone/>
              <a:tabLst/>
              <a:defRPr/>
            </a:pPr>
            <a:r>
              <a:rPr kumimoji="0" lang="en-US" sz="5400" b="1" i="0" u="none" strike="noStrike" cap="none" normalizeH="0" baseline="0">
                <a:ln>
                  <a:noFill/>
                </a:ln>
                <a:solidFill>
                  <a:schemeClr val="accent4">
                    <a:lumMod val="60000"/>
                    <a:lumOff val="40000"/>
                  </a:schemeClr>
                </a:solidFill>
                <a:effectLst/>
                <a:latin typeface="Arial" charset="0"/>
              </a:rPr>
              <a:t>T</a:t>
            </a:r>
            <a:endParaRPr kumimoji="0" lang="de-CH" sz="5400" b="1" i="0" u="none" strike="noStrike" kern="1200" cap="none" normalizeH="0" baseline="0">
              <a:ln>
                <a:noFill/>
              </a:ln>
              <a:solidFill>
                <a:schemeClr val="accent4">
                  <a:lumMod val="60000"/>
                  <a:lumOff val="40000"/>
                </a:schemeClr>
              </a:solidFill>
              <a:effectLst/>
              <a:latin typeface="Arial" charset="0"/>
              <a:ea typeface="+mn-ea"/>
              <a:cs typeface="+mn-cs"/>
            </a:endParaRPr>
          </a:p>
        </xdr:txBody>
      </xdr:sp>
      <xdr:sp macro="" textlink="">
        <xdr:nvSpPr>
          <xdr:cNvPr id="20" name="Rechteck 19">
            <a:extLst>
              <a:ext uri="{FF2B5EF4-FFF2-40B4-BE49-F238E27FC236}">
                <a16:creationId xmlns:a16="http://schemas.microsoft.com/office/drawing/2014/main" id="{00000000-0008-0000-0C00-000014000000}"/>
              </a:ext>
            </a:extLst>
          </xdr:cNvPr>
          <xdr:cNvSpPr>
            <a:spLocks noChangeAspect="1"/>
          </xdr:cNvSpPr>
        </xdr:nvSpPr>
        <xdr:spPr bwMode="auto">
          <a:xfrm>
            <a:off x="1724025" y="3019425"/>
            <a:ext cx="895350" cy="666750"/>
          </a:xfrm>
          <a:prstGeom prst="rect">
            <a:avLst/>
          </a:prstGeom>
          <a:noFill/>
          <a:ln>
            <a:noFill/>
            <a:headEnd type="none" w="med" len="med"/>
            <a:tailEnd type="none" w="med" len="med"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horzOverflow="clip" vert="horz" wrap="none" lIns="0" tIns="0" rIns="0" bIns="0" numCol="1" rtlCol="0" anchor="b" anchorCtr="0" compatLnSpc="1">
            <a:prstTxWarp prst="textNoShape">
              <a:avLst/>
            </a:prstTxWarp>
          </a:bodyPr>
          <a:lstStyle>
            <a:defPPr>
              <a:defRPr lang="de-DE"/>
            </a:defPPr>
            <a:lvl1pPr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1pPr>
            <a:lvl2pPr marL="4572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2pPr>
            <a:lvl3pPr marL="9144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3pPr>
            <a:lvl4pPr marL="13716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4pPr>
            <a:lvl5pPr marL="18288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3200" b="1" kern="1200">
                <a:solidFill>
                  <a:srgbClr val="000099"/>
                </a:solidFill>
                <a:latin typeface="Arial" pitchFamily="34" charset="0"/>
                <a:ea typeface="+mn-ea"/>
                <a:cs typeface="+mn-cs"/>
              </a:defRPr>
            </a:lvl9pPr>
          </a:lstStyle>
          <a:p>
            <a:pPr marL="0" marR="0" indent="0" algn="ctr" defTabSz="914400" rtl="0" eaLnBrk="1" fontAlgn="base" latinLnBrk="0" hangingPunct="1">
              <a:lnSpc>
                <a:spcPct val="100000"/>
              </a:lnSpc>
              <a:spcBef>
                <a:spcPct val="0"/>
              </a:spcBef>
              <a:spcAft>
                <a:spcPct val="0"/>
              </a:spcAft>
              <a:buClrTx/>
              <a:buSzTx/>
              <a:buFont typeface="Times" pitchFamily="18" charset="0"/>
              <a:buNone/>
              <a:tabLst/>
              <a:defRPr/>
            </a:pPr>
            <a:r>
              <a:rPr kumimoji="0" lang="en-US" sz="5400" b="1" i="0" u="none" strike="noStrike" cap="none" normalizeH="0" baseline="0">
                <a:ln>
                  <a:noFill/>
                </a:ln>
                <a:solidFill>
                  <a:schemeClr val="accent2">
                    <a:lumMod val="60000"/>
                    <a:lumOff val="40000"/>
                  </a:schemeClr>
                </a:solidFill>
                <a:effectLst/>
                <a:latin typeface="Arial" charset="0"/>
              </a:rPr>
              <a:t>O</a:t>
            </a:r>
            <a:endParaRPr kumimoji="0" lang="de-CH" sz="5400" b="1" i="0" u="none" strike="noStrike" kern="1200" cap="none" normalizeH="0" baseline="0">
              <a:ln>
                <a:noFill/>
              </a:ln>
              <a:solidFill>
                <a:schemeClr val="accent2">
                  <a:lumMod val="60000"/>
                  <a:lumOff val="40000"/>
                </a:schemeClr>
              </a:solidFill>
              <a:effectLst/>
              <a:latin typeface="Arial" charset="0"/>
              <a:ea typeface="+mn-ea"/>
              <a:cs typeface="+mn-cs"/>
            </a:endParaRPr>
          </a:p>
        </xdr:txBody>
      </xdr:sp>
    </xdr:grpSp>
    <xdr:clientData/>
  </xdr:twoCellAnchor>
  <xdr:twoCellAnchor>
    <xdr:from>
      <xdr:col>5</xdr:col>
      <xdr:colOff>38100</xdr:colOff>
      <xdr:row>3</xdr:row>
      <xdr:rowOff>28575</xdr:rowOff>
    </xdr:from>
    <xdr:to>
      <xdr:col>5</xdr:col>
      <xdr:colOff>217290</xdr:colOff>
      <xdr:row>3</xdr:row>
      <xdr:rowOff>208575</xdr:rowOff>
    </xdr:to>
    <xdr:grpSp>
      <xdr:nvGrpSpPr>
        <xdr:cNvPr id="22" name="Gruppieren 21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C00-000016000000}"/>
            </a:ext>
          </a:extLst>
        </xdr:cNvPr>
        <xdr:cNvGrpSpPr>
          <a:grpSpLocks noChangeAspect="1"/>
        </xdr:cNvGrpSpPr>
      </xdr:nvGrpSpPr>
      <xdr:grpSpPr>
        <a:xfrm>
          <a:off x="4678680" y="836295"/>
          <a:ext cx="179190" cy="180000"/>
          <a:chOff x="12020550" y="2171700"/>
          <a:chExt cx="324000" cy="325465"/>
        </a:xfrm>
      </xdr:grpSpPr>
      <xdr:sp macro="" textlink="">
        <xdr:nvSpPr>
          <xdr:cNvPr id="23" name="Rechteck 22">
            <a:extLst>
              <a:ext uri="{FF2B5EF4-FFF2-40B4-BE49-F238E27FC236}">
                <a16:creationId xmlns:a16="http://schemas.microsoft.com/office/drawing/2014/main" id="{00000000-0008-0000-0C00-000017000000}"/>
              </a:ext>
            </a:extLst>
          </xdr:cNvPr>
          <xdr:cNvSpPr>
            <a:spLocks noChangeAspect="1"/>
          </xdr:cNvSpPr>
        </xdr:nvSpPr>
        <xdr:spPr>
          <a:xfrm>
            <a:off x="12020550" y="21717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24" name="Pfeil nach rechts 23">
            <a:extLst>
              <a:ext uri="{FF2B5EF4-FFF2-40B4-BE49-F238E27FC236}">
                <a16:creationId xmlns:a16="http://schemas.microsoft.com/office/drawing/2014/main" id="{00000000-0008-0000-0C00-000018000000}"/>
              </a:ext>
            </a:extLst>
          </xdr:cNvPr>
          <xdr:cNvSpPr/>
        </xdr:nvSpPr>
        <xdr:spPr>
          <a:xfrm>
            <a:off x="12115800" y="2247900"/>
            <a:ext cx="162000" cy="180000"/>
          </a:xfrm>
          <a:prstGeom prst="righ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9</xdr:col>
      <xdr:colOff>38100</xdr:colOff>
      <xdr:row>3</xdr:row>
      <xdr:rowOff>28575</xdr:rowOff>
    </xdr:from>
    <xdr:to>
      <xdr:col>9</xdr:col>
      <xdr:colOff>217290</xdr:colOff>
      <xdr:row>3</xdr:row>
      <xdr:rowOff>208575</xdr:rowOff>
    </xdr:to>
    <xdr:grpSp>
      <xdr:nvGrpSpPr>
        <xdr:cNvPr id="25" name="Gruppieren 24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C00-000019000000}"/>
            </a:ext>
          </a:extLst>
        </xdr:cNvPr>
        <xdr:cNvGrpSpPr>
          <a:grpSpLocks noChangeAspect="1"/>
        </xdr:cNvGrpSpPr>
      </xdr:nvGrpSpPr>
      <xdr:grpSpPr>
        <a:xfrm>
          <a:off x="8854440" y="836295"/>
          <a:ext cx="179190" cy="180000"/>
          <a:chOff x="12020550" y="2171700"/>
          <a:chExt cx="324000" cy="325465"/>
        </a:xfrm>
      </xdr:grpSpPr>
      <xdr:sp macro="" textlink="">
        <xdr:nvSpPr>
          <xdr:cNvPr id="26" name="Rechteck 25">
            <a:extLst>
              <a:ext uri="{FF2B5EF4-FFF2-40B4-BE49-F238E27FC236}">
                <a16:creationId xmlns:a16="http://schemas.microsoft.com/office/drawing/2014/main" id="{00000000-0008-0000-0C00-00001A000000}"/>
              </a:ext>
            </a:extLst>
          </xdr:cNvPr>
          <xdr:cNvSpPr>
            <a:spLocks noChangeAspect="1"/>
          </xdr:cNvSpPr>
        </xdr:nvSpPr>
        <xdr:spPr>
          <a:xfrm>
            <a:off x="12020550" y="21717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27" name="Pfeil nach rechts 26">
            <a:extLst>
              <a:ext uri="{FF2B5EF4-FFF2-40B4-BE49-F238E27FC236}">
                <a16:creationId xmlns:a16="http://schemas.microsoft.com/office/drawing/2014/main" id="{00000000-0008-0000-0C00-00001B000000}"/>
              </a:ext>
            </a:extLst>
          </xdr:cNvPr>
          <xdr:cNvSpPr/>
        </xdr:nvSpPr>
        <xdr:spPr>
          <a:xfrm>
            <a:off x="12115800" y="2247900"/>
            <a:ext cx="162000" cy="180000"/>
          </a:xfrm>
          <a:prstGeom prst="righ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28575</xdr:colOff>
      <xdr:row>23</xdr:row>
      <xdr:rowOff>28575</xdr:rowOff>
    </xdr:from>
    <xdr:to>
      <xdr:col>1</xdr:col>
      <xdr:colOff>207765</xdr:colOff>
      <xdr:row>23</xdr:row>
      <xdr:rowOff>208575</xdr:rowOff>
    </xdr:to>
    <xdr:grpSp>
      <xdr:nvGrpSpPr>
        <xdr:cNvPr id="28" name="Gruppieren 27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C00-00001C000000}"/>
            </a:ext>
          </a:extLst>
        </xdr:cNvPr>
        <xdr:cNvGrpSpPr>
          <a:grpSpLocks noChangeAspect="1"/>
        </xdr:cNvGrpSpPr>
      </xdr:nvGrpSpPr>
      <xdr:grpSpPr>
        <a:xfrm>
          <a:off x="508635" y="4036695"/>
          <a:ext cx="179190" cy="180000"/>
          <a:chOff x="12020550" y="2171700"/>
          <a:chExt cx="324000" cy="325465"/>
        </a:xfrm>
      </xdr:grpSpPr>
      <xdr:sp macro="" textlink="">
        <xdr:nvSpPr>
          <xdr:cNvPr id="29" name="Rechteck 28">
            <a:extLst>
              <a:ext uri="{FF2B5EF4-FFF2-40B4-BE49-F238E27FC236}">
                <a16:creationId xmlns:a16="http://schemas.microsoft.com/office/drawing/2014/main" id="{00000000-0008-0000-0C00-00001D000000}"/>
              </a:ext>
            </a:extLst>
          </xdr:cNvPr>
          <xdr:cNvSpPr>
            <a:spLocks noChangeAspect="1"/>
          </xdr:cNvSpPr>
        </xdr:nvSpPr>
        <xdr:spPr>
          <a:xfrm>
            <a:off x="12020550" y="21717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30" name="Pfeil nach rechts 29">
            <a:extLst>
              <a:ext uri="{FF2B5EF4-FFF2-40B4-BE49-F238E27FC236}">
                <a16:creationId xmlns:a16="http://schemas.microsoft.com/office/drawing/2014/main" id="{00000000-0008-0000-0C00-00001E000000}"/>
              </a:ext>
            </a:extLst>
          </xdr:cNvPr>
          <xdr:cNvSpPr/>
        </xdr:nvSpPr>
        <xdr:spPr>
          <a:xfrm>
            <a:off x="12115800" y="2247900"/>
            <a:ext cx="162000" cy="180000"/>
          </a:xfrm>
          <a:prstGeom prst="righ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28575</xdr:colOff>
      <xdr:row>43</xdr:row>
      <xdr:rowOff>28575</xdr:rowOff>
    </xdr:from>
    <xdr:to>
      <xdr:col>1</xdr:col>
      <xdr:colOff>207765</xdr:colOff>
      <xdr:row>43</xdr:row>
      <xdr:rowOff>208575</xdr:rowOff>
    </xdr:to>
    <xdr:grpSp>
      <xdr:nvGrpSpPr>
        <xdr:cNvPr id="31" name="Gruppieren 30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C00-00001F000000}"/>
            </a:ext>
          </a:extLst>
        </xdr:cNvPr>
        <xdr:cNvGrpSpPr>
          <a:grpSpLocks noChangeAspect="1"/>
        </xdr:cNvGrpSpPr>
      </xdr:nvGrpSpPr>
      <xdr:grpSpPr>
        <a:xfrm>
          <a:off x="508635" y="7237095"/>
          <a:ext cx="179190" cy="180000"/>
          <a:chOff x="12020550" y="2171700"/>
          <a:chExt cx="324000" cy="325465"/>
        </a:xfrm>
      </xdr:grpSpPr>
      <xdr:sp macro="" textlink="">
        <xdr:nvSpPr>
          <xdr:cNvPr id="32" name="Rechteck 31">
            <a:extLst>
              <a:ext uri="{FF2B5EF4-FFF2-40B4-BE49-F238E27FC236}">
                <a16:creationId xmlns:a16="http://schemas.microsoft.com/office/drawing/2014/main" id="{00000000-0008-0000-0C00-000020000000}"/>
              </a:ext>
            </a:extLst>
          </xdr:cNvPr>
          <xdr:cNvSpPr>
            <a:spLocks noChangeAspect="1"/>
          </xdr:cNvSpPr>
        </xdr:nvSpPr>
        <xdr:spPr>
          <a:xfrm>
            <a:off x="12020550" y="21717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33" name="Pfeil nach rechts 32">
            <a:extLst>
              <a:ext uri="{FF2B5EF4-FFF2-40B4-BE49-F238E27FC236}">
                <a16:creationId xmlns:a16="http://schemas.microsoft.com/office/drawing/2014/main" id="{00000000-0008-0000-0C00-000021000000}"/>
              </a:ext>
            </a:extLst>
          </xdr:cNvPr>
          <xdr:cNvSpPr/>
        </xdr:nvSpPr>
        <xdr:spPr>
          <a:xfrm>
            <a:off x="12115800" y="2247900"/>
            <a:ext cx="162000" cy="180000"/>
          </a:xfrm>
          <a:prstGeom prst="righ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1554480</xdr:colOff>
          <xdr:row>0</xdr:row>
          <xdr:rowOff>0</xdr:rowOff>
        </xdr:from>
        <xdr:to>
          <xdr:col>12</xdr:col>
          <xdr:colOff>13335</xdr:colOff>
          <xdr:row>0</xdr:row>
          <xdr:rowOff>533400</xdr:rowOff>
        </xdr:to>
        <xdr:pic>
          <xdr:nvPicPr>
            <xdr:cNvPr id="34" name="Grafik 59">
              <a:extLst>
                <a:ext uri="{FF2B5EF4-FFF2-40B4-BE49-F238E27FC236}">
                  <a16:creationId xmlns:a16="http://schemas.microsoft.com/office/drawing/2014/main" id="{00000000-0008-0000-0C00-000022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!$D$6" spid="_x0000_s676905"/>
                </a:ext>
              </a:extLst>
            </xdr:cNvPicPr>
          </xdr:nvPicPr>
          <xdr:blipFill>
            <a:blip xmlns:r="http://schemas.openxmlformats.org/officeDocument/2006/relationships" r:embed="rId9"/>
            <a:srcRect/>
            <a:stretch>
              <a:fillRect/>
            </a:stretch>
          </xdr:blipFill>
          <xdr:spPr bwMode="auto">
            <a:xfrm>
              <a:off x="10645140" y="0"/>
              <a:ext cx="2268855" cy="533400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580362</xdr:colOff>
      <xdr:row>28</xdr:row>
      <xdr:rowOff>39189</xdr:rowOff>
    </xdr:from>
    <xdr:to>
      <xdr:col>6</xdr:col>
      <xdr:colOff>98337</xdr:colOff>
      <xdr:row>43</xdr:row>
      <xdr:rowOff>61689</xdr:rowOff>
    </xdr:to>
    <xdr:sp macro="" textlink="">
      <xdr:nvSpPr>
        <xdr:cNvPr id="11" name="Rechteck 10">
          <a:extLst>
            <a:ext uri="{FF2B5EF4-FFF2-40B4-BE49-F238E27FC236}">
              <a16:creationId xmlns:a16="http://schemas.microsoft.com/office/drawing/2014/main" id="{00000000-0008-0000-0D00-00000B000000}"/>
            </a:ext>
          </a:extLst>
        </xdr:cNvPr>
        <xdr:cNvSpPr/>
      </xdr:nvSpPr>
      <xdr:spPr>
        <a:xfrm>
          <a:off x="1351887" y="8621214"/>
          <a:ext cx="3528000" cy="2880000"/>
        </a:xfrm>
        <a:prstGeom prst="rect">
          <a:avLst/>
        </a:prstGeom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oneCell">
    <xdr:from>
      <xdr:col>2</xdr:col>
      <xdr:colOff>582183</xdr:colOff>
      <xdr:row>43</xdr:row>
      <xdr:rowOff>111896</xdr:rowOff>
    </xdr:from>
    <xdr:to>
      <xdr:col>6</xdr:col>
      <xdr:colOff>100158</xdr:colOff>
      <xdr:row>58</xdr:row>
      <xdr:rowOff>134396</xdr:rowOff>
    </xdr:to>
    <xdr:sp macro="" textlink="">
      <xdr:nvSpPr>
        <xdr:cNvPr id="12" name="Rechteck 11">
          <a:extLst>
            <a:ext uri="{FF2B5EF4-FFF2-40B4-BE49-F238E27FC236}">
              <a16:creationId xmlns:a16="http://schemas.microsoft.com/office/drawing/2014/main" id="{00000000-0008-0000-0D00-00000C000000}"/>
            </a:ext>
          </a:extLst>
        </xdr:cNvPr>
        <xdr:cNvSpPr/>
      </xdr:nvSpPr>
      <xdr:spPr>
        <a:xfrm>
          <a:off x="1353708" y="11551421"/>
          <a:ext cx="3528000" cy="2880000"/>
        </a:xfrm>
        <a:prstGeom prst="rect">
          <a:avLst/>
        </a:prstGeom>
        <a:ln w="3175">
          <a:prstDash val="sysDash"/>
        </a:ln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oneCell">
    <xdr:from>
      <xdr:col>6</xdr:col>
      <xdr:colOff>164471</xdr:colOff>
      <xdr:row>28</xdr:row>
      <xdr:rowOff>39189</xdr:rowOff>
    </xdr:from>
    <xdr:to>
      <xdr:col>7</xdr:col>
      <xdr:colOff>558746</xdr:colOff>
      <xdr:row>43</xdr:row>
      <xdr:rowOff>61689</xdr:rowOff>
    </xdr:to>
    <xdr:sp macro="" textlink="">
      <xdr:nvSpPr>
        <xdr:cNvPr id="13" name="Rechteck 12">
          <a:extLst>
            <a:ext uri="{FF2B5EF4-FFF2-40B4-BE49-F238E27FC236}">
              <a16:creationId xmlns:a16="http://schemas.microsoft.com/office/drawing/2014/main" id="{00000000-0008-0000-0D00-00000D000000}"/>
            </a:ext>
          </a:extLst>
        </xdr:cNvPr>
        <xdr:cNvSpPr/>
      </xdr:nvSpPr>
      <xdr:spPr>
        <a:xfrm>
          <a:off x="4946021" y="8621214"/>
          <a:ext cx="3528000" cy="2880000"/>
        </a:xfrm>
        <a:prstGeom prst="rect">
          <a:avLst/>
        </a:prstGeom>
        <a:ln w="3175">
          <a:prstDash val="sysDash"/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oneCell">
    <xdr:from>
      <xdr:col>6</xdr:col>
      <xdr:colOff>164471</xdr:colOff>
      <xdr:row>43</xdr:row>
      <xdr:rowOff>111896</xdr:rowOff>
    </xdr:from>
    <xdr:to>
      <xdr:col>7</xdr:col>
      <xdr:colOff>558746</xdr:colOff>
      <xdr:row>58</xdr:row>
      <xdr:rowOff>134396</xdr:rowOff>
    </xdr:to>
    <xdr:sp macro="" textlink="">
      <xdr:nvSpPr>
        <xdr:cNvPr id="14" name="Rechteck 13">
          <a:extLst>
            <a:ext uri="{FF2B5EF4-FFF2-40B4-BE49-F238E27FC236}">
              <a16:creationId xmlns:a16="http://schemas.microsoft.com/office/drawing/2014/main" id="{00000000-0008-0000-0D00-00000E000000}"/>
            </a:ext>
          </a:extLst>
        </xdr:cNvPr>
        <xdr:cNvSpPr>
          <a:spLocks noChangeAspect="1"/>
        </xdr:cNvSpPr>
      </xdr:nvSpPr>
      <xdr:spPr>
        <a:xfrm>
          <a:off x="4946021" y="11551421"/>
          <a:ext cx="3528000" cy="2880000"/>
        </a:xfrm>
        <a:prstGeom prst="rect">
          <a:avLst/>
        </a:prstGeom>
        <a:ln w="3175">
          <a:prstDash val="sysDash"/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oneCell">
    <xdr:from>
      <xdr:col>1</xdr:col>
      <xdr:colOff>53220</xdr:colOff>
      <xdr:row>39</xdr:row>
      <xdr:rowOff>38099</xdr:rowOff>
    </xdr:from>
    <xdr:to>
      <xdr:col>2</xdr:col>
      <xdr:colOff>91206</xdr:colOff>
      <xdr:row>48</xdr:row>
      <xdr:rowOff>38102</xdr:rowOff>
    </xdr:to>
    <xdr:sp macro="" textlink="' '!A320">
      <xdr:nvSpPr>
        <xdr:cNvPr id="5" name="Textfeld 4">
          <a:extLst>
            <a:ext uri="{FF2B5EF4-FFF2-40B4-BE49-F238E27FC236}">
              <a16:creationId xmlns:a16="http://schemas.microsoft.com/office/drawing/2014/main" id="{00000000-0008-0000-0D00-000005000000}"/>
            </a:ext>
          </a:extLst>
        </xdr:cNvPr>
        <xdr:cNvSpPr txBox="1"/>
      </xdr:nvSpPr>
      <xdr:spPr>
        <a:xfrm rot="16200000">
          <a:off x="11886" y="10874433"/>
          <a:ext cx="1657353" cy="3554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ctr"/>
          <a:fld id="{6956DB6B-A39D-4AD9-9E0A-A64FD2DF4763}" type="TxLink">
            <a:rPr lang="de-CH" sz="1600" b="1"/>
            <a:pPr algn="ctr"/>
            <a:t>Profitabilität</a:t>
          </a:fld>
          <a:endParaRPr lang="de-CH" sz="1600" b="1"/>
        </a:p>
      </xdr:txBody>
    </xdr:sp>
    <xdr:clientData/>
  </xdr:twoCellAnchor>
  <xdr:twoCellAnchor editAs="oneCell">
    <xdr:from>
      <xdr:col>2</xdr:col>
      <xdr:colOff>1853045</xdr:colOff>
      <xdr:row>60</xdr:row>
      <xdr:rowOff>105494</xdr:rowOff>
    </xdr:from>
    <xdr:to>
      <xdr:col>6</xdr:col>
      <xdr:colOff>2420592</xdr:colOff>
      <xdr:row>62</xdr:row>
      <xdr:rowOff>56860</xdr:rowOff>
    </xdr:to>
    <xdr:sp macro="" textlink="' '!A321">
      <xdr:nvSpPr>
        <xdr:cNvPr id="6" name="Textfeld 5">
          <a:extLst>
            <a:ext uri="{FF2B5EF4-FFF2-40B4-BE49-F238E27FC236}">
              <a16:creationId xmlns:a16="http://schemas.microsoft.com/office/drawing/2014/main" id="{00000000-0008-0000-0D00-000006000000}"/>
            </a:ext>
          </a:extLst>
        </xdr:cNvPr>
        <xdr:cNvSpPr txBox="1"/>
      </xdr:nvSpPr>
      <xdr:spPr>
        <a:xfrm>
          <a:off x="2624570" y="14783519"/>
          <a:ext cx="4577572" cy="33236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fld id="{87F56CC9-61CF-4663-9325-7406F64C12A4}" type="TxLink">
            <a:rPr lang="de-CH" sz="1600" b="1"/>
            <a:pPr algn="ctr"/>
            <a:t>Loyalität/Bindung</a:t>
          </a:fld>
          <a:endParaRPr lang="de-CH" sz="1600" b="1"/>
        </a:p>
      </xdr:txBody>
    </xdr:sp>
    <xdr:clientData/>
  </xdr:twoCellAnchor>
  <xdr:twoCellAnchor editAs="oneCell">
    <xdr:from>
      <xdr:col>1</xdr:col>
      <xdr:colOff>280386</xdr:colOff>
      <xdr:row>29</xdr:row>
      <xdr:rowOff>102033</xdr:rowOff>
    </xdr:from>
    <xdr:to>
      <xdr:col>2</xdr:col>
      <xdr:colOff>287082</xdr:colOff>
      <xdr:row>32</xdr:row>
      <xdr:rowOff>74464</xdr:rowOff>
    </xdr:to>
    <xdr:sp macro="" textlink="' '!A61">
      <xdr:nvSpPr>
        <xdr:cNvPr id="7" name="Textfeld 6">
          <a:extLst>
            <a:ext uri="{FF2B5EF4-FFF2-40B4-BE49-F238E27FC236}">
              <a16:creationId xmlns:a16="http://schemas.microsoft.com/office/drawing/2014/main" id="{00000000-0008-0000-0D00-000007000000}"/>
            </a:ext>
          </a:extLst>
        </xdr:cNvPr>
        <xdr:cNvSpPr txBox="1"/>
      </xdr:nvSpPr>
      <xdr:spPr>
        <a:xfrm rot="16200000">
          <a:off x="745193" y="8428801"/>
          <a:ext cx="543931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fld id="{03F90BDE-4F88-44B8-82E0-1753F840CB35}" type="TxLink">
            <a:rPr lang="de-CH" sz="1400" b="0"/>
            <a:pPr/>
            <a:t>hoch</a:t>
          </a:fld>
          <a:endParaRPr lang="de-CH" sz="1400" b="0"/>
        </a:p>
      </xdr:txBody>
    </xdr:sp>
    <xdr:clientData/>
  </xdr:twoCellAnchor>
  <xdr:twoCellAnchor editAs="oneCell">
    <xdr:from>
      <xdr:col>1</xdr:col>
      <xdr:colOff>280385</xdr:colOff>
      <xdr:row>54</xdr:row>
      <xdr:rowOff>119966</xdr:rowOff>
    </xdr:from>
    <xdr:to>
      <xdr:col>2</xdr:col>
      <xdr:colOff>287081</xdr:colOff>
      <xdr:row>57</xdr:row>
      <xdr:rowOff>189604</xdr:rowOff>
    </xdr:to>
    <xdr:sp macro="" textlink="' '!A64">
      <xdr:nvSpPr>
        <xdr:cNvPr id="8" name="Textfeld 7">
          <a:extLst>
            <a:ext uri="{FF2B5EF4-FFF2-40B4-BE49-F238E27FC236}">
              <a16:creationId xmlns:a16="http://schemas.microsoft.com/office/drawing/2014/main" id="{00000000-0008-0000-0D00-000008000000}"/>
            </a:ext>
          </a:extLst>
        </xdr:cNvPr>
        <xdr:cNvSpPr txBox="1"/>
      </xdr:nvSpPr>
      <xdr:spPr>
        <a:xfrm rot="16200000">
          <a:off x="696589" y="13257837"/>
          <a:ext cx="641138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fld id="{510EF137-2BD7-4154-AFAE-856178BA8E54}" type="TxLink">
            <a:rPr lang="de-CH" sz="1400" b="0"/>
            <a:pPr/>
            <a:t>gering</a:t>
          </a:fld>
          <a:endParaRPr lang="de-CH" sz="1400" b="0"/>
        </a:p>
      </xdr:txBody>
    </xdr:sp>
    <xdr:clientData/>
  </xdr:twoCellAnchor>
  <xdr:twoCellAnchor editAs="oneCell">
    <xdr:from>
      <xdr:col>6</xdr:col>
      <xdr:colOff>2835752</xdr:colOff>
      <xdr:row>60</xdr:row>
      <xdr:rowOff>55201</xdr:rowOff>
    </xdr:from>
    <xdr:to>
      <xdr:col>7</xdr:col>
      <xdr:colOff>245958</xdr:colOff>
      <xdr:row>61</xdr:row>
      <xdr:rowOff>176197</xdr:rowOff>
    </xdr:to>
    <xdr:sp macro="" textlink="' '!A61">
      <xdr:nvSpPr>
        <xdr:cNvPr id="9" name="Textfeld 8">
          <a:extLst>
            <a:ext uri="{FF2B5EF4-FFF2-40B4-BE49-F238E27FC236}">
              <a16:creationId xmlns:a16="http://schemas.microsoft.com/office/drawing/2014/main" id="{00000000-0008-0000-0D00-000009000000}"/>
            </a:ext>
          </a:extLst>
        </xdr:cNvPr>
        <xdr:cNvSpPr txBox="1"/>
      </xdr:nvSpPr>
      <xdr:spPr>
        <a:xfrm>
          <a:off x="7731602" y="14171251"/>
          <a:ext cx="543931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fld id="{BEA40FC6-4278-479C-87A4-9104E42A5A37}" type="TxLink">
            <a:rPr lang="de-CH" sz="1400" b="0"/>
            <a:pPr/>
            <a:t>hoch</a:t>
          </a:fld>
          <a:endParaRPr lang="de-CH" sz="1400" b="0"/>
        </a:p>
      </xdr:txBody>
    </xdr:sp>
    <xdr:clientData/>
  </xdr:twoCellAnchor>
  <xdr:twoCellAnchor editAs="oneCell">
    <xdr:from>
      <xdr:col>2</xdr:col>
      <xdr:colOff>844968</xdr:colOff>
      <xdr:row>60</xdr:row>
      <xdr:rowOff>55201</xdr:rowOff>
    </xdr:from>
    <xdr:to>
      <xdr:col>2</xdr:col>
      <xdr:colOff>1486106</xdr:colOff>
      <xdr:row>61</xdr:row>
      <xdr:rowOff>176197</xdr:rowOff>
    </xdr:to>
    <xdr:sp macro="" textlink="' '!A64">
      <xdr:nvSpPr>
        <xdr:cNvPr id="10" name="Textfeld 9">
          <a:extLst>
            <a:ext uri="{FF2B5EF4-FFF2-40B4-BE49-F238E27FC236}">
              <a16:creationId xmlns:a16="http://schemas.microsoft.com/office/drawing/2014/main" id="{00000000-0008-0000-0D00-00000A000000}"/>
            </a:ext>
          </a:extLst>
        </xdr:cNvPr>
        <xdr:cNvSpPr txBox="1"/>
      </xdr:nvSpPr>
      <xdr:spPr>
        <a:xfrm>
          <a:off x="1730793" y="14171251"/>
          <a:ext cx="641138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fld id="{DA5FAF3E-1454-46FD-BFAC-24B7EE7208FD}" type="TxLink">
            <a:rPr lang="de-CH" sz="1400" b="0"/>
            <a:pPr/>
            <a:t>gering</a:t>
          </a:fld>
          <a:endParaRPr lang="de-CH" sz="1400" b="0"/>
        </a:p>
      </xdr:txBody>
    </xdr:sp>
    <xdr:clientData/>
  </xdr:twoCellAnchor>
  <xdr:twoCellAnchor editAs="oneCell">
    <xdr:from>
      <xdr:col>2</xdr:col>
      <xdr:colOff>1056123</xdr:colOff>
      <xdr:row>28</xdr:row>
      <xdr:rowOff>135319</xdr:rowOff>
    </xdr:from>
    <xdr:to>
      <xdr:col>5</xdr:col>
      <xdr:colOff>194076</xdr:colOff>
      <xdr:row>29</xdr:row>
      <xdr:rowOff>104775</xdr:rowOff>
    </xdr:to>
    <xdr:sp macro="" textlink="">
      <xdr:nvSpPr>
        <xdr:cNvPr id="21" name="Textfeld 20">
          <a:extLst>
            <a:ext uri="{FF2B5EF4-FFF2-40B4-BE49-F238E27FC236}">
              <a16:creationId xmlns:a16="http://schemas.microsoft.com/office/drawing/2014/main" id="{00000000-0008-0000-0D00-000015000000}"/>
            </a:ext>
          </a:extLst>
        </xdr:cNvPr>
        <xdr:cNvSpPr txBox="1"/>
      </xdr:nvSpPr>
      <xdr:spPr>
        <a:xfrm>
          <a:off x="1827648" y="8717344"/>
          <a:ext cx="2576478" cy="159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ctr">
          <a:noAutofit/>
        </a:bodyPr>
        <a:lstStyle/>
        <a:p>
          <a:pPr algn="ctr"/>
          <a:r>
            <a:rPr lang="de-CH" sz="1400" b="1">
              <a:solidFill>
                <a:schemeClr val="accent1"/>
              </a:solidFill>
            </a:rPr>
            <a:t>"Butterflies"</a:t>
          </a:r>
        </a:p>
      </xdr:txBody>
    </xdr:sp>
    <xdr:clientData/>
  </xdr:twoCellAnchor>
  <xdr:twoCellAnchor editAs="oneCell">
    <xdr:from>
      <xdr:col>6</xdr:col>
      <xdr:colOff>639492</xdr:colOff>
      <xdr:row>28</xdr:row>
      <xdr:rowOff>135319</xdr:rowOff>
    </xdr:from>
    <xdr:to>
      <xdr:col>7</xdr:col>
      <xdr:colOff>83725</xdr:colOff>
      <xdr:row>29</xdr:row>
      <xdr:rowOff>104775</xdr:rowOff>
    </xdr:to>
    <xdr:sp macro="" textlink="">
      <xdr:nvSpPr>
        <xdr:cNvPr id="23" name="Textfeld 22">
          <a:extLst>
            <a:ext uri="{FF2B5EF4-FFF2-40B4-BE49-F238E27FC236}">
              <a16:creationId xmlns:a16="http://schemas.microsoft.com/office/drawing/2014/main" id="{00000000-0008-0000-0D00-000017000000}"/>
            </a:ext>
          </a:extLst>
        </xdr:cNvPr>
        <xdr:cNvSpPr txBox="1"/>
      </xdr:nvSpPr>
      <xdr:spPr>
        <a:xfrm>
          <a:off x="5421042" y="8717344"/>
          <a:ext cx="2577958" cy="159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ctr">
          <a:noAutofit/>
        </a:bodyPr>
        <a:lstStyle/>
        <a:p>
          <a:pPr algn="ctr"/>
          <a:r>
            <a:rPr lang="de-CH" sz="1400" b="1">
              <a:solidFill>
                <a:schemeClr val="accent3">
                  <a:lumMod val="75000"/>
                </a:schemeClr>
              </a:solidFill>
            </a:rPr>
            <a:t>"True Friends"</a:t>
          </a:r>
        </a:p>
      </xdr:txBody>
    </xdr:sp>
    <xdr:clientData/>
  </xdr:twoCellAnchor>
  <xdr:twoCellAnchor editAs="oneCell">
    <xdr:from>
      <xdr:col>2</xdr:col>
      <xdr:colOff>1158032</xdr:colOff>
      <xdr:row>44</xdr:row>
      <xdr:rowOff>63046</xdr:rowOff>
    </xdr:from>
    <xdr:to>
      <xdr:col>5</xdr:col>
      <xdr:colOff>295275</xdr:colOff>
      <xdr:row>45</xdr:row>
      <xdr:rowOff>28575</xdr:rowOff>
    </xdr:to>
    <xdr:sp macro="" textlink="">
      <xdr:nvSpPr>
        <xdr:cNvPr id="24" name="Textfeld 23">
          <a:extLst>
            <a:ext uri="{FF2B5EF4-FFF2-40B4-BE49-F238E27FC236}">
              <a16:creationId xmlns:a16="http://schemas.microsoft.com/office/drawing/2014/main" id="{00000000-0008-0000-0D00-000018000000}"/>
            </a:ext>
          </a:extLst>
        </xdr:cNvPr>
        <xdr:cNvSpPr txBox="1"/>
      </xdr:nvSpPr>
      <xdr:spPr>
        <a:xfrm>
          <a:off x="1929557" y="11397796"/>
          <a:ext cx="2575768" cy="1560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ctr">
          <a:noAutofit/>
        </a:bodyPr>
        <a:lstStyle/>
        <a:p>
          <a:pPr algn="ctr"/>
          <a:r>
            <a:rPr lang="de-CH" sz="1400" b="1">
              <a:solidFill>
                <a:schemeClr val="accent2">
                  <a:lumMod val="75000"/>
                </a:schemeClr>
              </a:solidFill>
            </a:rPr>
            <a:t>"Strangers"</a:t>
          </a:r>
        </a:p>
      </xdr:txBody>
    </xdr:sp>
    <xdr:clientData/>
  </xdr:twoCellAnchor>
  <xdr:twoCellAnchor editAs="oneCell">
    <xdr:from>
      <xdr:col>6</xdr:col>
      <xdr:colOff>552450</xdr:colOff>
      <xdr:row>44</xdr:row>
      <xdr:rowOff>53521</xdr:rowOff>
    </xdr:from>
    <xdr:to>
      <xdr:col>6</xdr:col>
      <xdr:colOff>3116512</xdr:colOff>
      <xdr:row>45</xdr:row>
      <xdr:rowOff>28575</xdr:rowOff>
    </xdr:to>
    <xdr:sp macro="" textlink="">
      <xdr:nvSpPr>
        <xdr:cNvPr id="25" name="Textfeld 24">
          <a:extLst>
            <a:ext uri="{FF2B5EF4-FFF2-40B4-BE49-F238E27FC236}">
              <a16:creationId xmlns:a16="http://schemas.microsoft.com/office/drawing/2014/main" id="{00000000-0008-0000-0D00-000019000000}"/>
            </a:ext>
          </a:extLst>
        </xdr:cNvPr>
        <xdr:cNvSpPr txBox="1"/>
      </xdr:nvSpPr>
      <xdr:spPr>
        <a:xfrm>
          <a:off x="5334000" y="11388271"/>
          <a:ext cx="2564062" cy="1655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ctr">
          <a:noAutofit/>
        </a:bodyPr>
        <a:lstStyle/>
        <a:p>
          <a:pPr algn="ctr"/>
          <a:r>
            <a:rPr lang="de-CH" sz="1400" b="1">
              <a:solidFill>
                <a:schemeClr val="accent6">
                  <a:lumMod val="75000"/>
                </a:schemeClr>
              </a:solidFill>
            </a:rPr>
            <a:t>"Barnacles"</a:t>
          </a:r>
        </a:p>
      </xdr:txBody>
    </xdr:sp>
    <xdr:clientData/>
  </xdr:twoCellAnchor>
  <xdr:twoCellAnchor editAs="oneCell">
    <xdr:from>
      <xdr:col>2</xdr:col>
      <xdr:colOff>1192932</xdr:colOff>
      <xdr:row>34</xdr:row>
      <xdr:rowOff>163963</xdr:rowOff>
    </xdr:from>
    <xdr:to>
      <xdr:col>5</xdr:col>
      <xdr:colOff>57267</xdr:colOff>
      <xdr:row>37</xdr:row>
      <xdr:rowOff>171450</xdr:rowOff>
    </xdr:to>
    <xdr:sp macro="" textlink="' '!A322">
      <xdr:nvSpPr>
        <xdr:cNvPr id="26" name="Textfeld 25">
          <a:extLst>
            <a:ext uri="{FF2B5EF4-FFF2-40B4-BE49-F238E27FC236}">
              <a16:creationId xmlns:a16="http://schemas.microsoft.com/office/drawing/2014/main" id="{00000000-0008-0000-0D00-00001A000000}"/>
            </a:ext>
          </a:extLst>
        </xdr:cNvPr>
        <xdr:cNvSpPr txBox="1"/>
      </xdr:nvSpPr>
      <xdr:spPr>
        <a:xfrm>
          <a:off x="2078757" y="9507988"/>
          <a:ext cx="2302860" cy="57898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noAutofit/>
        </a:bodyPr>
        <a:lstStyle/>
        <a:p>
          <a:pPr algn="ctr"/>
          <a:fld id="{D442F8BF-AE11-49C3-B1A3-ED48A8B4AD27}" type="TxLink">
            <a:rPr lang="de-CH" sz="1400">
              <a:solidFill>
                <a:schemeClr val="bg1">
                  <a:lumMod val="50000"/>
                </a:schemeClr>
              </a:solidFill>
            </a:rPr>
            <a:pPr algn="ctr"/>
            <a:t>Sehr profitable aber permanent wechselbereit</a:t>
          </a:fld>
          <a:endParaRPr lang="de-CH" sz="1400">
            <a:solidFill>
              <a:schemeClr val="bg1">
                <a:lumMod val="50000"/>
              </a:schemeClr>
            </a:solidFill>
          </a:endParaRPr>
        </a:p>
      </xdr:txBody>
    </xdr:sp>
    <xdr:clientData/>
  </xdr:twoCellAnchor>
  <xdr:twoCellAnchor editAs="oneCell">
    <xdr:from>
      <xdr:col>6</xdr:col>
      <xdr:colOff>777041</xdr:colOff>
      <xdr:row>34</xdr:row>
      <xdr:rowOff>142691</xdr:rowOff>
    </xdr:from>
    <xdr:to>
      <xdr:col>6</xdr:col>
      <xdr:colOff>3079901</xdr:colOff>
      <xdr:row>37</xdr:row>
      <xdr:rowOff>133350</xdr:rowOff>
    </xdr:to>
    <xdr:sp macro="" textlink="' '!A323">
      <xdr:nvSpPr>
        <xdr:cNvPr id="27" name="Textfeld 26">
          <a:extLst>
            <a:ext uri="{FF2B5EF4-FFF2-40B4-BE49-F238E27FC236}">
              <a16:creationId xmlns:a16="http://schemas.microsoft.com/office/drawing/2014/main" id="{00000000-0008-0000-0D00-00001B000000}"/>
            </a:ext>
          </a:extLst>
        </xdr:cNvPr>
        <xdr:cNvSpPr txBox="1"/>
      </xdr:nvSpPr>
      <xdr:spPr>
        <a:xfrm>
          <a:off x="5672891" y="9486716"/>
          <a:ext cx="2302860" cy="5621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noAutofit/>
        </a:bodyPr>
        <a:lstStyle/>
        <a:p>
          <a:pPr algn="ctr"/>
          <a:fld id="{817F4F31-5C70-4775-98A1-E3199C525202}" type="TxLink">
            <a:rPr lang="de-CH" sz="1400">
              <a:solidFill>
                <a:schemeClr val="bg1">
                  <a:lumMod val="50000"/>
                </a:schemeClr>
              </a:solidFill>
            </a:rPr>
            <a:pPr algn="ctr"/>
            <a:t>Hoch profitabel und sehr loyale Kunden</a:t>
          </a:fld>
          <a:endParaRPr lang="de-CH" sz="1400">
            <a:solidFill>
              <a:schemeClr val="bg1">
                <a:lumMod val="50000"/>
              </a:schemeClr>
            </a:solidFill>
          </a:endParaRPr>
        </a:p>
      </xdr:txBody>
    </xdr:sp>
    <xdr:clientData/>
  </xdr:twoCellAnchor>
  <xdr:twoCellAnchor editAs="oneCell">
    <xdr:from>
      <xdr:col>2</xdr:col>
      <xdr:colOff>1194753</xdr:colOff>
      <xdr:row>50</xdr:row>
      <xdr:rowOff>132283</xdr:rowOff>
    </xdr:from>
    <xdr:to>
      <xdr:col>5</xdr:col>
      <xdr:colOff>59088</xdr:colOff>
      <xdr:row>52</xdr:row>
      <xdr:rowOff>161925</xdr:rowOff>
    </xdr:to>
    <xdr:sp macro="" textlink="' '!A324">
      <xdr:nvSpPr>
        <xdr:cNvPr id="28" name="Textfeld 27">
          <a:extLst>
            <a:ext uri="{FF2B5EF4-FFF2-40B4-BE49-F238E27FC236}">
              <a16:creationId xmlns:a16="http://schemas.microsoft.com/office/drawing/2014/main" id="{00000000-0008-0000-0D00-00001C000000}"/>
            </a:ext>
          </a:extLst>
        </xdr:cNvPr>
        <xdr:cNvSpPr txBox="1"/>
      </xdr:nvSpPr>
      <xdr:spPr>
        <a:xfrm>
          <a:off x="2080578" y="12524308"/>
          <a:ext cx="2302860" cy="41064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ctr">
          <a:noAutofit/>
        </a:bodyPr>
        <a:lstStyle/>
        <a:p>
          <a:pPr algn="ctr"/>
          <a:fld id="{15E0AFE2-5BD8-4D05-AD92-5CAE4D18C75B}" type="TxLink">
            <a:rPr lang="de-CH" sz="1400">
              <a:solidFill>
                <a:schemeClr val="bg1">
                  <a:lumMod val="50000"/>
                </a:schemeClr>
              </a:solidFill>
            </a:rPr>
            <a:pPr algn="ctr"/>
            <a:t>Sehr geringe Profitabilität und Loyalität</a:t>
          </a:fld>
          <a:endParaRPr lang="de-CH" sz="1400">
            <a:solidFill>
              <a:schemeClr val="bg1">
                <a:lumMod val="50000"/>
              </a:schemeClr>
            </a:solidFill>
          </a:endParaRPr>
        </a:p>
      </xdr:txBody>
    </xdr:sp>
    <xdr:clientData/>
  </xdr:twoCellAnchor>
  <xdr:twoCellAnchor editAs="oneCell">
    <xdr:from>
      <xdr:col>6</xdr:col>
      <xdr:colOff>777041</xdr:colOff>
      <xdr:row>50</xdr:row>
      <xdr:rowOff>118111</xdr:rowOff>
    </xdr:from>
    <xdr:to>
      <xdr:col>6</xdr:col>
      <xdr:colOff>3079901</xdr:colOff>
      <xdr:row>53</xdr:row>
      <xdr:rowOff>66675</xdr:rowOff>
    </xdr:to>
    <xdr:sp macro="" textlink="' '!A325">
      <xdr:nvSpPr>
        <xdr:cNvPr id="29" name="Textfeld 28">
          <a:extLst>
            <a:ext uri="{FF2B5EF4-FFF2-40B4-BE49-F238E27FC236}">
              <a16:creationId xmlns:a16="http://schemas.microsoft.com/office/drawing/2014/main" id="{00000000-0008-0000-0D00-00001D000000}"/>
            </a:ext>
          </a:extLst>
        </xdr:cNvPr>
        <xdr:cNvSpPr txBox="1"/>
      </xdr:nvSpPr>
      <xdr:spPr>
        <a:xfrm>
          <a:off x="5672891" y="12510136"/>
          <a:ext cx="2302860" cy="5200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noAutofit/>
        </a:bodyPr>
        <a:lstStyle/>
        <a:p>
          <a:pPr algn="ctr"/>
          <a:fld id="{858928CE-E9DD-4F61-84E3-CB3BB0E7D93E}" type="TxLink">
            <a:rPr lang="de-CH" sz="1400">
              <a:solidFill>
                <a:schemeClr val="bg1">
                  <a:lumMod val="50000"/>
                </a:schemeClr>
              </a:solidFill>
            </a:rPr>
            <a:pPr algn="ctr"/>
            <a:t>Geringe Profitabilität aber hohe Loyalität</a:t>
          </a:fld>
          <a:endParaRPr lang="de-CH" sz="1400">
            <a:solidFill>
              <a:schemeClr val="bg1">
                <a:lumMod val="50000"/>
              </a:schemeClr>
            </a:solidFill>
          </a:endParaRPr>
        </a:p>
      </xdr:txBody>
    </xdr:sp>
    <xdr:clientData/>
  </xdr:twoCellAnchor>
  <xdr:twoCellAnchor editAs="oneCell">
    <xdr:from>
      <xdr:col>7</xdr:col>
      <xdr:colOff>35855</xdr:colOff>
      <xdr:row>43</xdr:row>
      <xdr:rowOff>142802</xdr:rowOff>
    </xdr:from>
    <xdr:to>
      <xdr:col>7</xdr:col>
      <xdr:colOff>568070</xdr:colOff>
      <xdr:row>46</xdr:row>
      <xdr:rowOff>50684</xdr:rowOff>
    </xdr:to>
    <xdr:pic>
      <xdr:nvPicPr>
        <xdr:cNvPr id="31" name="il_fi" descr="http://www.buesum24.de/images/system/krabbe.png">
          <a:extLst>
            <a:ext uri="{FF2B5EF4-FFF2-40B4-BE49-F238E27FC236}">
              <a16:creationId xmlns:a16="http://schemas.microsoft.com/office/drawing/2014/main" id="{00000000-0008-0000-0D00-00001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000000">
                <a:alpha val="0"/>
              </a:srgbClr>
            </a:clrFrom>
            <a:clrTo>
              <a:srgbClr val="000000">
                <a:alpha val="0"/>
              </a:srgbClr>
            </a:clrTo>
          </a:clrChange>
          <a:duotone>
            <a:schemeClr val="accent2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65430" y="11201327"/>
          <a:ext cx="532215" cy="4793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636996</xdr:colOff>
      <xdr:row>28</xdr:row>
      <xdr:rowOff>114599</xdr:rowOff>
    </xdr:from>
    <xdr:to>
      <xdr:col>2</xdr:col>
      <xdr:colOff>1056628</xdr:colOff>
      <xdr:row>30</xdr:row>
      <xdr:rowOff>100813</xdr:rowOff>
    </xdr:to>
    <xdr:pic>
      <xdr:nvPicPr>
        <xdr:cNvPr id="32" name="il_fi" descr="http://www.freecoloring.info/img/kupu-05.gif">
          <a:extLst>
            <a:ext uri="{FF2B5EF4-FFF2-40B4-BE49-F238E27FC236}">
              <a16:creationId xmlns:a16="http://schemas.microsoft.com/office/drawing/2014/main" id="{00000000-0008-0000-0D00-00002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duotone>
            <a:prstClr val="black"/>
            <a:schemeClr val="accent1">
              <a:tint val="45000"/>
              <a:satMod val="400000"/>
            </a:scheme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8521" y="8696624"/>
          <a:ext cx="419632" cy="3672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42540</xdr:colOff>
      <xdr:row>28</xdr:row>
      <xdr:rowOff>108157</xdr:rowOff>
    </xdr:from>
    <xdr:to>
      <xdr:col>7</xdr:col>
      <xdr:colOff>564522</xdr:colOff>
      <xdr:row>31</xdr:row>
      <xdr:rowOff>6821</xdr:rowOff>
    </xdr:to>
    <xdr:pic>
      <xdr:nvPicPr>
        <xdr:cNvPr id="33" name="il_fi" descr="http://3.bp.blogspot.com/-k-S6WfjA63c/TyYCaCjWZOI/AAAAAAAAAvs/ZBj4bAM2IDM/s1600/bestfriendsbw_975x975.jpg">
          <a:extLst>
            <a:ext uri="{FF2B5EF4-FFF2-40B4-BE49-F238E27FC236}">
              <a16:creationId xmlns:a16="http://schemas.microsoft.com/office/drawing/2014/main" id="{00000000-0008-0000-0D00-00002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duotone>
            <a:prstClr val="black"/>
            <a:schemeClr val="accent3">
              <a:tint val="45000"/>
              <a:satMod val="400000"/>
            </a:scheme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72115" y="8309182"/>
          <a:ext cx="521982" cy="47016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517017</xdr:colOff>
      <xdr:row>43</xdr:row>
      <xdr:rowOff>179677</xdr:rowOff>
    </xdr:from>
    <xdr:to>
      <xdr:col>2</xdr:col>
      <xdr:colOff>1100408</xdr:colOff>
      <xdr:row>46</xdr:row>
      <xdr:rowOff>133655</xdr:rowOff>
    </xdr:to>
    <xdr:pic>
      <xdr:nvPicPr>
        <xdr:cNvPr id="34" name="il_fi" descr="http://www.falloutwiki.com/images/thumb/7/72/Mysterious_Stranger.png/180px-Mysterious_Stranger.png">
          <a:extLst>
            <a:ext uri="{FF2B5EF4-FFF2-40B4-BE49-F238E27FC236}">
              <a16:creationId xmlns:a16="http://schemas.microsoft.com/office/drawing/2014/main" id="{00000000-0008-0000-0D00-00002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clrChange>
            <a:clrFrom>
              <a:srgbClr val="000000">
                <a:alpha val="0"/>
              </a:srgbClr>
            </a:clrFrom>
            <a:clrTo>
              <a:srgbClr val="000000">
                <a:alpha val="0"/>
              </a:srgbClr>
            </a:clrTo>
          </a:clrChange>
          <a:duotone>
            <a:schemeClr val="accent2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8542" y="11619202"/>
          <a:ext cx="583391" cy="52547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314325</xdr:colOff>
      <xdr:row>1</xdr:row>
      <xdr:rowOff>57150</xdr:rowOff>
    </xdr:from>
    <xdr:to>
      <xdr:col>9</xdr:col>
      <xdr:colOff>487125</xdr:colOff>
      <xdr:row>2</xdr:row>
      <xdr:rowOff>48975</xdr:rowOff>
    </xdr:to>
    <xdr:grpSp>
      <xdr:nvGrpSpPr>
        <xdr:cNvPr id="48" name="Gruppieren 47">
          <a:hlinkClick xmlns:r="http://schemas.openxmlformats.org/officeDocument/2006/relationships" r:id="rId5" tooltip="Help"/>
          <a:extLst>
            <a:ext uri="{FF2B5EF4-FFF2-40B4-BE49-F238E27FC236}">
              <a16:creationId xmlns:a16="http://schemas.microsoft.com/office/drawing/2014/main" id="{00000000-0008-0000-0D00-000030000000}"/>
            </a:ext>
          </a:extLst>
        </xdr:cNvPr>
        <xdr:cNvGrpSpPr/>
      </xdr:nvGrpSpPr>
      <xdr:grpSpPr>
        <a:xfrm>
          <a:off x="11203305" y="613410"/>
          <a:ext cx="172800" cy="167085"/>
          <a:chOff x="8105775" y="571500"/>
          <a:chExt cx="172800" cy="172800"/>
        </a:xfrm>
      </xdr:grpSpPr>
      <xdr:sp macro="" textlink="">
        <xdr:nvSpPr>
          <xdr:cNvPr id="49" name="Rechteck 48">
            <a:extLst>
              <a:ext uri="{FF2B5EF4-FFF2-40B4-BE49-F238E27FC236}">
                <a16:creationId xmlns:a16="http://schemas.microsoft.com/office/drawing/2014/main" id="{00000000-0008-0000-0D00-000031000000}"/>
              </a:ext>
            </a:extLst>
          </xdr:cNvPr>
          <xdr:cNvSpPr>
            <a:spLocks noChangeAspect="1"/>
          </xdr:cNvSpPr>
        </xdr:nvSpPr>
        <xdr:spPr>
          <a:xfrm>
            <a:off x="8105775" y="571500"/>
            <a:ext cx="172800" cy="172800"/>
          </a:xfrm>
          <a:prstGeom prst="rect">
            <a:avLst/>
          </a:prstGeom>
          <a:ln/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53" name="Textfeld 52">
            <a:extLst>
              <a:ext uri="{FF2B5EF4-FFF2-40B4-BE49-F238E27FC236}">
                <a16:creationId xmlns:a16="http://schemas.microsoft.com/office/drawing/2014/main" id="{00000000-0008-0000-0D00-000035000000}"/>
              </a:ext>
            </a:extLst>
          </xdr:cNvPr>
          <xdr:cNvSpPr txBox="1"/>
        </xdr:nvSpPr>
        <xdr:spPr>
          <a:xfrm>
            <a:off x="8152998" y="584162"/>
            <a:ext cx="78355" cy="1474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t">
            <a:noAutofit/>
          </a:bodyPr>
          <a:lstStyle/>
          <a:p>
            <a:r>
              <a:rPr lang="de-CH" sz="1000" b="1">
                <a:solidFill>
                  <a:schemeClr val="bg1"/>
                </a:solidFill>
                <a:latin typeface="Arial" pitchFamily="34" charset="0"/>
                <a:cs typeface="Arial" pitchFamily="34" charset="0"/>
              </a:rPr>
              <a:t>?</a:t>
            </a:r>
          </a:p>
        </xdr:txBody>
      </xdr:sp>
    </xdr:grpSp>
    <xdr:clientData fPrintsWithSheet="0"/>
  </xdr:twoCellAnchor>
  <xdr:twoCellAnchor editAs="oneCell">
    <xdr:from>
      <xdr:col>0</xdr:col>
      <xdr:colOff>76201</xdr:colOff>
      <xdr:row>0</xdr:row>
      <xdr:rowOff>114300</xdr:rowOff>
    </xdr:from>
    <xdr:to>
      <xdr:col>0</xdr:col>
      <xdr:colOff>400201</xdr:colOff>
      <xdr:row>0</xdr:row>
      <xdr:rowOff>439765</xdr:rowOff>
    </xdr:to>
    <xdr:grpSp>
      <xdr:nvGrpSpPr>
        <xdr:cNvPr id="54" name="Gruppieren 53">
          <a:hlinkClick xmlns:r="http://schemas.openxmlformats.org/officeDocument/2006/relationships" r:id="rId6" tooltip="Home"/>
          <a:extLst>
            <a:ext uri="{FF2B5EF4-FFF2-40B4-BE49-F238E27FC236}">
              <a16:creationId xmlns:a16="http://schemas.microsoft.com/office/drawing/2014/main" id="{00000000-0008-0000-0D00-000036000000}"/>
            </a:ext>
          </a:extLst>
        </xdr:cNvPr>
        <xdr:cNvGrpSpPr/>
      </xdr:nvGrpSpPr>
      <xdr:grpSpPr>
        <a:xfrm>
          <a:off x="76201" y="114300"/>
          <a:ext cx="324000" cy="325465"/>
          <a:chOff x="12729063" y="1298331"/>
          <a:chExt cx="324000" cy="323267"/>
        </a:xfrm>
      </xdr:grpSpPr>
      <xdr:sp macro="" textlink="">
        <xdr:nvSpPr>
          <xdr:cNvPr id="55" name="Rechteck 54">
            <a:extLst>
              <a:ext uri="{FF2B5EF4-FFF2-40B4-BE49-F238E27FC236}">
                <a16:creationId xmlns:a16="http://schemas.microsoft.com/office/drawing/2014/main" id="{00000000-0008-0000-0D00-000037000000}"/>
              </a:ext>
            </a:extLst>
          </xdr:cNvPr>
          <xdr:cNvSpPr>
            <a:spLocks noChangeAspect="1"/>
          </xdr:cNvSpPr>
        </xdr:nvSpPr>
        <xdr:spPr>
          <a:xfrm>
            <a:off x="12729063" y="1298331"/>
            <a:ext cx="324000" cy="323267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pic>
        <xdr:nvPicPr>
          <xdr:cNvPr id="56" name="Grafik 55" descr="http://www.clker.com/cliparts/Z/I/5/L/X/x/white-house-md.png">
            <a:extLst>
              <a:ext uri="{FF2B5EF4-FFF2-40B4-BE49-F238E27FC236}">
                <a16:creationId xmlns:a16="http://schemas.microsoft.com/office/drawing/2014/main" id="{00000000-0008-0000-0D00-000038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786214" y="1345223"/>
            <a:ext cx="228255" cy="2160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  <xdr:twoCellAnchor editAs="oneCell">
    <xdr:from>
      <xdr:col>0</xdr:col>
      <xdr:colOff>76201</xdr:colOff>
      <xdr:row>3</xdr:row>
      <xdr:rowOff>0</xdr:rowOff>
    </xdr:from>
    <xdr:to>
      <xdr:col>0</xdr:col>
      <xdr:colOff>400201</xdr:colOff>
      <xdr:row>3</xdr:row>
      <xdr:rowOff>325465</xdr:rowOff>
    </xdr:to>
    <xdr:grpSp>
      <xdr:nvGrpSpPr>
        <xdr:cNvPr id="66" name="Gruppieren 65">
          <a:hlinkClick xmlns:r="http://schemas.openxmlformats.org/officeDocument/2006/relationships" r:id="rId8" tooltip="Graphic"/>
          <a:extLst>
            <a:ext uri="{FF2B5EF4-FFF2-40B4-BE49-F238E27FC236}">
              <a16:creationId xmlns:a16="http://schemas.microsoft.com/office/drawing/2014/main" id="{00000000-0008-0000-0D00-000042000000}"/>
            </a:ext>
          </a:extLst>
        </xdr:cNvPr>
        <xdr:cNvGrpSpPr/>
      </xdr:nvGrpSpPr>
      <xdr:grpSpPr>
        <a:xfrm>
          <a:off x="76201" y="914400"/>
          <a:ext cx="324000" cy="325465"/>
          <a:chOff x="12382500" y="2152650"/>
          <a:chExt cx="324000" cy="325465"/>
        </a:xfrm>
      </xdr:grpSpPr>
      <xdr:sp macro="" textlink="">
        <xdr:nvSpPr>
          <xdr:cNvPr id="67" name="Rechteck 66">
            <a:extLst>
              <a:ext uri="{FF2B5EF4-FFF2-40B4-BE49-F238E27FC236}">
                <a16:creationId xmlns:a16="http://schemas.microsoft.com/office/drawing/2014/main" id="{00000000-0008-0000-0D00-000043000000}"/>
              </a:ext>
            </a:extLst>
          </xdr:cNvPr>
          <xdr:cNvSpPr>
            <a:spLocks noChangeAspect="1"/>
          </xdr:cNvSpPr>
        </xdr:nvSpPr>
        <xdr:spPr>
          <a:xfrm>
            <a:off x="12382500" y="21526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pic>
        <xdr:nvPicPr>
          <xdr:cNvPr id="68" name="Grafik 67">
            <a:extLst>
              <a:ext uri="{FF2B5EF4-FFF2-40B4-BE49-F238E27FC236}">
                <a16:creationId xmlns:a16="http://schemas.microsoft.com/office/drawing/2014/main" id="{00000000-0008-0000-0D00-00004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  <a:lum bright="70000" contrast="-70000"/>
          </a:blip>
          <a:stretch>
            <a:fillRect/>
          </a:stretch>
        </xdr:blipFill>
        <xdr:spPr>
          <a:xfrm>
            <a:off x="12446597" y="2209800"/>
            <a:ext cx="219075" cy="209550"/>
          </a:xfrm>
          <a:prstGeom prst="rect">
            <a:avLst/>
          </a:prstGeom>
        </xdr:spPr>
      </xdr:pic>
    </xdr:grpSp>
    <xdr:clientData fPrintsWithSheet="0"/>
  </xdr:twoCellAnchor>
  <xdr:twoCellAnchor editAs="oneCell">
    <xdr:from>
      <xdr:col>0</xdr:col>
      <xdr:colOff>76200</xdr:colOff>
      <xdr:row>59</xdr:row>
      <xdr:rowOff>9524</xdr:rowOff>
    </xdr:from>
    <xdr:to>
      <xdr:col>0</xdr:col>
      <xdr:colOff>400200</xdr:colOff>
      <xdr:row>60</xdr:row>
      <xdr:rowOff>155724</xdr:rowOff>
    </xdr:to>
    <xdr:grpSp>
      <xdr:nvGrpSpPr>
        <xdr:cNvPr id="69" name="Gruppieren 68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0000000-0008-0000-0D00-000045000000}"/>
            </a:ext>
          </a:extLst>
        </xdr:cNvPr>
        <xdr:cNvGrpSpPr>
          <a:grpSpLocks noChangeAspect="1"/>
        </xdr:cNvGrpSpPr>
      </xdr:nvGrpSpPr>
      <xdr:grpSpPr>
        <a:xfrm>
          <a:off x="76200" y="13695044"/>
          <a:ext cx="324000" cy="329080"/>
          <a:chOff x="66675" y="4972050"/>
          <a:chExt cx="324000" cy="325465"/>
        </a:xfrm>
      </xdr:grpSpPr>
      <xdr:sp macro="" textlink="">
        <xdr:nvSpPr>
          <xdr:cNvPr id="70" name="Rechteck 69">
            <a:extLst>
              <a:ext uri="{FF2B5EF4-FFF2-40B4-BE49-F238E27FC236}">
                <a16:creationId xmlns:a16="http://schemas.microsoft.com/office/drawing/2014/main" id="{00000000-0008-0000-0D00-000046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71" name="Pfeil nach oben 70">
            <a:extLst>
              <a:ext uri="{FF2B5EF4-FFF2-40B4-BE49-F238E27FC236}">
                <a16:creationId xmlns:a16="http://schemas.microsoft.com/office/drawing/2014/main" id="{00000000-0008-0000-0D00-000047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xdr:twoCellAnchor editAs="oneCell">
    <xdr:from>
      <xdr:col>0</xdr:col>
      <xdr:colOff>76201</xdr:colOff>
      <xdr:row>4</xdr:row>
      <xdr:rowOff>304799</xdr:rowOff>
    </xdr:from>
    <xdr:to>
      <xdr:col>0</xdr:col>
      <xdr:colOff>400201</xdr:colOff>
      <xdr:row>6</xdr:row>
      <xdr:rowOff>28724</xdr:rowOff>
    </xdr:to>
    <xdr:grpSp>
      <xdr:nvGrpSpPr>
        <xdr:cNvPr id="38" name="Gruppieren 37">
          <a:hlinkClick xmlns:r="http://schemas.openxmlformats.org/officeDocument/2006/relationships" r:id="rId11" tooltip="Empathy"/>
          <a:extLst>
            <a:ext uri="{FF2B5EF4-FFF2-40B4-BE49-F238E27FC236}">
              <a16:creationId xmlns:a16="http://schemas.microsoft.com/office/drawing/2014/main" id="{00000000-0008-0000-0D00-000026000000}"/>
            </a:ext>
          </a:extLst>
        </xdr:cNvPr>
        <xdr:cNvGrpSpPr>
          <a:grpSpLocks noChangeAspect="1"/>
        </xdr:cNvGrpSpPr>
      </xdr:nvGrpSpPr>
      <xdr:grpSpPr>
        <a:xfrm>
          <a:off x="76201" y="1638299"/>
          <a:ext cx="324000" cy="325905"/>
          <a:chOff x="12020550" y="2171700"/>
          <a:chExt cx="324000" cy="325465"/>
        </a:xfrm>
      </xdr:grpSpPr>
      <xdr:sp macro="" textlink="">
        <xdr:nvSpPr>
          <xdr:cNvPr id="39" name="Rechteck 38">
            <a:extLst>
              <a:ext uri="{FF2B5EF4-FFF2-40B4-BE49-F238E27FC236}">
                <a16:creationId xmlns:a16="http://schemas.microsoft.com/office/drawing/2014/main" id="{00000000-0008-0000-0D00-000027000000}"/>
              </a:ext>
            </a:extLst>
          </xdr:cNvPr>
          <xdr:cNvSpPr>
            <a:spLocks noChangeAspect="1"/>
          </xdr:cNvSpPr>
        </xdr:nvSpPr>
        <xdr:spPr>
          <a:xfrm>
            <a:off x="12020550" y="21717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40" name="Pfeil nach rechts 39">
            <a:extLst>
              <a:ext uri="{FF2B5EF4-FFF2-40B4-BE49-F238E27FC236}">
                <a16:creationId xmlns:a16="http://schemas.microsoft.com/office/drawing/2014/main" id="{00000000-0008-0000-0D00-000028000000}"/>
              </a:ext>
            </a:extLst>
          </xdr:cNvPr>
          <xdr:cNvSpPr/>
        </xdr:nvSpPr>
        <xdr:spPr>
          <a:xfrm>
            <a:off x="12115800" y="2247900"/>
            <a:ext cx="162000" cy="180000"/>
          </a:xfrm>
          <a:prstGeom prst="righ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oneCellAnchor>
    <xdr:from>
      <xdr:col>0</xdr:col>
      <xdr:colOff>0</xdr:colOff>
      <xdr:row>6</xdr:row>
      <xdr:rowOff>9525</xdr:rowOff>
    </xdr:from>
    <xdr:ext cx="514351" cy="156518"/>
    <xdr:sp macro="" textlink="">
      <xdr:nvSpPr>
        <xdr:cNvPr id="41" name="Textfeld 40">
          <a:extLst>
            <a:ext uri="{FF2B5EF4-FFF2-40B4-BE49-F238E27FC236}">
              <a16:creationId xmlns:a16="http://schemas.microsoft.com/office/drawing/2014/main" id="{00000000-0008-0000-0D00-000029000000}"/>
            </a:ext>
          </a:extLst>
        </xdr:cNvPr>
        <xdr:cNvSpPr txBox="1"/>
      </xdr:nvSpPr>
      <xdr:spPr>
        <a:xfrm>
          <a:off x="0" y="1952625"/>
          <a:ext cx="514351" cy="1565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pPr marL="0" indent="0" algn="ctr"/>
          <a:r>
            <a:rPr lang="en-US" sz="1000" b="0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rPr>
            <a:t>Empathy</a:t>
          </a:r>
        </a:p>
      </xdr:txBody>
    </xdr:sp>
    <xdr:clientData/>
  </xdr:oneCellAnchor>
  <xdr:twoCellAnchor editAs="oneCell">
    <xdr:from>
      <xdr:col>1</xdr:col>
      <xdr:colOff>69273</xdr:colOff>
      <xdr:row>27</xdr:row>
      <xdr:rowOff>86591</xdr:rowOff>
    </xdr:from>
    <xdr:to>
      <xdr:col>7</xdr:col>
      <xdr:colOff>900546</xdr:colOff>
      <xdr:row>61</xdr:row>
      <xdr:rowOff>693</xdr:rowOff>
    </xdr:to>
    <xdr:graphicFrame macro="">
      <xdr:nvGraphicFramePr>
        <xdr:cNvPr id="42" name="Diagramm 41">
          <a:extLst>
            <a:ext uri="{FF2B5EF4-FFF2-40B4-BE49-F238E27FC236}">
              <a16:creationId xmlns:a16="http://schemas.microsoft.com/office/drawing/2014/main" id="{00000000-0008-0000-0D00-00002A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 editAs="oneCell">
    <xdr:from>
      <xdr:col>0</xdr:col>
      <xdr:colOff>76201</xdr:colOff>
      <xdr:row>7</xdr:row>
      <xdr:rowOff>0</xdr:rowOff>
    </xdr:from>
    <xdr:to>
      <xdr:col>0</xdr:col>
      <xdr:colOff>400201</xdr:colOff>
      <xdr:row>8</xdr:row>
      <xdr:rowOff>28725</xdr:rowOff>
    </xdr:to>
    <xdr:grpSp>
      <xdr:nvGrpSpPr>
        <xdr:cNvPr id="43" name="Gruppieren 42">
          <a:hlinkClick xmlns:r="http://schemas.openxmlformats.org/officeDocument/2006/relationships" r:id="rId13" tooltip="Sinus Milieu"/>
          <a:extLst>
            <a:ext uri="{FF2B5EF4-FFF2-40B4-BE49-F238E27FC236}">
              <a16:creationId xmlns:a16="http://schemas.microsoft.com/office/drawing/2014/main" id="{00000000-0008-0000-0D00-00002B000000}"/>
            </a:ext>
          </a:extLst>
        </xdr:cNvPr>
        <xdr:cNvGrpSpPr>
          <a:grpSpLocks noChangeAspect="1"/>
        </xdr:cNvGrpSpPr>
      </xdr:nvGrpSpPr>
      <xdr:grpSpPr>
        <a:xfrm>
          <a:off x="76201" y="2232660"/>
          <a:ext cx="324000" cy="325905"/>
          <a:chOff x="12020550" y="2171700"/>
          <a:chExt cx="324000" cy="325465"/>
        </a:xfrm>
      </xdr:grpSpPr>
      <xdr:sp macro="" textlink="">
        <xdr:nvSpPr>
          <xdr:cNvPr id="44" name="Rechteck 43">
            <a:extLst>
              <a:ext uri="{FF2B5EF4-FFF2-40B4-BE49-F238E27FC236}">
                <a16:creationId xmlns:a16="http://schemas.microsoft.com/office/drawing/2014/main" id="{00000000-0008-0000-0D00-00002C000000}"/>
              </a:ext>
            </a:extLst>
          </xdr:cNvPr>
          <xdr:cNvSpPr>
            <a:spLocks noChangeAspect="1"/>
          </xdr:cNvSpPr>
        </xdr:nvSpPr>
        <xdr:spPr>
          <a:xfrm>
            <a:off x="12020550" y="21717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45" name="Pfeil nach rechts 44">
            <a:extLst>
              <a:ext uri="{FF2B5EF4-FFF2-40B4-BE49-F238E27FC236}">
                <a16:creationId xmlns:a16="http://schemas.microsoft.com/office/drawing/2014/main" id="{00000000-0008-0000-0D00-00002D000000}"/>
              </a:ext>
            </a:extLst>
          </xdr:cNvPr>
          <xdr:cNvSpPr/>
        </xdr:nvSpPr>
        <xdr:spPr>
          <a:xfrm>
            <a:off x="12115800" y="2247900"/>
            <a:ext cx="162000" cy="180000"/>
          </a:xfrm>
          <a:prstGeom prst="righ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oneCellAnchor>
    <xdr:from>
      <xdr:col>0</xdr:col>
      <xdr:colOff>0</xdr:colOff>
      <xdr:row>8</xdr:row>
      <xdr:rowOff>9526</xdr:rowOff>
    </xdr:from>
    <xdr:ext cx="514351" cy="156518"/>
    <xdr:sp macro="" textlink="">
      <xdr:nvSpPr>
        <xdr:cNvPr id="46" name="Textfeld 45">
          <a:extLst>
            <a:ext uri="{FF2B5EF4-FFF2-40B4-BE49-F238E27FC236}">
              <a16:creationId xmlns:a16="http://schemas.microsoft.com/office/drawing/2014/main" id="{00000000-0008-0000-0D00-00002E000000}"/>
            </a:ext>
          </a:extLst>
        </xdr:cNvPr>
        <xdr:cNvSpPr txBox="1"/>
      </xdr:nvSpPr>
      <xdr:spPr>
        <a:xfrm>
          <a:off x="0" y="2524126"/>
          <a:ext cx="514351" cy="1565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pPr marL="0" indent="0" algn="ctr"/>
          <a:r>
            <a:rPr lang="en-US" sz="1000" b="0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rPr>
            <a:t>Sinus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883920</xdr:colOff>
          <xdr:row>0</xdr:row>
          <xdr:rowOff>7620</xdr:rowOff>
        </xdr:from>
        <xdr:to>
          <xdr:col>10</xdr:col>
          <xdr:colOff>5715</xdr:colOff>
          <xdr:row>0</xdr:row>
          <xdr:rowOff>541020</xdr:rowOff>
        </xdr:to>
        <xdr:pic>
          <xdr:nvPicPr>
            <xdr:cNvPr id="47" name="Grafik 59">
              <a:extLst>
                <a:ext uri="{FF2B5EF4-FFF2-40B4-BE49-F238E27FC236}">
                  <a16:creationId xmlns:a16="http://schemas.microsoft.com/office/drawing/2014/main" id="{00000000-0008-0000-0D00-00002F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!$D$6" spid="_x0000_s677929"/>
                </a:ext>
              </a:extLst>
            </xdr:cNvPicPr>
          </xdr:nvPicPr>
          <xdr:blipFill>
            <a:blip xmlns:r="http://schemas.openxmlformats.org/officeDocument/2006/relationships" r:embed="rId14"/>
            <a:srcRect/>
            <a:stretch>
              <a:fillRect/>
            </a:stretch>
          </xdr:blipFill>
          <xdr:spPr bwMode="auto">
            <a:xfrm>
              <a:off x="9136380" y="7620"/>
              <a:ext cx="2268855" cy="533400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1076325</xdr:colOff>
      <xdr:row>2</xdr:row>
      <xdr:rowOff>47625</xdr:rowOff>
    </xdr:from>
    <xdr:to>
      <xdr:col>11</xdr:col>
      <xdr:colOff>1249125</xdr:colOff>
      <xdr:row>3</xdr:row>
      <xdr:rowOff>10875</xdr:rowOff>
    </xdr:to>
    <xdr:grpSp>
      <xdr:nvGrpSpPr>
        <xdr:cNvPr id="2" name="Gruppieren 1">
          <a:hlinkClick xmlns:r="http://schemas.openxmlformats.org/officeDocument/2006/relationships" r:id="rId1" tooltip="Help"/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GrpSpPr/>
      </xdr:nvGrpSpPr>
      <xdr:grpSpPr>
        <a:xfrm>
          <a:off x="11462385" y="611505"/>
          <a:ext cx="172800" cy="168990"/>
          <a:chOff x="8105775" y="571500"/>
          <a:chExt cx="172800" cy="172800"/>
        </a:xfrm>
      </xdr:grpSpPr>
      <xdr:sp macro="" textlink="">
        <xdr:nvSpPr>
          <xdr:cNvPr id="3" name="Rechteck 2">
            <a:extLst>
              <a:ext uri="{FF2B5EF4-FFF2-40B4-BE49-F238E27FC236}">
                <a16:creationId xmlns:a16="http://schemas.microsoft.com/office/drawing/2014/main" id="{00000000-0008-0000-0E00-000003000000}"/>
              </a:ext>
            </a:extLst>
          </xdr:cNvPr>
          <xdr:cNvSpPr>
            <a:spLocks noChangeAspect="1"/>
          </xdr:cNvSpPr>
        </xdr:nvSpPr>
        <xdr:spPr>
          <a:xfrm>
            <a:off x="8105775" y="571500"/>
            <a:ext cx="172800" cy="172800"/>
          </a:xfrm>
          <a:prstGeom prst="rect">
            <a:avLst/>
          </a:prstGeom>
          <a:ln/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4" name="Textfeld 3">
            <a:extLst>
              <a:ext uri="{FF2B5EF4-FFF2-40B4-BE49-F238E27FC236}">
                <a16:creationId xmlns:a16="http://schemas.microsoft.com/office/drawing/2014/main" id="{00000000-0008-0000-0E00-000004000000}"/>
              </a:ext>
            </a:extLst>
          </xdr:cNvPr>
          <xdr:cNvSpPr txBox="1"/>
        </xdr:nvSpPr>
        <xdr:spPr>
          <a:xfrm>
            <a:off x="8152998" y="584162"/>
            <a:ext cx="78355" cy="1474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t">
            <a:noAutofit/>
          </a:bodyPr>
          <a:lstStyle/>
          <a:p>
            <a:r>
              <a:rPr lang="de-CH" sz="1000" b="1">
                <a:solidFill>
                  <a:schemeClr val="bg1"/>
                </a:solidFill>
                <a:latin typeface="Arial" pitchFamily="34" charset="0"/>
                <a:cs typeface="Arial" pitchFamily="34" charset="0"/>
              </a:rPr>
              <a:t>?</a:t>
            </a:r>
          </a:p>
        </xdr:txBody>
      </xdr:sp>
    </xdr:grpSp>
    <xdr:clientData fPrintsWithSheet="0"/>
  </xdr:twoCellAnchor>
  <xdr:twoCellAnchor editAs="oneCell">
    <xdr:from>
      <xdr:col>0</xdr:col>
      <xdr:colOff>76200</xdr:colOff>
      <xdr:row>35</xdr:row>
      <xdr:rowOff>28575</xdr:rowOff>
    </xdr:from>
    <xdr:to>
      <xdr:col>0</xdr:col>
      <xdr:colOff>400200</xdr:colOff>
      <xdr:row>37</xdr:row>
      <xdr:rowOff>106390</xdr:rowOff>
    </xdr:to>
    <xdr:grpSp>
      <xdr:nvGrpSpPr>
        <xdr:cNvPr id="5" name="Gruppieren 4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E00-000005000000}"/>
            </a:ext>
          </a:extLst>
        </xdr:cNvPr>
        <xdr:cNvGrpSpPr/>
      </xdr:nvGrpSpPr>
      <xdr:grpSpPr>
        <a:xfrm>
          <a:off x="76200" y="7381875"/>
          <a:ext cx="324000" cy="314035"/>
          <a:chOff x="66675" y="4972050"/>
          <a:chExt cx="324000" cy="325465"/>
        </a:xfrm>
      </xdr:grpSpPr>
      <xdr:sp macro="" textlink="">
        <xdr:nvSpPr>
          <xdr:cNvPr id="6" name="Rechteck 5">
            <a:extLst>
              <a:ext uri="{FF2B5EF4-FFF2-40B4-BE49-F238E27FC236}">
                <a16:creationId xmlns:a16="http://schemas.microsoft.com/office/drawing/2014/main" id="{00000000-0008-0000-0E00-000006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7" name="Pfeil nach oben 6">
            <a:extLst>
              <a:ext uri="{FF2B5EF4-FFF2-40B4-BE49-F238E27FC236}">
                <a16:creationId xmlns:a16="http://schemas.microsoft.com/office/drawing/2014/main" id="{00000000-0008-0000-0E00-000007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xdr:twoCellAnchor editAs="absolute">
    <xdr:from>
      <xdr:col>1</xdr:col>
      <xdr:colOff>76200</xdr:colOff>
      <xdr:row>30</xdr:row>
      <xdr:rowOff>50408</xdr:rowOff>
    </xdr:from>
    <xdr:to>
      <xdr:col>6</xdr:col>
      <xdr:colOff>666075</xdr:colOff>
      <xdr:row>37</xdr:row>
      <xdr:rowOff>87008</xdr:rowOff>
    </xdr:to>
    <xdr:sp macro="" textlink="">
      <xdr:nvSpPr>
        <xdr:cNvPr id="8" name="Rechteck 7">
          <a:extLst>
            <a:ext uri="{FF2B5EF4-FFF2-40B4-BE49-F238E27FC236}">
              <a16:creationId xmlns:a16="http://schemas.microsoft.com/office/drawing/2014/main" id="{00000000-0008-0000-0E00-000008000000}"/>
            </a:ext>
          </a:extLst>
        </xdr:cNvPr>
        <xdr:cNvSpPr/>
      </xdr:nvSpPr>
      <xdr:spPr>
        <a:xfrm>
          <a:off x="542925" y="6483593"/>
          <a:ext cx="5400000" cy="1332000"/>
        </a:xfrm>
        <a:prstGeom prst="rect">
          <a:avLst/>
        </a:prstGeom>
        <a:noFill/>
        <a:ln>
          <a:solidFill>
            <a:schemeClr val="accent1">
              <a:lumMod val="75000"/>
            </a:schemeClr>
          </a:solidFill>
        </a:ln>
        <a:effectLst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marL="0" indent="0" algn="l"/>
          <a:endParaRPr lang="de-CH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absolute">
    <xdr:from>
      <xdr:col>6</xdr:col>
      <xdr:colOff>670878</xdr:colOff>
      <xdr:row>30</xdr:row>
      <xdr:rowOff>51569</xdr:rowOff>
    </xdr:from>
    <xdr:to>
      <xdr:col>11</xdr:col>
      <xdr:colOff>1261486</xdr:colOff>
      <xdr:row>37</xdr:row>
      <xdr:rowOff>88169</xdr:rowOff>
    </xdr:to>
    <xdr:sp macro="" textlink="">
      <xdr:nvSpPr>
        <xdr:cNvPr id="9" name="Rechteck 8">
          <a:extLst>
            <a:ext uri="{FF2B5EF4-FFF2-40B4-BE49-F238E27FC236}">
              <a16:creationId xmlns:a16="http://schemas.microsoft.com/office/drawing/2014/main" id="{00000000-0008-0000-0E00-000009000000}"/>
            </a:ext>
          </a:extLst>
        </xdr:cNvPr>
        <xdr:cNvSpPr/>
      </xdr:nvSpPr>
      <xdr:spPr>
        <a:xfrm>
          <a:off x="5947728" y="6484754"/>
          <a:ext cx="5400733" cy="1332000"/>
        </a:xfrm>
        <a:prstGeom prst="rect">
          <a:avLst/>
        </a:prstGeom>
        <a:noFill/>
        <a:ln>
          <a:solidFill>
            <a:schemeClr val="accent1">
              <a:lumMod val="75000"/>
            </a:schemeClr>
          </a:solidFill>
        </a:ln>
        <a:effectLst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marL="0" indent="0" algn="l"/>
          <a:endParaRPr lang="de-CH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75197</xdr:colOff>
      <xdr:row>3</xdr:row>
      <xdr:rowOff>85223</xdr:rowOff>
    </xdr:from>
    <xdr:to>
      <xdr:col>11</xdr:col>
      <xdr:colOff>1263316</xdr:colOff>
      <xdr:row>30</xdr:row>
      <xdr:rowOff>66675</xdr:rowOff>
    </xdr:to>
    <xdr:grpSp>
      <xdr:nvGrpSpPr>
        <xdr:cNvPr id="10" name="Gruppieren 9">
          <a:extLst>
            <a:ext uri="{FF2B5EF4-FFF2-40B4-BE49-F238E27FC236}">
              <a16:creationId xmlns:a16="http://schemas.microsoft.com/office/drawing/2014/main" id="{00000000-0008-0000-0E00-00000A000000}"/>
            </a:ext>
          </a:extLst>
        </xdr:cNvPr>
        <xdr:cNvGrpSpPr/>
      </xdr:nvGrpSpPr>
      <xdr:grpSpPr>
        <a:xfrm>
          <a:off x="555257" y="854843"/>
          <a:ext cx="11094119" cy="5536432"/>
          <a:chOff x="539023" y="830658"/>
          <a:chExt cx="10795945" cy="5572213"/>
        </a:xfrm>
      </xdr:grpSpPr>
      <xdr:sp macro="" textlink="">
        <xdr:nvSpPr>
          <xdr:cNvPr id="11" name="Rechteck 10">
            <a:extLst>
              <a:ext uri="{FF2B5EF4-FFF2-40B4-BE49-F238E27FC236}">
                <a16:creationId xmlns:a16="http://schemas.microsoft.com/office/drawing/2014/main" id="{00000000-0008-0000-0E00-00000B000000}"/>
              </a:ext>
            </a:extLst>
          </xdr:cNvPr>
          <xdr:cNvSpPr/>
        </xdr:nvSpPr>
        <xdr:spPr>
          <a:xfrm>
            <a:off x="540026" y="831160"/>
            <a:ext cx="10787576" cy="5571711"/>
          </a:xfrm>
          <a:prstGeom prst="rect">
            <a:avLst/>
          </a:prstGeom>
          <a:noFill/>
          <a:ln>
            <a:solidFill>
              <a:schemeClr val="accent1">
                <a:lumMod val="75000"/>
              </a:schemeClr>
            </a:solidFill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  <xdr:cxnSp macro="">
        <xdr:nvCxnSpPr>
          <xdr:cNvPr id="12" name="Gerader Verbinder 11">
            <a:extLst>
              <a:ext uri="{FF2B5EF4-FFF2-40B4-BE49-F238E27FC236}">
                <a16:creationId xmlns:a16="http://schemas.microsoft.com/office/drawing/2014/main" id="{00000000-0008-0000-0E00-00000C000000}"/>
              </a:ext>
            </a:extLst>
          </xdr:cNvPr>
          <xdr:cNvCxnSpPr/>
        </xdr:nvCxnSpPr>
        <xdr:spPr>
          <a:xfrm flipV="1">
            <a:off x="539023" y="830658"/>
            <a:ext cx="10795945" cy="5570709"/>
          </a:xfrm>
          <a:prstGeom prst="line">
            <a:avLst/>
          </a:prstGeom>
          <a:ln>
            <a:solidFill>
              <a:schemeClr val="accent1">
                <a:lumMod val="75000"/>
              </a:schemeClr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3" name="Gerader Verbinder 12">
            <a:extLst>
              <a:ext uri="{FF2B5EF4-FFF2-40B4-BE49-F238E27FC236}">
                <a16:creationId xmlns:a16="http://schemas.microsoft.com/office/drawing/2014/main" id="{00000000-0008-0000-0E00-00000D000000}"/>
              </a:ext>
            </a:extLst>
          </xdr:cNvPr>
          <xdr:cNvCxnSpPr/>
        </xdr:nvCxnSpPr>
        <xdr:spPr>
          <a:xfrm>
            <a:off x="539023" y="830659"/>
            <a:ext cx="10787141" cy="5570586"/>
          </a:xfrm>
          <a:prstGeom prst="line">
            <a:avLst/>
          </a:prstGeom>
          <a:ln>
            <a:solidFill>
              <a:schemeClr val="accent1">
                <a:lumMod val="75000"/>
              </a:schemeClr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5</xdr:col>
      <xdr:colOff>320776</xdr:colOff>
      <xdr:row>10</xdr:row>
      <xdr:rowOff>126836</xdr:rowOff>
    </xdr:from>
    <xdr:to>
      <xdr:col>8</xdr:col>
      <xdr:colOff>55712</xdr:colOff>
      <xdr:row>23</xdr:row>
      <xdr:rowOff>25062</xdr:rowOff>
    </xdr:to>
    <xdr:grpSp>
      <xdr:nvGrpSpPr>
        <xdr:cNvPr id="14" name="Gruppieren 13">
          <a:extLst>
            <a:ext uri="{FF2B5EF4-FFF2-40B4-BE49-F238E27FC236}">
              <a16:creationId xmlns:a16="http://schemas.microsoft.com/office/drawing/2014/main" id="{00000000-0008-0000-0E00-00000E000000}"/>
            </a:ext>
          </a:extLst>
        </xdr:cNvPr>
        <xdr:cNvGrpSpPr/>
      </xdr:nvGrpSpPr>
      <xdr:grpSpPr>
        <a:xfrm>
          <a:off x="4763236" y="2336636"/>
          <a:ext cx="2706736" cy="2572846"/>
          <a:chOff x="4579890" y="2354187"/>
          <a:chExt cx="2621011" cy="2622376"/>
        </a:xfrm>
      </xdr:grpSpPr>
      <xdr:sp macro="" textlink="">
        <xdr:nvSpPr>
          <xdr:cNvPr id="15" name="Rad 14">
            <a:extLst>
              <a:ext uri="{FF2B5EF4-FFF2-40B4-BE49-F238E27FC236}">
                <a16:creationId xmlns:a16="http://schemas.microsoft.com/office/drawing/2014/main" id="{00000000-0008-0000-0E00-00000F000000}"/>
              </a:ext>
            </a:extLst>
          </xdr:cNvPr>
          <xdr:cNvSpPr/>
        </xdr:nvSpPr>
        <xdr:spPr>
          <a:xfrm>
            <a:off x="5091284" y="3496772"/>
            <a:ext cx="271052" cy="271193"/>
          </a:xfrm>
          <a:prstGeom prst="donut">
            <a:avLst/>
          </a:prstGeom>
          <a:ln w="9525"/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>
              <a:solidFill>
                <a:schemeClr val="tx1"/>
              </a:solidFill>
            </a:endParaRPr>
          </a:p>
        </xdr:txBody>
      </xdr:sp>
      <xdr:sp macro="" textlink="">
        <xdr:nvSpPr>
          <xdr:cNvPr id="16" name="Ellipse 15">
            <a:extLst>
              <a:ext uri="{FF2B5EF4-FFF2-40B4-BE49-F238E27FC236}">
                <a16:creationId xmlns:a16="http://schemas.microsoft.com/office/drawing/2014/main" id="{00000000-0008-0000-0E00-000010000000}"/>
              </a:ext>
            </a:extLst>
          </xdr:cNvPr>
          <xdr:cNvSpPr/>
        </xdr:nvSpPr>
        <xdr:spPr>
          <a:xfrm rot="549742">
            <a:off x="6450307" y="3651102"/>
            <a:ext cx="299583" cy="242646"/>
          </a:xfrm>
          <a:prstGeom prst="ellipse">
            <a:avLst/>
          </a:prstGeom>
          <a:ln w="9525"/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>
              <a:ln w="9525">
                <a:solidFill>
                  <a:schemeClr val="tx1"/>
                </a:solidFill>
              </a:ln>
            </a:endParaRPr>
          </a:p>
        </xdr:txBody>
      </xdr:sp>
      <xdr:sp macro="" textlink="">
        <xdr:nvSpPr>
          <xdr:cNvPr id="17" name="Ellipse 16">
            <a:extLst>
              <a:ext uri="{FF2B5EF4-FFF2-40B4-BE49-F238E27FC236}">
                <a16:creationId xmlns:a16="http://schemas.microsoft.com/office/drawing/2014/main" id="{00000000-0008-0000-0E00-000011000000}"/>
              </a:ext>
            </a:extLst>
          </xdr:cNvPr>
          <xdr:cNvSpPr/>
        </xdr:nvSpPr>
        <xdr:spPr>
          <a:xfrm>
            <a:off x="5202351" y="2930301"/>
            <a:ext cx="1469384" cy="1470149"/>
          </a:xfrm>
          <a:prstGeom prst="ellipse">
            <a:avLst/>
          </a:prstGeom>
          <a:ln>
            <a:solidFill>
              <a:schemeClr val="accent1">
                <a:lumMod val="75000"/>
              </a:schemeClr>
            </a:solidFill>
          </a:ln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  <xdr:grpSp>
        <xdr:nvGrpSpPr>
          <xdr:cNvPr id="18" name="Gruppieren 17">
            <a:extLst>
              <a:ext uri="{FF2B5EF4-FFF2-40B4-BE49-F238E27FC236}">
                <a16:creationId xmlns:a16="http://schemas.microsoft.com/office/drawing/2014/main" id="{00000000-0008-0000-0E00-000012000000}"/>
              </a:ext>
            </a:extLst>
          </xdr:cNvPr>
          <xdr:cNvGrpSpPr/>
        </xdr:nvGrpSpPr>
        <xdr:grpSpPr>
          <a:xfrm>
            <a:off x="6176905" y="3486959"/>
            <a:ext cx="270321" cy="269731"/>
            <a:chOff x="6553200" y="3248025"/>
            <a:chExt cx="360975" cy="360000"/>
          </a:xfrm>
        </xdr:grpSpPr>
        <xdr:sp macro="" textlink="">
          <xdr:nvSpPr>
            <xdr:cNvPr id="21" name="Ellipse 20">
              <a:extLst>
                <a:ext uri="{FF2B5EF4-FFF2-40B4-BE49-F238E27FC236}">
                  <a16:creationId xmlns:a16="http://schemas.microsoft.com/office/drawing/2014/main" id="{00000000-0008-0000-0E00-000015000000}"/>
                </a:ext>
              </a:extLst>
            </xdr:cNvPr>
            <xdr:cNvSpPr>
              <a:spLocks noChangeAspect="1"/>
            </xdr:cNvSpPr>
          </xdr:nvSpPr>
          <xdr:spPr>
            <a:xfrm>
              <a:off x="6553200" y="3248025"/>
              <a:ext cx="360000" cy="360000"/>
            </a:xfrm>
            <a:prstGeom prst="ellipse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  <a:prstTxWarp prst="textNoShape">
                <a:avLst/>
              </a:prstTxWarp>
              <a:noAutofit/>
            </a:bodyPr>
            <a:lstStyle/>
            <a:p>
              <a:pPr algn="l"/>
              <a:endParaRPr lang="de-CH" sz="1100" baseline="0"/>
            </a:p>
          </xdr:txBody>
        </xdr:sp>
        <xdr:sp macro="" textlink="">
          <xdr:nvSpPr>
            <xdr:cNvPr id="22" name="Ellipse 21">
              <a:extLst>
                <a:ext uri="{FF2B5EF4-FFF2-40B4-BE49-F238E27FC236}">
                  <a16:creationId xmlns:a16="http://schemas.microsoft.com/office/drawing/2014/main" id="{00000000-0008-0000-0E00-000016000000}"/>
                </a:ext>
              </a:extLst>
            </xdr:cNvPr>
            <xdr:cNvSpPr>
              <a:spLocks noChangeAspect="1"/>
            </xdr:cNvSpPr>
          </xdr:nvSpPr>
          <xdr:spPr>
            <a:xfrm>
              <a:off x="6734175" y="3390900"/>
              <a:ext cx="180000" cy="180000"/>
            </a:xfrm>
            <a:prstGeom prst="ellipse">
              <a:avLst/>
            </a:prstGeom>
            <a:solidFill>
              <a:schemeClr val="bg1"/>
            </a:solidFill>
            <a:ln w="3175"/>
          </xdr:spPr>
          <xdr:style>
            <a:lnRef idx="2">
              <a:schemeClr val="dk1"/>
            </a:lnRef>
            <a:fillRef idx="1">
              <a:schemeClr val="lt1"/>
            </a:fillRef>
            <a:effectRef idx="0">
              <a:schemeClr val="dk1"/>
            </a:effectRef>
            <a:fontRef idx="minor">
              <a:schemeClr val="dk1"/>
            </a:fontRef>
          </xdr:style>
          <xdr:txBody>
  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  <a:prstTxWarp prst="textNoShape">
                <a:avLst/>
              </a:prstTxWarp>
              <a:noAutofit/>
            </a:bodyPr>
            <a:lstStyle/>
            <a:p>
              <a:pPr algn="l"/>
              <a:endParaRPr lang="de-CH" sz="1100" baseline="0"/>
            </a:p>
          </xdr:txBody>
        </xdr:sp>
      </xdr:grpSp>
      <xdr:sp macro="" textlink="">
        <xdr:nvSpPr>
          <xdr:cNvPr id="19" name="Bogen 18">
            <a:extLst>
              <a:ext uri="{FF2B5EF4-FFF2-40B4-BE49-F238E27FC236}">
                <a16:creationId xmlns:a16="http://schemas.microsoft.com/office/drawing/2014/main" id="{00000000-0008-0000-0E00-000013000000}"/>
              </a:ext>
            </a:extLst>
          </xdr:cNvPr>
          <xdr:cNvSpPr/>
        </xdr:nvSpPr>
        <xdr:spPr>
          <a:xfrm rot="10476670">
            <a:off x="5875871" y="3531348"/>
            <a:ext cx="637502" cy="812023"/>
          </a:xfrm>
          <a:prstGeom prst="arc">
            <a:avLst>
              <a:gd name="adj1" fmla="val 16200000"/>
              <a:gd name="adj2" fmla="val 21465046"/>
            </a:avLst>
          </a:prstGeom>
          <a:ln w="9525"/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de-CH" sz="1100"/>
          </a:p>
        </xdr:txBody>
      </xdr:sp>
      <xdr:sp macro="" textlink="">
        <xdr:nvSpPr>
          <xdr:cNvPr id="20" name="Ellipse 19">
            <a:extLst>
              <a:ext uri="{FF2B5EF4-FFF2-40B4-BE49-F238E27FC236}">
                <a16:creationId xmlns:a16="http://schemas.microsoft.com/office/drawing/2014/main" id="{00000000-0008-0000-0E00-000014000000}"/>
              </a:ext>
            </a:extLst>
          </xdr:cNvPr>
          <xdr:cNvSpPr/>
        </xdr:nvSpPr>
        <xdr:spPr>
          <a:xfrm>
            <a:off x="4579890" y="2354187"/>
            <a:ext cx="2621011" cy="2622376"/>
          </a:xfrm>
          <a:prstGeom prst="ellipse">
            <a:avLst/>
          </a:prstGeom>
          <a:noFill/>
          <a:ln>
            <a:solidFill>
              <a:schemeClr val="accent1">
                <a:lumMod val="75000"/>
              </a:schemeClr>
            </a:solidFill>
          </a:ln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/>
  </xdr:twoCellAnchor>
  <xdr:twoCellAnchor>
    <xdr:from>
      <xdr:col>10</xdr:col>
      <xdr:colOff>790575</xdr:colOff>
      <xdr:row>37</xdr:row>
      <xdr:rowOff>114300</xdr:rowOff>
    </xdr:from>
    <xdr:to>
      <xdr:col>12</xdr:col>
      <xdr:colOff>257175</xdr:colOff>
      <xdr:row>38</xdr:row>
      <xdr:rowOff>134050</xdr:rowOff>
    </xdr:to>
    <xdr:sp macro="" textlink="">
      <xdr:nvSpPr>
        <xdr:cNvPr id="23" name="ZoneTexte 3">
          <a:extLst>
            <a:ext uri="{FF2B5EF4-FFF2-40B4-BE49-F238E27FC236}">
              <a16:creationId xmlns:a16="http://schemas.microsoft.com/office/drawing/2014/main" id="{00000000-0008-0000-0E00-000017000000}"/>
            </a:ext>
          </a:extLst>
        </xdr:cNvPr>
        <xdr:cNvSpPr txBox="1"/>
      </xdr:nvSpPr>
      <xdr:spPr>
        <a:xfrm>
          <a:off x="9915525" y="7820025"/>
          <a:ext cx="1695450" cy="210250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de-DE"/>
          </a:defPPr>
          <a:lvl1pPr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5pPr>
          <a:lvl6pPr marL="22860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6pPr>
          <a:lvl7pPr marL="27432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7pPr>
          <a:lvl8pPr marL="32004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8pPr>
          <a:lvl9pPr marL="36576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9pPr>
        </a:lstStyle>
        <a:p>
          <a:pPr algn="l"/>
          <a:fld id="{03158EC7-72FF-4733-A8EC-ACDE94CA1D43}" type="TxLink">
            <a:rPr lang="fr-CH" sz="800" b="0">
              <a:solidFill>
                <a:schemeClr val="tx1">
                  <a:lumMod val="50000"/>
                  <a:lumOff val="50000"/>
                </a:schemeClr>
              </a:solidFill>
            </a:rPr>
            <a:pPr algn="l"/>
            <a:t>Source: Osterwalder&amp;Pigneur</a:t>
          </a:fld>
          <a:endParaRPr lang="fr-CH" sz="800" b="0">
            <a:solidFill>
              <a:schemeClr val="tx1">
                <a:lumMod val="50000"/>
                <a:lumOff val="50000"/>
              </a:schemeClr>
            </a:solidFill>
          </a:endParaRPr>
        </a:p>
      </xdr:txBody>
    </xdr:sp>
    <xdr:clientData/>
  </xdr:twoCellAnchor>
  <xdr:oneCellAnchor>
    <xdr:from>
      <xdr:col>6</xdr:col>
      <xdr:colOff>66675</xdr:colOff>
      <xdr:row>11</xdr:row>
      <xdr:rowOff>142875</xdr:rowOff>
    </xdr:from>
    <xdr:ext cx="1209562" cy="264560"/>
    <xdr:sp macro="" textlink="">
      <xdr:nvSpPr>
        <xdr:cNvPr id="24" name="Textfeld 23">
          <a:extLst>
            <a:ext uri="{FF2B5EF4-FFF2-40B4-BE49-F238E27FC236}">
              <a16:creationId xmlns:a16="http://schemas.microsoft.com/office/drawing/2014/main" id="{00000000-0008-0000-0E00-000018000000}"/>
            </a:ext>
          </a:extLst>
        </xdr:cNvPr>
        <xdr:cNvSpPr txBox="1"/>
      </xdr:nvSpPr>
      <xdr:spPr>
        <a:xfrm>
          <a:off x="5343525" y="2571750"/>
          <a:ext cx="1209562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de-CH" sz="1100" b="1"/>
            <a:t>THINK</a:t>
          </a:r>
          <a:r>
            <a:rPr lang="de-CH" sz="1100" b="1" baseline="0"/>
            <a:t> AND FEEL?</a:t>
          </a:r>
          <a:endParaRPr lang="de-CH" sz="1100" b="1"/>
        </a:p>
      </xdr:txBody>
    </xdr:sp>
    <xdr:clientData/>
  </xdr:oneCellAnchor>
  <xdr:oneCellAnchor>
    <xdr:from>
      <xdr:col>6</xdr:col>
      <xdr:colOff>176032</xdr:colOff>
      <xdr:row>21</xdr:row>
      <xdr:rowOff>28575</xdr:rowOff>
    </xdr:from>
    <xdr:ext cx="990849" cy="264560"/>
    <xdr:sp macro="" textlink="">
      <xdr:nvSpPr>
        <xdr:cNvPr id="25" name="Textfeld 24">
          <a:extLst>
            <a:ext uri="{FF2B5EF4-FFF2-40B4-BE49-F238E27FC236}">
              <a16:creationId xmlns:a16="http://schemas.microsoft.com/office/drawing/2014/main" id="{00000000-0008-0000-0E00-000019000000}"/>
            </a:ext>
          </a:extLst>
        </xdr:cNvPr>
        <xdr:cNvSpPr txBox="1"/>
      </xdr:nvSpPr>
      <xdr:spPr>
        <a:xfrm>
          <a:off x="5452882" y="4552950"/>
          <a:ext cx="99084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de-CH" sz="1100" b="1"/>
            <a:t>SAY AND DO</a:t>
          </a:r>
          <a:r>
            <a:rPr lang="de-CH" sz="1100" b="1" baseline="0"/>
            <a:t>?</a:t>
          </a:r>
          <a:endParaRPr lang="de-CH" sz="1100" b="1"/>
        </a:p>
      </xdr:txBody>
    </xdr:sp>
    <xdr:clientData/>
  </xdr:oneCellAnchor>
  <xdr:oneCellAnchor>
    <xdr:from>
      <xdr:col>5</xdr:col>
      <xdr:colOff>304800</xdr:colOff>
      <xdr:row>16</xdr:row>
      <xdr:rowOff>47625</xdr:rowOff>
    </xdr:from>
    <xdr:ext cx="572721" cy="264560"/>
    <xdr:sp macro="" textlink="">
      <xdr:nvSpPr>
        <xdr:cNvPr id="26" name="Textfeld 25">
          <a:extLst>
            <a:ext uri="{FF2B5EF4-FFF2-40B4-BE49-F238E27FC236}">
              <a16:creationId xmlns:a16="http://schemas.microsoft.com/office/drawing/2014/main" id="{00000000-0008-0000-0E00-00001A000000}"/>
            </a:ext>
          </a:extLst>
        </xdr:cNvPr>
        <xdr:cNvSpPr txBox="1"/>
      </xdr:nvSpPr>
      <xdr:spPr>
        <a:xfrm>
          <a:off x="4619625" y="3524250"/>
          <a:ext cx="57272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de-CH" sz="1100" b="1"/>
            <a:t>HEAR</a:t>
          </a:r>
          <a:r>
            <a:rPr lang="de-CH" sz="1100" b="1" baseline="0"/>
            <a:t>?</a:t>
          </a:r>
          <a:endParaRPr lang="de-CH" sz="1100" b="1"/>
        </a:p>
      </xdr:txBody>
    </xdr:sp>
    <xdr:clientData/>
  </xdr:oneCellAnchor>
  <xdr:oneCellAnchor>
    <xdr:from>
      <xdr:col>7</xdr:col>
      <xdr:colOff>561975</xdr:colOff>
      <xdr:row>16</xdr:row>
      <xdr:rowOff>47625</xdr:rowOff>
    </xdr:from>
    <xdr:ext cx="452560" cy="264560"/>
    <xdr:sp macro="" textlink="">
      <xdr:nvSpPr>
        <xdr:cNvPr id="27" name="Textfeld 26">
          <a:extLst>
            <a:ext uri="{FF2B5EF4-FFF2-40B4-BE49-F238E27FC236}">
              <a16:creationId xmlns:a16="http://schemas.microsoft.com/office/drawing/2014/main" id="{00000000-0008-0000-0E00-00001B000000}"/>
            </a:ext>
          </a:extLst>
        </xdr:cNvPr>
        <xdr:cNvSpPr txBox="1"/>
      </xdr:nvSpPr>
      <xdr:spPr>
        <a:xfrm>
          <a:off x="6800850" y="3524250"/>
          <a:ext cx="45256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de-CH" sz="1100" b="1"/>
            <a:t>SEE</a:t>
          </a:r>
          <a:r>
            <a:rPr lang="de-CH" sz="1100" b="1" baseline="0"/>
            <a:t>?</a:t>
          </a:r>
          <a:endParaRPr lang="de-CH" sz="1100" b="1"/>
        </a:p>
      </xdr:txBody>
    </xdr:sp>
    <xdr:clientData/>
  </xdr:oneCellAnchor>
  <xdr:oneCellAnchor>
    <xdr:from>
      <xdr:col>5</xdr:col>
      <xdr:colOff>897902</xdr:colOff>
      <xdr:row>6</xdr:row>
      <xdr:rowOff>171450</xdr:rowOff>
    </xdr:from>
    <xdr:ext cx="1470467" cy="609013"/>
    <xdr:sp macro="" textlink="' '!A634">
      <xdr:nvSpPr>
        <xdr:cNvPr id="28" name="Textfeld 27">
          <a:extLst>
            <a:ext uri="{FF2B5EF4-FFF2-40B4-BE49-F238E27FC236}">
              <a16:creationId xmlns:a16="http://schemas.microsoft.com/office/drawing/2014/main" id="{00000000-0008-0000-0E00-00001C000000}"/>
            </a:ext>
          </a:extLst>
        </xdr:cNvPr>
        <xdr:cNvSpPr txBox="1"/>
      </xdr:nvSpPr>
      <xdr:spPr>
        <a:xfrm>
          <a:off x="5212727" y="1552575"/>
          <a:ext cx="1470467" cy="6090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pPr marL="0" indent="0" algn="ctr"/>
          <a:fld id="{E3BC3E8C-C2E4-4A87-BE51-C41451EF3169}" type="TxLink">
            <a:rPr lang="en-US" sz="1100" b="0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rPr>
            <a:pPr marL="0" indent="0" algn="ctr"/>
            <a:t>what really counts
mayor preoccupations
worries &amp; aspirations</a:t>
          </a:fld>
          <a:endParaRPr lang="de-CH" sz="1100" b="0">
            <a:solidFill>
              <a:schemeClr val="tx1">
                <a:lumMod val="50000"/>
                <a:lumOff val="50000"/>
              </a:schemeClr>
            </a:solidFill>
            <a:latin typeface="+mn-lt"/>
            <a:ea typeface="+mn-ea"/>
            <a:cs typeface="+mn-cs"/>
          </a:endParaRPr>
        </a:p>
      </xdr:txBody>
    </xdr:sp>
    <xdr:clientData/>
  </xdr:oneCellAnchor>
  <xdr:oneCellAnchor>
    <xdr:from>
      <xdr:col>3</xdr:col>
      <xdr:colOff>712788</xdr:colOff>
      <xdr:row>15</xdr:row>
      <xdr:rowOff>95250</xdr:rowOff>
    </xdr:from>
    <xdr:ext cx="1359347" cy="609013"/>
    <xdr:sp macro="" textlink="' '!A635">
      <xdr:nvSpPr>
        <xdr:cNvPr id="29" name="Textfeld 28">
          <a:extLst>
            <a:ext uri="{FF2B5EF4-FFF2-40B4-BE49-F238E27FC236}">
              <a16:creationId xmlns:a16="http://schemas.microsoft.com/office/drawing/2014/main" id="{00000000-0008-0000-0E00-00001D000000}"/>
            </a:ext>
          </a:extLst>
        </xdr:cNvPr>
        <xdr:cNvSpPr txBox="1"/>
      </xdr:nvSpPr>
      <xdr:spPr>
        <a:xfrm>
          <a:off x="3103563" y="3362325"/>
          <a:ext cx="1359347" cy="6090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pPr marL="0" indent="0" algn="ctr"/>
          <a:fld id="{67357173-5ED9-4056-BDF4-0287B2557415}" type="TxLink">
            <a:rPr lang="en-US" sz="1100" b="0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rPr>
            <a:pPr marL="0" indent="0" algn="ctr"/>
            <a:t>what friends say
what boss says
what influencers say</a:t>
          </a:fld>
          <a:endParaRPr lang="de-CH" sz="1100" b="0">
            <a:solidFill>
              <a:schemeClr val="tx1">
                <a:lumMod val="50000"/>
                <a:lumOff val="50000"/>
              </a:schemeClr>
            </a:solidFill>
            <a:latin typeface="+mn-lt"/>
            <a:ea typeface="+mn-ea"/>
            <a:cs typeface="+mn-cs"/>
          </a:endParaRPr>
        </a:p>
      </xdr:txBody>
    </xdr:sp>
    <xdr:clientData/>
  </xdr:oneCellAnchor>
  <xdr:oneCellAnchor>
    <xdr:from>
      <xdr:col>8</xdr:col>
      <xdr:colOff>248115</xdr:colOff>
      <xdr:row>15</xdr:row>
      <xdr:rowOff>95250</xdr:rowOff>
    </xdr:from>
    <xdr:ext cx="1507657" cy="609013"/>
    <xdr:sp macro="" textlink="' '!A637">
      <xdr:nvSpPr>
        <xdr:cNvPr id="30" name="Textfeld 29">
          <a:extLst>
            <a:ext uri="{FF2B5EF4-FFF2-40B4-BE49-F238E27FC236}">
              <a16:creationId xmlns:a16="http://schemas.microsoft.com/office/drawing/2014/main" id="{00000000-0008-0000-0E00-00001E000000}"/>
            </a:ext>
          </a:extLst>
        </xdr:cNvPr>
        <xdr:cNvSpPr txBox="1"/>
      </xdr:nvSpPr>
      <xdr:spPr>
        <a:xfrm>
          <a:off x="7449015" y="3362325"/>
          <a:ext cx="1507657" cy="6090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pPr marL="0" indent="0" algn="ctr"/>
          <a:fld id="{BF0CC2F3-703F-49F4-9E49-37F1E7876CD1}" type="TxLink">
            <a:rPr lang="en-US" sz="1100" b="0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rPr>
            <a:pPr marL="0" indent="0" algn="ctr"/>
            <a:t>environment
friends
what the market offers</a:t>
          </a:fld>
          <a:endParaRPr lang="de-CH" sz="1100" b="0">
            <a:solidFill>
              <a:schemeClr val="tx1">
                <a:lumMod val="50000"/>
                <a:lumOff val="50000"/>
              </a:schemeClr>
            </a:solidFill>
            <a:latin typeface="+mn-lt"/>
            <a:ea typeface="+mn-ea"/>
            <a:cs typeface="+mn-cs"/>
          </a:endParaRPr>
        </a:p>
      </xdr:txBody>
    </xdr:sp>
    <xdr:clientData/>
  </xdr:oneCellAnchor>
  <xdr:oneCellAnchor>
    <xdr:from>
      <xdr:col>5</xdr:col>
      <xdr:colOff>864239</xdr:colOff>
      <xdr:row>24</xdr:row>
      <xdr:rowOff>0</xdr:rowOff>
    </xdr:from>
    <xdr:ext cx="1537793" cy="609013"/>
    <xdr:sp macro="" textlink="' '!A636">
      <xdr:nvSpPr>
        <xdr:cNvPr id="31" name="Textfeld 30">
          <a:extLst>
            <a:ext uri="{FF2B5EF4-FFF2-40B4-BE49-F238E27FC236}">
              <a16:creationId xmlns:a16="http://schemas.microsoft.com/office/drawing/2014/main" id="{00000000-0008-0000-0E00-00001F000000}"/>
            </a:ext>
          </a:extLst>
        </xdr:cNvPr>
        <xdr:cNvSpPr txBox="1"/>
      </xdr:nvSpPr>
      <xdr:spPr>
        <a:xfrm>
          <a:off x="5179064" y="5153025"/>
          <a:ext cx="1537793" cy="6090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pPr marL="0" indent="0" algn="ctr"/>
          <a:fld id="{CFC3791F-93E1-48C4-9296-5967D96F4E48}" type="TxLink">
            <a:rPr lang="en-US" sz="1100" b="0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rPr>
            <a:pPr marL="0" indent="0" algn="ctr"/>
            <a:t>attitude in public
appearance
behavior toward others</a:t>
          </a:fld>
          <a:endParaRPr lang="de-CH" sz="1100" b="0">
            <a:solidFill>
              <a:schemeClr val="tx1">
                <a:lumMod val="50000"/>
                <a:lumOff val="50000"/>
              </a:schemeClr>
            </a:solidFill>
            <a:latin typeface="+mn-lt"/>
            <a:ea typeface="+mn-ea"/>
            <a:cs typeface="+mn-cs"/>
          </a:endParaRPr>
        </a:p>
      </xdr:txBody>
    </xdr:sp>
    <xdr:clientData/>
  </xdr:oneCellAnchor>
  <xdr:oneCellAnchor>
    <xdr:from>
      <xdr:col>2</xdr:col>
      <xdr:colOff>361949</xdr:colOff>
      <xdr:row>3</xdr:row>
      <xdr:rowOff>198591</xdr:rowOff>
    </xdr:from>
    <xdr:ext cx="936000" cy="336240"/>
    <xdr:sp macro="" textlink="" fLocksText="0">
      <xdr:nvSpPr>
        <xdr:cNvPr id="32" name="Gefaltete Ecke 31">
          <a:extLst>
            <a:ext uri="{FF2B5EF4-FFF2-40B4-BE49-F238E27FC236}">
              <a16:creationId xmlns:a16="http://schemas.microsoft.com/office/drawing/2014/main" id="{00000000-0008-0000-0E00-000020000000}"/>
            </a:ext>
          </a:extLst>
        </xdr:cNvPr>
        <xdr:cNvSpPr/>
      </xdr:nvSpPr>
      <xdr:spPr>
        <a:xfrm>
          <a:off x="1790699" y="951066"/>
          <a:ext cx="936000" cy="33624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3</xdr:col>
      <xdr:colOff>614265</xdr:colOff>
      <xdr:row>30</xdr:row>
      <xdr:rowOff>171450</xdr:rowOff>
    </xdr:from>
    <xdr:ext cx="475771" cy="264560"/>
    <xdr:sp macro="" textlink="">
      <xdr:nvSpPr>
        <xdr:cNvPr id="33" name="Textfeld 32">
          <a:extLst>
            <a:ext uri="{FF2B5EF4-FFF2-40B4-BE49-F238E27FC236}">
              <a16:creationId xmlns:a16="http://schemas.microsoft.com/office/drawing/2014/main" id="{00000000-0008-0000-0E00-000021000000}"/>
            </a:ext>
          </a:extLst>
        </xdr:cNvPr>
        <xdr:cNvSpPr txBox="1"/>
      </xdr:nvSpPr>
      <xdr:spPr>
        <a:xfrm>
          <a:off x="3005040" y="6581775"/>
          <a:ext cx="47577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de-CH" sz="1100" b="1"/>
            <a:t>PAIN</a:t>
          </a:r>
        </a:p>
      </xdr:txBody>
    </xdr:sp>
    <xdr:clientData/>
  </xdr:oneCellAnchor>
  <xdr:oneCellAnchor>
    <xdr:from>
      <xdr:col>9</xdr:col>
      <xdr:colOff>239877</xdr:colOff>
      <xdr:row>30</xdr:row>
      <xdr:rowOff>152400</xdr:rowOff>
    </xdr:from>
    <xdr:ext cx="490584" cy="264560"/>
    <xdr:sp macro="" textlink="">
      <xdr:nvSpPr>
        <xdr:cNvPr id="34" name="Textfeld 33">
          <a:extLst>
            <a:ext uri="{FF2B5EF4-FFF2-40B4-BE49-F238E27FC236}">
              <a16:creationId xmlns:a16="http://schemas.microsoft.com/office/drawing/2014/main" id="{00000000-0008-0000-0E00-000022000000}"/>
            </a:ext>
          </a:extLst>
        </xdr:cNvPr>
        <xdr:cNvSpPr txBox="1"/>
      </xdr:nvSpPr>
      <xdr:spPr>
        <a:xfrm>
          <a:off x="8402802" y="6562725"/>
          <a:ext cx="49058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de-CH" sz="1100" b="1"/>
            <a:t>GAIN</a:t>
          </a:r>
        </a:p>
      </xdr:txBody>
    </xdr:sp>
    <xdr:clientData/>
  </xdr:oneCellAnchor>
  <xdr:oneCellAnchor>
    <xdr:from>
      <xdr:col>3</xdr:col>
      <xdr:colOff>609599</xdr:colOff>
      <xdr:row>4</xdr:row>
      <xdr:rowOff>131916</xdr:rowOff>
    </xdr:from>
    <xdr:ext cx="936000" cy="336240"/>
    <xdr:sp macro="" textlink="" fLocksText="0">
      <xdr:nvSpPr>
        <xdr:cNvPr id="35" name="Gefaltete Ecke 34">
          <a:extLst>
            <a:ext uri="{FF2B5EF4-FFF2-40B4-BE49-F238E27FC236}">
              <a16:creationId xmlns:a16="http://schemas.microsoft.com/office/drawing/2014/main" id="{00000000-0008-0000-0E00-000023000000}"/>
            </a:ext>
          </a:extLst>
        </xdr:cNvPr>
        <xdr:cNvSpPr/>
      </xdr:nvSpPr>
      <xdr:spPr>
        <a:xfrm>
          <a:off x="3000374" y="1093941"/>
          <a:ext cx="936000" cy="33624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4</xdr:col>
      <xdr:colOff>180974</xdr:colOff>
      <xdr:row>7</xdr:row>
      <xdr:rowOff>93816</xdr:rowOff>
    </xdr:from>
    <xdr:ext cx="936000" cy="336240"/>
    <xdr:sp macro="" textlink="" fLocksText="0">
      <xdr:nvSpPr>
        <xdr:cNvPr id="36" name="Gefaltete Ecke 35">
          <a:extLst>
            <a:ext uri="{FF2B5EF4-FFF2-40B4-BE49-F238E27FC236}">
              <a16:creationId xmlns:a16="http://schemas.microsoft.com/office/drawing/2014/main" id="{00000000-0008-0000-0E00-000024000000}"/>
            </a:ext>
          </a:extLst>
        </xdr:cNvPr>
        <xdr:cNvSpPr/>
      </xdr:nvSpPr>
      <xdr:spPr>
        <a:xfrm>
          <a:off x="3533774" y="1684491"/>
          <a:ext cx="936000" cy="33624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5</xdr:col>
      <xdr:colOff>285749</xdr:colOff>
      <xdr:row>3</xdr:row>
      <xdr:rowOff>198591</xdr:rowOff>
    </xdr:from>
    <xdr:ext cx="936000" cy="336240"/>
    <xdr:sp macro="" textlink="" fLocksText="0">
      <xdr:nvSpPr>
        <xdr:cNvPr id="37" name="Gefaltete Ecke 36">
          <a:extLst>
            <a:ext uri="{FF2B5EF4-FFF2-40B4-BE49-F238E27FC236}">
              <a16:creationId xmlns:a16="http://schemas.microsoft.com/office/drawing/2014/main" id="{00000000-0008-0000-0E00-000025000000}"/>
            </a:ext>
          </a:extLst>
        </xdr:cNvPr>
        <xdr:cNvSpPr/>
      </xdr:nvSpPr>
      <xdr:spPr>
        <a:xfrm>
          <a:off x="4600574" y="951066"/>
          <a:ext cx="936000" cy="33624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4</xdr:col>
      <xdr:colOff>761999</xdr:colOff>
      <xdr:row>10</xdr:row>
      <xdr:rowOff>17616</xdr:rowOff>
    </xdr:from>
    <xdr:ext cx="936000" cy="336240"/>
    <xdr:sp macro="" textlink="" fLocksText="0">
      <xdr:nvSpPr>
        <xdr:cNvPr id="38" name="Gefaltete Ecke 37">
          <a:extLst>
            <a:ext uri="{FF2B5EF4-FFF2-40B4-BE49-F238E27FC236}">
              <a16:creationId xmlns:a16="http://schemas.microsoft.com/office/drawing/2014/main" id="{00000000-0008-0000-0E00-000026000000}"/>
            </a:ext>
          </a:extLst>
        </xdr:cNvPr>
        <xdr:cNvSpPr/>
      </xdr:nvSpPr>
      <xdr:spPr>
        <a:xfrm>
          <a:off x="4114799" y="2236941"/>
          <a:ext cx="936000" cy="33624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7</xdr:col>
      <xdr:colOff>9524</xdr:colOff>
      <xdr:row>4</xdr:row>
      <xdr:rowOff>122391</xdr:rowOff>
    </xdr:from>
    <xdr:ext cx="936000" cy="336240"/>
    <xdr:sp macro="" textlink="" fLocksText="0">
      <xdr:nvSpPr>
        <xdr:cNvPr id="39" name="Gefaltete Ecke 38">
          <a:extLst>
            <a:ext uri="{FF2B5EF4-FFF2-40B4-BE49-F238E27FC236}">
              <a16:creationId xmlns:a16="http://schemas.microsoft.com/office/drawing/2014/main" id="{00000000-0008-0000-0E00-000027000000}"/>
            </a:ext>
          </a:extLst>
        </xdr:cNvPr>
        <xdr:cNvSpPr/>
      </xdr:nvSpPr>
      <xdr:spPr>
        <a:xfrm>
          <a:off x="6248399" y="1084416"/>
          <a:ext cx="936000" cy="33624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8</xdr:col>
      <xdr:colOff>76199</xdr:colOff>
      <xdr:row>7</xdr:row>
      <xdr:rowOff>112866</xdr:rowOff>
    </xdr:from>
    <xdr:ext cx="936000" cy="336240"/>
    <xdr:sp macro="" textlink="" fLocksText="0">
      <xdr:nvSpPr>
        <xdr:cNvPr id="40" name="Gefaltete Ecke 39">
          <a:extLst>
            <a:ext uri="{FF2B5EF4-FFF2-40B4-BE49-F238E27FC236}">
              <a16:creationId xmlns:a16="http://schemas.microsoft.com/office/drawing/2014/main" id="{00000000-0008-0000-0E00-000028000000}"/>
            </a:ext>
          </a:extLst>
        </xdr:cNvPr>
        <xdr:cNvSpPr/>
      </xdr:nvSpPr>
      <xdr:spPr>
        <a:xfrm>
          <a:off x="7277099" y="1703541"/>
          <a:ext cx="936000" cy="33624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7</xdr:col>
      <xdr:colOff>600074</xdr:colOff>
      <xdr:row>9</xdr:row>
      <xdr:rowOff>160491</xdr:rowOff>
    </xdr:from>
    <xdr:ext cx="936000" cy="336240"/>
    <xdr:sp macro="" textlink="" fLocksText="0">
      <xdr:nvSpPr>
        <xdr:cNvPr id="41" name="Gefaltete Ecke 40">
          <a:extLst>
            <a:ext uri="{FF2B5EF4-FFF2-40B4-BE49-F238E27FC236}">
              <a16:creationId xmlns:a16="http://schemas.microsoft.com/office/drawing/2014/main" id="{00000000-0008-0000-0E00-000029000000}"/>
            </a:ext>
          </a:extLst>
        </xdr:cNvPr>
        <xdr:cNvSpPr/>
      </xdr:nvSpPr>
      <xdr:spPr>
        <a:xfrm>
          <a:off x="6838949" y="2170266"/>
          <a:ext cx="936000" cy="33624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8</xdr:col>
      <xdr:colOff>514349</xdr:colOff>
      <xdr:row>3</xdr:row>
      <xdr:rowOff>198591</xdr:rowOff>
    </xdr:from>
    <xdr:ext cx="936000" cy="336240"/>
    <xdr:sp macro="" textlink="" fLocksText="0">
      <xdr:nvSpPr>
        <xdr:cNvPr id="42" name="Gefaltete Ecke 41">
          <a:extLst>
            <a:ext uri="{FF2B5EF4-FFF2-40B4-BE49-F238E27FC236}">
              <a16:creationId xmlns:a16="http://schemas.microsoft.com/office/drawing/2014/main" id="{00000000-0008-0000-0E00-00002A000000}"/>
            </a:ext>
          </a:extLst>
        </xdr:cNvPr>
        <xdr:cNvSpPr/>
      </xdr:nvSpPr>
      <xdr:spPr>
        <a:xfrm>
          <a:off x="7715249" y="951066"/>
          <a:ext cx="936000" cy="33624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10</xdr:col>
      <xdr:colOff>228599</xdr:colOff>
      <xdr:row>3</xdr:row>
      <xdr:rowOff>198591</xdr:rowOff>
    </xdr:from>
    <xdr:ext cx="936000" cy="336240"/>
    <xdr:sp macro="" textlink="" fLocksText="0">
      <xdr:nvSpPr>
        <xdr:cNvPr id="43" name="Gefaltete Ecke 42">
          <a:extLst>
            <a:ext uri="{FF2B5EF4-FFF2-40B4-BE49-F238E27FC236}">
              <a16:creationId xmlns:a16="http://schemas.microsoft.com/office/drawing/2014/main" id="{00000000-0008-0000-0E00-00002B000000}"/>
            </a:ext>
          </a:extLst>
        </xdr:cNvPr>
        <xdr:cNvSpPr/>
      </xdr:nvSpPr>
      <xdr:spPr>
        <a:xfrm>
          <a:off x="9353549" y="951066"/>
          <a:ext cx="936000" cy="33624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9</xdr:col>
      <xdr:colOff>285749</xdr:colOff>
      <xdr:row>6</xdr:row>
      <xdr:rowOff>55716</xdr:rowOff>
    </xdr:from>
    <xdr:ext cx="936000" cy="336240"/>
    <xdr:sp macro="" textlink="" fLocksText="0">
      <xdr:nvSpPr>
        <xdr:cNvPr id="44" name="Gefaltete Ecke 43">
          <a:extLst>
            <a:ext uri="{FF2B5EF4-FFF2-40B4-BE49-F238E27FC236}">
              <a16:creationId xmlns:a16="http://schemas.microsoft.com/office/drawing/2014/main" id="{00000000-0008-0000-0E00-00002C000000}"/>
            </a:ext>
          </a:extLst>
        </xdr:cNvPr>
        <xdr:cNvSpPr/>
      </xdr:nvSpPr>
      <xdr:spPr>
        <a:xfrm>
          <a:off x="8448674" y="1436841"/>
          <a:ext cx="936000" cy="33624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1</xdr:col>
      <xdr:colOff>142874</xdr:colOff>
      <xdr:row>6</xdr:row>
      <xdr:rowOff>160491</xdr:rowOff>
    </xdr:from>
    <xdr:ext cx="936000" cy="336240"/>
    <xdr:sp macro="" textlink="" fLocksText="0">
      <xdr:nvSpPr>
        <xdr:cNvPr id="45" name="Gefaltete Ecke 44">
          <a:extLst>
            <a:ext uri="{FF2B5EF4-FFF2-40B4-BE49-F238E27FC236}">
              <a16:creationId xmlns:a16="http://schemas.microsoft.com/office/drawing/2014/main" id="{00000000-0008-0000-0E00-00002D000000}"/>
            </a:ext>
          </a:extLst>
        </xdr:cNvPr>
        <xdr:cNvSpPr/>
      </xdr:nvSpPr>
      <xdr:spPr>
        <a:xfrm>
          <a:off x="609599" y="1541616"/>
          <a:ext cx="936000" cy="33624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1</xdr:col>
      <xdr:colOff>485774</xdr:colOff>
      <xdr:row>10</xdr:row>
      <xdr:rowOff>150966</xdr:rowOff>
    </xdr:from>
    <xdr:ext cx="936000" cy="336240"/>
    <xdr:sp macro="" textlink="" fLocksText="0">
      <xdr:nvSpPr>
        <xdr:cNvPr id="46" name="Gefaltete Ecke 45">
          <a:extLst>
            <a:ext uri="{FF2B5EF4-FFF2-40B4-BE49-F238E27FC236}">
              <a16:creationId xmlns:a16="http://schemas.microsoft.com/office/drawing/2014/main" id="{00000000-0008-0000-0E00-00002E000000}"/>
            </a:ext>
          </a:extLst>
        </xdr:cNvPr>
        <xdr:cNvSpPr/>
      </xdr:nvSpPr>
      <xdr:spPr>
        <a:xfrm>
          <a:off x="952499" y="2370291"/>
          <a:ext cx="936000" cy="33624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1</xdr:col>
      <xdr:colOff>352424</xdr:colOff>
      <xdr:row>15</xdr:row>
      <xdr:rowOff>122391</xdr:rowOff>
    </xdr:from>
    <xdr:ext cx="936000" cy="336240"/>
    <xdr:sp macro="" textlink="" fLocksText="0">
      <xdr:nvSpPr>
        <xdr:cNvPr id="47" name="Gefaltete Ecke 46">
          <a:extLst>
            <a:ext uri="{FF2B5EF4-FFF2-40B4-BE49-F238E27FC236}">
              <a16:creationId xmlns:a16="http://schemas.microsoft.com/office/drawing/2014/main" id="{00000000-0008-0000-0E00-00002F000000}"/>
            </a:ext>
          </a:extLst>
        </xdr:cNvPr>
        <xdr:cNvSpPr/>
      </xdr:nvSpPr>
      <xdr:spPr>
        <a:xfrm>
          <a:off x="819149" y="3389466"/>
          <a:ext cx="936000" cy="33624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3</xdr:col>
      <xdr:colOff>114299</xdr:colOff>
      <xdr:row>10</xdr:row>
      <xdr:rowOff>189066</xdr:rowOff>
    </xdr:from>
    <xdr:ext cx="936000" cy="336240"/>
    <xdr:sp macro="" textlink="" fLocksText="0">
      <xdr:nvSpPr>
        <xdr:cNvPr id="48" name="Gefaltete Ecke 47">
          <a:extLst>
            <a:ext uri="{FF2B5EF4-FFF2-40B4-BE49-F238E27FC236}">
              <a16:creationId xmlns:a16="http://schemas.microsoft.com/office/drawing/2014/main" id="{00000000-0008-0000-0E00-000030000000}"/>
            </a:ext>
          </a:extLst>
        </xdr:cNvPr>
        <xdr:cNvSpPr/>
      </xdr:nvSpPr>
      <xdr:spPr>
        <a:xfrm>
          <a:off x="2505074" y="2408391"/>
          <a:ext cx="936000" cy="33624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2</xdr:col>
      <xdr:colOff>742949</xdr:colOff>
      <xdr:row>18</xdr:row>
      <xdr:rowOff>93816</xdr:rowOff>
    </xdr:from>
    <xdr:ext cx="936000" cy="336240"/>
    <xdr:sp macro="" textlink="" fLocksText="0">
      <xdr:nvSpPr>
        <xdr:cNvPr id="49" name="Gefaltete Ecke 48">
          <a:extLst>
            <a:ext uri="{FF2B5EF4-FFF2-40B4-BE49-F238E27FC236}">
              <a16:creationId xmlns:a16="http://schemas.microsoft.com/office/drawing/2014/main" id="{00000000-0008-0000-0E00-000031000000}"/>
            </a:ext>
          </a:extLst>
        </xdr:cNvPr>
        <xdr:cNvSpPr/>
      </xdr:nvSpPr>
      <xdr:spPr>
        <a:xfrm>
          <a:off x="2171699" y="3989541"/>
          <a:ext cx="936000" cy="33624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1</xdr:col>
      <xdr:colOff>485774</xdr:colOff>
      <xdr:row>21</xdr:row>
      <xdr:rowOff>55716</xdr:rowOff>
    </xdr:from>
    <xdr:ext cx="936000" cy="336240"/>
    <xdr:sp macro="" textlink="" fLocksText="0">
      <xdr:nvSpPr>
        <xdr:cNvPr id="50" name="Gefaltete Ecke 49">
          <a:extLst>
            <a:ext uri="{FF2B5EF4-FFF2-40B4-BE49-F238E27FC236}">
              <a16:creationId xmlns:a16="http://schemas.microsoft.com/office/drawing/2014/main" id="{00000000-0008-0000-0E00-000032000000}"/>
            </a:ext>
          </a:extLst>
        </xdr:cNvPr>
        <xdr:cNvSpPr/>
      </xdr:nvSpPr>
      <xdr:spPr>
        <a:xfrm>
          <a:off x="952499" y="4580091"/>
          <a:ext cx="936000" cy="33624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3</xdr:col>
      <xdr:colOff>114299</xdr:colOff>
      <xdr:row>21</xdr:row>
      <xdr:rowOff>55716</xdr:rowOff>
    </xdr:from>
    <xdr:ext cx="936000" cy="336240"/>
    <xdr:sp macro="" textlink="" fLocksText="0">
      <xdr:nvSpPr>
        <xdr:cNvPr id="51" name="Gefaltete Ecke 50">
          <a:extLst>
            <a:ext uri="{FF2B5EF4-FFF2-40B4-BE49-F238E27FC236}">
              <a16:creationId xmlns:a16="http://schemas.microsoft.com/office/drawing/2014/main" id="{00000000-0008-0000-0E00-000033000000}"/>
            </a:ext>
          </a:extLst>
        </xdr:cNvPr>
        <xdr:cNvSpPr/>
      </xdr:nvSpPr>
      <xdr:spPr>
        <a:xfrm>
          <a:off x="2505074" y="4580091"/>
          <a:ext cx="936000" cy="33624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1</xdr:col>
      <xdr:colOff>285749</xdr:colOff>
      <xdr:row>24</xdr:row>
      <xdr:rowOff>160491</xdr:rowOff>
    </xdr:from>
    <xdr:ext cx="936000" cy="336240"/>
    <xdr:sp macro="" textlink="" fLocksText="0">
      <xdr:nvSpPr>
        <xdr:cNvPr id="52" name="Gefaltete Ecke 51">
          <a:extLst>
            <a:ext uri="{FF2B5EF4-FFF2-40B4-BE49-F238E27FC236}">
              <a16:creationId xmlns:a16="http://schemas.microsoft.com/office/drawing/2014/main" id="{00000000-0008-0000-0E00-000034000000}"/>
            </a:ext>
          </a:extLst>
        </xdr:cNvPr>
        <xdr:cNvSpPr/>
      </xdr:nvSpPr>
      <xdr:spPr>
        <a:xfrm>
          <a:off x="752474" y="5313516"/>
          <a:ext cx="936000" cy="33624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2</xdr:col>
      <xdr:colOff>790574</xdr:colOff>
      <xdr:row>14</xdr:row>
      <xdr:rowOff>103341</xdr:rowOff>
    </xdr:from>
    <xdr:ext cx="936000" cy="336240"/>
    <xdr:sp macro="" textlink="" fLocksText="0">
      <xdr:nvSpPr>
        <xdr:cNvPr id="53" name="Gefaltete Ecke 52">
          <a:extLst>
            <a:ext uri="{FF2B5EF4-FFF2-40B4-BE49-F238E27FC236}">
              <a16:creationId xmlns:a16="http://schemas.microsoft.com/office/drawing/2014/main" id="{00000000-0008-0000-0E00-000035000000}"/>
            </a:ext>
          </a:extLst>
        </xdr:cNvPr>
        <xdr:cNvSpPr/>
      </xdr:nvSpPr>
      <xdr:spPr>
        <a:xfrm>
          <a:off x="2219324" y="3160866"/>
          <a:ext cx="936000" cy="33624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10</xdr:col>
      <xdr:colOff>47624</xdr:colOff>
      <xdr:row>9</xdr:row>
      <xdr:rowOff>179541</xdr:rowOff>
    </xdr:from>
    <xdr:ext cx="936000" cy="336240"/>
    <xdr:sp macro="" textlink="" fLocksText="0">
      <xdr:nvSpPr>
        <xdr:cNvPr id="54" name="Gefaltete Ecke 53">
          <a:extLst>
            <a:ext uri="{FF2B5EF4-FFF2-40B4-BE49-F238E27FC236}">
              <a16:creationId xmlns:a16="http://schemas.microsoft.com/office/drawing/2014/main" id="{00000000-0008-0000-0E00-000036000000}"/>
            </a:ext>
          </a:extLst>
        </xdr:cNvPr>
        <xdr:cNvSpPr/>
      </xdr:nvSpPr>
      <xdr:spPr>
        <a:xfrm>
          <a:off x="9172574" y="2189316"/>
          <a:ext cx="936000" cy="33624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8</xdr:col>
      <xdr:colOff>923924</xdr:colOff>
      <xdr:row>12</xdr:row>
      <xdr:rowOff>170016</xdr:rowOff>
    </xdr:from>
    <xdr:ext cx="936000" cy="336240"/>
    <xdr:sp macro="" textlink="" fLocksText="0">
      <xdr:nvSpPr>
        <xdr:cNvPr id="55" name="Gefaltete Ecke 54">
          <a:extLst>
            <a:ext uri="{FF2B5EF4-FFF2-40B4-BE49-F238E27FC236}">
              <a16:creationId xmlns:a16="http://schemas.microsoft.com/office/drawing/2014/main" id="{00000000-0008-0000-0E00-000037000000}"/>
            </a:ext>
          </a:extLst>
        </xdr:cNvPr>
        <xdr:cNvSpPr/>
      </xdr:nvSpPr>
      <xdr:spPr>
        <a:xfrm>
          <a:off x="8124824" y="2808441"/>
          <a:ext cx="936000" cy="33624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11</xdr:col>
      <xdr:colOff>123824</xdr:colOff>
      <xdr:row>16</xdr:row>
      <xdr:rowOff>122391</xdr:rowOff>
    </xdr:from>
    <xdr:ext cx="936000" cy="336240"/>
    <xdr:sp macro="" textlink="" fLocksText="0">
      <xdr:nvSpPr>
        <xdr:cNvPr id="56" name="Gefaltete Ecke 55">
          <a:extLst>
            <a:ext uri="{FF2B5EF4-FFF2-40B4-BE49-F238E27FC236}">
              <a16:creationId xmlns:a16="http://schemas.microsoft.com/office/drawing/2014/main" id="{00000000-0008-0000-0E00-000038000000}"/>
            </a:ext>
          </a:extLst>
        </xdr:cNvPr>
        <xdr:cNvSpPr/>
      </xdr:nvSpPr>
      <xdr:spPr>
        <a:xfrm>
          <a:off x="10210799" y="3599016"/>
          <a:ext cx="936000" cy="33624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11</xdr:col>
      <xdr:colOff>161924</xdr:colOff>
      <xdr:row>6</xdr:row>
      <xdr:rowOff>208116</xdr:rowOff>
    </xdr:from>
    <xdr:ext cx="936000" cy="336240"/>
    <xdr:sp macro="" textlink="" fLocksText="0">
      <xdr:nvSpPr>
        <xdr:cNvPr id="57" name="Gefaltete Ecke 56">
          <a:extLst>
            <a:ext uri="{FF2B5EF4-FFF2-40B4-BE49-F238E27FC236}">
              <a16:creationId xmlns:a16="http://schemas.microsoft.com/office/drawing/2014/main" id="{00000000-0008-0000-0E00-000039000000}"/>
            </a:ext>
          </a:extLst>
        </xdr:cNvPr>
        <xdr:cNvSpPr/>
      </xdr:nvSpPr>
      <xdr:spPr>
        <a:xfrm>
          <a:off x="10248899" y="1589241"/>
          <a:ext cx="936000" cy="33624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10</xdr:col>
      <xdr:colOff>66674</xdr:colOff>
      <xdr:row>18</xdr:row>
      <xdr:rowOff>74766</xdr:rowOff>
    </xdr:from>
    <xdr:ext cx="936000" cy="336240"/>
    <xdr:sp macro="" textlink="" fLocksText="0">
      <xdr:nvSpPr>
        <xdr:cNvPr id="58" name="Gefaltete Ecke 57">
          <a:extLst>
            <a:ext uri="{FF2B5EF4-FFF2-40B4-BE49-F238E27FC236}">
              <a16:creationId xmlns:a16="http://schemas.microsoft.com/office/drawing/2014/main" id="{00000000-0008-0000-0E00-00003A000000}"/>
            </a:ext>
          </a:extLst>
        </xdr:cNvPr>
        <xdr:cNvSpPr/>
      </xdr:nvSpPr>
      <xdr:spPr>
        <a:xfrm>
          <a:off x="9191624" y="3970491"/>
          <a:ext cx="936000" cy="33624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9</xdr:col>
      <xdr:colOff>66674</xdr:colOff>
      <xdr:row>20</xdr:row>
      <xdr:rowOff>93816</xdr:rowOff>
    </xdr:from>
    <xdr:ext cx="936000" cy="336240"/>
    <xdr:sp macro="" textlink="" fLocksText="0">
      <xdr:nvSpPr>
        <xdr:cNvPr id="59" name="Gefaltete Ecke 58">
          <a:extLst>
            <a:ext uri="{FF2B5EF4-FFF2-40B4-BE49-F238E27FC236}">
              <a16:creationId xmlns:a16="http://schemas.microsoft.com/office/drawing/2014/main" id="{00000000-0008-0000-0E00-00003B000000}"/>
            </a:ext>
          </a:extLst>
        </xdr:cNvPr>
        <xdr:cNvSpPr/>
      </xdr:nvSpPr>
      <xdr:spPr>
        <a:xfrm>
          <a:off x="8229599" y="4408641"/>
          <a:ext cx="936000" cy="33624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11</xdr:col>
      <xdr:colOff>238124</xdr:colOff>
      <xdr:row>20</xdr:row>
      <xdr:rowOff>208116</xdr:rowOff>
    </xdr:from>
    <xdr:ext cx="936000" cy="336240"/>
    <xdr:sp macro="" textlink="" fLocksText="0">
      <xdr:nvSpPr>
        <xdr:cNvPr id="60" name="Gefaltete Ecke 59">
          <a:extLst>
            <a:ext uri="{FF2B5EF4-FFF2-40B4-BE49-F238E27FC236}">
              <a16:creationId xmlns:a16="http://schemas.microsoft.com/office/drawing/2014/main" id="{00000000-0008-0000-0E00-00003C000000}"/>
            </a:ext>
          </a:extLst>
        </xdr:cNvPr>
        <xdr:cNvSpPr/>
      </xdr:nvSpPr>
      <xdr:spPr>
        <a:xfrm>
          <a:off x="10325099" y="4522941"/>
          <a:ext cx="936000" cy="33624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11</xdr:col>
      <xdr:colOff>85724</xdr:colOff>
      <xdr:row>24</xdr:row>
      <xdr:rowOff>198591</xdr:rowOff>
    </xdr:from>
    <xdr:ext cx="936000" cy="336240"/>
    <xdr:sp macro="" textlink="" fLocksText="0">
      <xdr:nvSpPr>
        <xdr:cNvPr id="61" name="Gefaltete Ecke 60">
          <a:extLst>
            <a:ext uri="{FF2B5EF4-FFF2-40B4-BE49-F238E27FC236}">
              <a16:creationId xmlns:a16="http://schemas.microsoft.com/office/drawing/2014/main" id="{00000000-0008-0000-0E00-00003D000000}"/>
            </a:ext>
          </a:extLst>
        </xdr:cNvPr>
        <xdr:cNvSpPr/>
      </xdr:nvSpPr>
      <xdr:spPr>
        <a:xfrm>
          <a:off x="10172699" y="5351616"/>
          <a:ext cx="936000" cy="33624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10</xdr:col>
      <xdr:colOff>485774</xdr:colOff>
      <xdr:row>13</xdr:row>
      <xdr:rowOff>36666</xdr:rowOff>
    </xdr:from>
    <xdr:ext cx="936000" cy="336240"/>
    <xdr:sp macro="" textlink="" fLocksText="0">
      <xdr:nvSpPr>
        <xdr:cNvPr id="62" name="Gefaltete Ecke 61">
          <a:extLst>
            <a:ext uri="{FF2B5EF4-FFF2-40B4-BE49-F238E27FC236}">
              <a16:creationId xmlns:a16="http://schemas.microsoft.com/office/drawing/2014/main" id="{00000000-0008-0000-0E00-00003E000000}"/>
            </a:ext>
          </a:extLst>
        </xdr:cNvPr>
        <xdr:cNvSpPr/>
      </xdr:nvSpPr>
      <xdr:spPr>
        <a:xfrm>
          <a:off x="9610724" y="2884641"/>
          <a:ext cx="936000" cy="33624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2</xdr:col>
      <xdr:colOff>152399</xdr:colOff>
      <xdr:row>27</xdr:row>
      <xdr:rowOff>179541</xdr:rowOff>
    </xdr:from>
    <xdr:ext cx="936000" cy="336240"/>
    <xdr:sp macro="" textlink="" fLocksText="0">
      <xdr:nvSpPr>
        <xdr:cNvPr id="63" name="Gefaltete Ecke 62">
          <a:extLst>
            <a:ext uri="{FF2B5EF4-FFF2-40B4-BE49-F238E27FC236}">
              <a16:creationId xmlns:a16="http://schemas.microsoft.com/office/drawing/2014/main" id="{00000000-0008-0000-0E00-00003F000000}"/>
            </a:ext>
          </a:extLst>
        </xdr:cNvPr>
        <xdr:cNvSpPr/>
      </xdr:nvSpPr>
      <xdr:spPr>
        <a:xfrm>
          <a:off x="1581149" y="5961216"/>
          <a:ext cx="936000" cy="33624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4</xdr:col>
      <xdr:colOff>695324</xdr:colOff>
      <xdr:row>21</xdr:row>
      <xdr:rowOff>189066</xdr:rowOff>
    </xdr:from>
    <xdr:ext cx="936000" cy="336240"/>
    <xdr:sp macro="" textlink="" fLocksText="0">
      <xdr:nvSpPr>
        <xdr:cNvPr id="64" name="Gefaltete Ecke 63">
          <a:extLst>
            <a:ext uri="{FF2B5EF4-FFF2-40B4-BE49-F238E27FC236}">
              <a16:creationId xmlns:a16="http://schemas.microsoft.com/office/drawing/2014/main" id="{00000000-0008-0000-0E00-000040000000}"/>
            </a:ext>
          </a:extLst>
        </xdr:cNvPr>
        <xdr:cNvSpPr/>
      </xdr:nvSpPr>
      <xdr:spPr>
        <a:xfrm>
          <a:off x="4048124" y="4713441"/>
          <a:ext cx="936000" cy="33624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3</xdr:col>
      <xdr:colOff>361949</xdr:colOff>
      <xdr:row>25</xdr:row>
      <xdr:rowOff>46191</xdr:rowOff>
    </xdr:from>
    <xdr:ext cx="936000" cy="336240"/>
    <xdr:sp macro="" textlink="" fLocksText="0">
      <xdr:nvSpPr>
        <xdr:cNvPr id="65" name="Gefaltete Ecke 64">
          <a:extLst>
            <a:ext uri="{FF2B5EF4-FFF2-40B4-BE49-F238E27FC236}">
              <a16:creationId xmlns:a16="http://schemas.microsoft.com/office/drawing/2014/main" id="{00000000-0008-0000-0E00-000041000000}"/>
            </a:ext>
          </a:extLst>
        </xdr:cNvPr>
        <xdr:cNvSpPr/>
      </xdr:nvSpPr>
      <xdr:spPr>
        <a:xfrm>
          <a:off x="2752724" y="5408766"/>
          <a:ext cx="936000" cy="33624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4</xdr:col>
      <xdr:colOff>857249</xdr:colOff>
      <xdr:row>25</xdr:row>
      <xdr:rowOff>122391</xdr:rowOff>
    </xdr:from>
    <xdr:ext cx="936000" cy="336240"/>
    <xdr:sp macro="" textlink="" fLocksText="0">
      <xdr:nvSpPr>
        <xdr:cNvPr id="66" name="Gefaltete Ecke 65">
          <a:extLst>
            <a:ext uri="{FF2B5EF4-FFF2-40B4-BE49-F238E27FC236}">
              <a16:creationId xmlns:a16="http://schemas.microsoft.com/office/drawing/2014/main" id="{00000000-0008-0000-0E00-000042000000}"/>
            </a:ext>
          </a:extLst>
        </xdr:cNvPr>
        <xdr:cNvSpPr/>
      </xdr:nvSpPr>
      <xdr:spPr>
        <a:xfrm>
          <a:off x="4210049" y="5484966"/>
          <a:ext cx="936000" cy="33624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4</xdr:col>
      <xdr:colOff>47624</xdr:colOff>
      <xdr:row>27</xdr:row>
      <xdr:rowOff>179541</xdr:rowOff>
    </xdr:from>
    <xdr:ext cx="936000" cy="336240"/>
    <xdr:sp macro="" textlink="" fLocksText="0">
      <xdr:nvSpPr>
        <xdr:cNvPr id="67" name="Gefaltete Ecke 66">
          <a:extLst>
            <a:ext uri="{FF2B5EF4-FFF2-40B4-BE49-F238E27FC236}">
              <a16:creationId xmlns:a16="http://schemas.microsoft.com/office/drawing/2014/main" id="{00000000-0008-0000-0E00-000043000000}"/>
            </a:ext>
          </a:extLst>
        </xdr:cNvPr>
        <xdr:cNvSpPr/>
      </xdr:nvSpPr>
      <xdr:spPr>
        <a:xfrm>
          <a:off x="3400424" y="5961216"/>
          <a:ext cx="936000" cy="33624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6</xdr:col>
      <xdr:colOff>171449</xdr:colOff>
      <xdr:row>28</xdr:row>
      <xdr:rowOff>17616</xdr:rowOff>
    </xdr:from>
    <xdr:ext cx="936000" cy="336240"/>
    <xdr:sp macro="" textlink="" fLocksText="0">
      <xdr:nvSpPr>
        <xdr:cNvPr id="68" name="Gefaltete Ecke 67">
          <a:extLst>
            <a:ext uri="{FF2B5EF4-FFF2-40B4-BE49-F238E27FC236}">
              <a16:creationId xmlns:a16="http://schemas.microsoft.com/office/drawing/2014/main" id="{00000000-0008-0000-0E00-000044000000}"/>
            </a:ext>
          </a:extLst>
        </xdr:cNvPr>
        <xdr:cNvSpPr/>
      </xdr:nvSpPr>
      <xdr:spPr>
        <a:xfrm>
          <a:off x="5448299" y="6008841"/>
          <a:ext cx="936000" cy="33624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7</xdr:col>
      <xdr:colOff>666749</xdr:colOff>
      <xdr:row>22</xdr:row>
      <xdr:rowOff>36666</xdr:rowOff>
    </xdr:from>
    <xdr:ext cx="936000" cy="336240"/>
    <xdr:sp macro="" textlink="" fLocksText="0">
      <xdr:nvSpPr>
        <xdr:cNvPr id="69" name="Gefaltete Ecke 68">
          <a:extLst>
            <a:ext uri="{FF2B5EF4-FFF2-40B4-BE49-F238E27FC236}">
              <a16:creationId xmlns:a16="http://schemas.microsoft.com/office/drawing/2014/main" id="{00000000-0008-0000-0E00-000045000000}"/>
            </a:ext>
          </a:extLst>
        </xdr:cNvPr>
        <xdr:cNvSpPr/>
      </xdr:nvSpPr>
      <xdr:spPr>
        <a:xfrm>
          <a:off x="6905624" y="4770591"/>
          <a:ext cx="936000" cy="33624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7</xdr:col>
      <xdr:colOff>409574</xdr:colOff>
      <xdr:row>27</xdr:row>
      <xdr:rowOff>179541</xdr:rowOff>
    </xdr:from>
    <xdr:ext cx="936000" cy="336240"/>
    <xdr:sp macro="" textlink="" fLocksText="0">
      <xdr:nvSpPr>
        <xdr:cNvPr id="70" name="Gefaltete Ecke 69">
          <a:extLst>
            <a:ext uri="{FF2B5EF4-FFF2-40B4-BE49-F238E27FC236}">
              <a16:creationId xmlns:a16="http://schemas.microsoft.com/office/drawing/2014/main" id="{00000000-0008-0000-0E00-000046000000}"/>
            </a:ext>
          </a:extLst>
        </xdr:cNvPr>
        <xdr:cNvSpPr/>
      </xdr:nvSpPr>
      <xdr:spPr>
        <a:xfrm>
          <a:off x="6648449" y="5961216"/>
          <a:ext cx="936000" cy="33624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8</xdr:col>
      <xdr:colOff>695324</xdr:colOff>
      <xdr:row>25</xdr:row>
      <xdr:rowOff>17616</xdr:rowOff>
    </xdr:from>
    <xdr:ext cx="936000" cy="336240"/>
    <xdr:sp macro="" textlink="" fLocksText="0">
      <xdr:nvSpPr>
        <xdr:cNvPr id="71" name="Gefaltete Ecke 70">
          <a:extLst>
            <a:ext uri="{FF2B5EF4-FFF2-40B4-BE49-F238E27FC236}">
              <a16:creationId xmlns:a16="http://schemas.microsoft.com/office/drawing/2014/main" id="{00000000-0008-0000-0E00-000047000000}"/>
            </a:ext>
          </a:extLst>
        </xdr:cNvPr>
        <xdr:cNvSpPr/>
      </xdr:nvSpPr>
      <xdr:spPr>
        <a:xfrm>
          <a:off x="7896224" y="5380191"/>
          <a:ext cx="936000" cy="33624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10</xdr:col>
      <xdr:colOff>342899</xdr:colOff>
      <xdr:row>28</xdr:row>
      <xdr:rowOff>17616</xdr:rowOff>
    </xdr:from>
    <xdr:ext cx="936000" cy="336240"/>
    <xdr:sp macro="" textlink="" fLocksText="0">
      <xdr:nvSpPr>
        <xdr:cNvPr id="72" name="Gefaltete Ecke 71">
          <a:extLst>
            <a:ext uri="{FF2B5EF4-FFF2-40B4-BE49-F238E27FC236}">
              <a16:creationId xmlns:a16="http://schemas.microsoft.com/office/drawing/2014/main" id="{00000000-0008-0000-0E00-000048000000}"/>
            </a:ext>
          </a:extLst>
        </xdr:cNvPr>
        <xdr:cNvSpPr/>
      </xdr:nvSpPr>
      <xdr:spPr>
        <a:xfrm>
          <a:off x="9467849" y="6008841"/>
          <a:ext cx="936000" cy="33624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9</xdr:col>
      <xdr:colOff>152399</xdr:colOff>
      <xdr:row>27</xdr:row>
      <xdr:rowOff>103341</xdr:rowOff>
    </xdr:from>
    <xdr:ext cx="936000" cy="336240"/>
    <xdr:sp macro="" textlink="" fLocksText="0">
      <xdr:nvSpPr>
        <xdr:cNvPr id="73" name="Gefaltete Ecke 72">
          <a:extLst>
            <a:ext uri="{FF2B5EF4-FFF2-40B4-BE49-F238E27FC236}">
              <a16:creationId xmlns:a16="http://schemas.microsoft.com/office/drawing/2014/main" id="{00000000-0008-0000-0E00-000049000000}"/>
            </a:ext>
          </a:extLst>
        </xdr:cNvPr>
        <xdr:cNvSpPr/>
      </xdr:nvSpPr>
      <xdr:spPr>
        <a:xfrm>
          <a:off x="8315324" y="5885016"/>
          <a:ext cx="936000" cy="33624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1</xdr:col>
      <xdr:colOff>238124</xdr:colOff>
      <xdr:row>30</xdr:row>
      <xdr:rowOff>189066</xdr:rowOff>
    </xdr:from>
    <xdr:ext cx="936000" cy="336240"/>
    <xdr:sp macro="" textlink="" fLocksText="0">
      <xdr:nvSpPr>
        <xdr:cNvPr id="74" name="Gefaltete Ecke 73">
          <a:extLst>
            <a:ext uri="{FF2B5EF4-FFF2-40B4-BE49-F238E27FC236}">
              <a16:creationId xmlns:a16="http://schemas.microsoft.com/office/drawing/2014/main" id="{00000000-0008-0000-0E00-00004A000000}"/>
            </a:ext>
          </a:extLst>
        </xdr:cNvPr>
        <xdr:cNvSpPr/>
      </xdr:nvSpPr>
      <xdr:spPr>
        <a:xfrm>
          <a:off x="704849" y="6599391"/>
          <a:ext cx="936000" cy="33624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1</xdr:col>
      <xdr:colOff>419099</xdr:colOff>
      <xdr:row>34</xdr:row>
      <xdr:rowOff>46191</xdr:rowOff>
    </xdr:from>
    <xdr:ext cx="936000" cy="336240"/>
    <xdr:sp macro="" textlink="" fLocksText="0">
      <xdr:nvSpPr>
        <xdr:cNvPr id="75" name="Gefaltete Ecke 74">
          <a:extLst>
            <a:ext uri="{FF2B5EF4-FFF2-40B4-BE49-F238E27FC236}">
              <a16:creationId xmlns:a16="http://schemas.microsoft.com/office/drawing/2014/main" id="{00000000-0008-0000-0E00-00004B000000}"/>
            </a:ext>
          </a:extLst>
        </xdr:cNvPr>
        <xdr:cNvSpPr/>
      </xdr:nvSpPr>
      <xdr:spPr>
        <a:xfrm>
          <a:off x="885824" y="7294716"/>
          <a:ext cx="936000" cy="33624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3</xdr:col>
      <xdr:colOff>676274</xdr:colOff>
      <xdr:row>34</xdr:row>
      <xdr:rowOff>160491</xdr:rowOff>
    </xdr:from>
    <xdr:ext cx="936000" cy="336240"/>
    <xdr:sp macro="" textlink="" fLocksText="0">
      <xdr:nvSpPr>
        <xdr:cNvPr id="76" name="Gefaltete Ecke 75">
          <a:extLst>
            <a:ext uri="{FF2B5EF4-FFF2-40B4-BE49-F238E27FC236}">
              <a16:creationId xmlns:a16="http://schemas.microsoft.com/office/drawing/2014/main" id="{00000000-0008-0000-0E00-00004C000000}"/>
            </a:ext>
          </a:extLst>
        </xdr:cNvPr>
        <xdr:cNvSpPr/>
      </xdr:nvSpPr>
      <xdr:spPr>
        <a:xfrm>
          <a:off x="3067049" y="7409016"/>
          <a:ext cx="936000" cy="33624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2</xdr:col>
      <xdr:colOff>342899</xdr:colOff>
      <xdr:row>32</xdr:row>
      <xdr:rowOff>55716</xdr:rowOff>
    </xdr:from>
    <xdr:ext cx="936000" cy="336240"/>
    <xdr:sp macro="" textlink="" fLocksText="0">
      <xdr:nvSpPr>
        <xdr:cNvPr id="77" name="Gefaltete Ecke 76">
          <a:extLst>
            <a:ext uri="{FF2B5EF4-FFF2-40B4-BE49-F238E27FC236}">
              <a16:creationId xmlns:a16="http://schemas.microsoft.com/office/drawing/2014/main" id="{00000000-0008-0000-0E00-00004D000000}"/>
            </a:ext>
          </a:extLst>
        </xdr:cNvPr>
        <xdr:cNvSpPr/>
      </xdr:nvSpPr>
      <xdr:spPr>
        <a:xfrm>
          <a:off x="1771649" y="6885141"/>
          <a:ext cx="936000" cy="33624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5</xdr:col>
      <xdr:colOff>114299</xdr:colOff>
      <xdr:row>34</xdr:row>
      <xdr:rowOff>55716</xdr:rowOff>
    </xdr:from>
    <xdr:ext cx="936000" cy="336240"/>
    <xdr:sp macro="" textlink="" fLocksText="0">
      <xdr:nvSpPr>
        <xdr:cNvPr id="78" name="Gefaltete Ecke 77">
          <a:extLst>
            <a:ext uri="{FF2B5EF4-FFF2-40B4-BE49-F238E27FC236}">
              <a16:creationId xmlns:a16="http://schemas.microsoft.com/office/drawing/2014/main" id="{00000000-0008-0000-0E00-00004E000000}"/>
            </a:ext>
          </a:extLst>
        </xdr:cNvPr>
        <xdr:cNvSpPr/>
      </xdr:nvSpPr>
      <xdr:spPr>
        <a:xfrm>
          <a:off x="4429124" y="7304241"/>
          <a:ext cx="936000" cy="33624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4</xdr:col>
      <xdr:colOff>504824</xdr:colOff>
      <xdr:row>30</xdr:row>
      <xdr:rowOff>170016</xdr:rowOff>
    </xdr:from>
    <xdr:ext cx="936000" cy="336240"/>
    <xdr:sp macro="" textlink="" fLocksText="0">
      <xdr:nvSpPr>
        <xdr:cNvPr id="79" name="Gefaltete Ecke 78">
          <a:extLst>
            <a:ext uri="{FF2B5EF4-FFF2-40B4-BE49-F238E27FC236}">
              <a16:creationId xmlns:a16="http://schemas.microsoft.com/office/drawing/2014/main" id="{00000000-0008-0000-0E00-00004F000000}"/>
            </a:ext>
          </a:extLst>
        </xdr:cNvPr>
        <xdr:cNvSpPr/>
      </xdr:nvSpPr>
      <xdr:spPr>
        <a:xfrm>
          <a:off x="3857624" y="6580341"/>
          <a:ext cx="936000" cy="33624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5</xdr:col>
      <xdr:colOff>676274</xdr:colOff>
      <xdr:row>32</xdr:row>
      <xdr:rowOff>27141</xdr:rowOff>
    </xdr:from>
    <xdr:ext cx="936000" cy="336240"/>
    <xdr:sp macro="" textlink="" fLocksText="0">
      <xdr:nvSpPr>
        <xdr:cNvPr id="80" name="Gefaltete Ecke 79">
          <a:extLst>
            <a:ext uri="{FF2B5EF4-FFF2-40B4-BE49-F238E27FC236}">
              <a16:creationId xmlns:a16="http://schemas.microsoft.com/office/drawing/2014/main" id="{00000000-0008-0000-0E00-000050000000}"/>
            </a:ext>
          </a:extLst>
        </xdr:cNvPr>
        <xdr:cNvSpPr/>
      </xdr:nvSpPr>
      <xdr:spPr>
        <a:xfrm>
          <a:off x="4991099" y="6856566"/>
          <a:ext cx="936000" cy="33624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3</xdr:col>
      <xdr:colOff>425431</xdr:colOff>
      <xdr:row>31</xdr:row>
      <xdr:rowOff>161925</xdr:rowOff>
    </xdr:from>
    <xdr:ext cx="853439" cy="609013"/>
    <xdr:sp macro="" textlink="' '!A638">
      <xdr:nvSpPr>
        <xdr:cNvPr id="81" name="Textfeld 80">
          <a:extLst>
            <a:ext uri="{FF2B5EF4-FFF2-40B4-BE49-F238E27FC236}">
              <a16:creationId xmlns:a16="http://schemas.microsoft.com/office/drawing/2014/main" id="{00000000-0008-0000-0E00-000051000000}"/>
            </a:ext>
          </a:extLst>
        </xdr:cNvPr>
        <xdr:cNvSpPr txBox="1"/>
      </xdr:nvSpPr>
      <xdr:spPr>
        <a:xfrm>
          <a:off x="2816206" y="6781800"/>
          <a:ext cx="853439" cy="6090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pPr marL="0" indent="0" algn="ctr"/>
          <a:fld id="{81213A10-D5D2-48AD-A8CD-7876469CAB36}" type="TxLink">
            <a:rPr lang="en-US" sz="1100" b="0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rPr>
            <a:pPr marL="0" indent="0" algn="ctr"/>
            <a:t>fears
frustrations
obstacles</a:t>
          </a:fld>
          <a:endParaRPr lang="de-CH" sz="1100" b="0">
            <a:solidFill>
              <a:schemeClr val="tx1">
                <a:lumMod val="50000"/>
                <a:lumOff val="50000"/>
              </a:schemeClr>
            </a:solidFill>
            <a:latin typeface="+mn-lt"/>
            <a:ea typeface="+mn-ea"/>
            <a:cs typeface="+mn-cs"/>
          </a:endParaRPr>
        </a:p>
      </xdr:txBody>
    </xdr:sp>
    <xdr:clientData/>
  </xdr:oneCellAnchor>
  <xdr:oneCellAnchor>
    <xdr:from>
      <xdr:col>8</xdr:col>
      <xdr:colOff>772651</xdr:colOff>
      <xdr:row>32</xdr:row>
      <xdr:rowOff>19050</xdr:rowOff>
    </xdr:from>
    <xdr:ext cx="1349087" cy="609013"/>
    <xdr:sp macro="" textlink="' '!A639">
      <xdr:nvSpPr>
        <xdr:cNvPr id="82" name="Textfeld 81">
          <a:extLst>
            <a:ext uri="{FF2B5EF4-FFF2-40B4-BE49-F238E27FC236}">
              <a16:creationId xmlns:a16="http://schemas.microsoft.com/office/drawing/2014/main" id="{00000000-0008-0000-0E00-000052000000}"/>
            </a:ext>
          </a:extLst>
        </xdr:cNvPr>
        <xdr:cNvSpPr txBox="1"/>
      </xdr:nvSpPr>
      <xdr:spPr>
        <a:xfrm>
          <a:off x="7973551" y="6848475"/>
          <a:ext cx="1349087" cy="6090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pPr marL="0" indent="0" algn="ctr"/>
          <a:fld id="{CA33CF9E-BEB7-4068-83E6-FA437BDCDCE6}" type="TxLink">
            <a:rPr lang="en-US" sz="1100" b="0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rPr>
            <a:pPr marL="0" indent="0" algn="ctr"/>
            <a:t>wants/needs
measures of success
obstacles</a:t>
          </a:fld>
          <a:endParaRPr lang="de-CH" sz="1100" b="0">
            <a:solidFill>
              <a:schemeClr val="tx1">
                <a:lumMod val="50000"/>
                <a:lumOff val="50000"/>
              </a:schemeClr>
            </a:solidFill>
            <a:latin typeface="+mn-lt"/>
            <a:ea typeface="+mn-ea"/>
            <a:cs typeface="+mn-cs"/>
          </a:endParaRPr>
        </a:p>
      </xdr:txBody>
    </xdr:sp>
    <xdr:clientData/>
  </xdr:oneCellAnchor>
  <xdr:oneCellAnchor>
    <xdr:from>
      <xdr:col>6</xdr:col>
      <xdr:colOff>819149</xdr:colOff>
      <xdr:row>30</xdr:row>
      <xdr:rowOff>198591</xdr:rowOff>
    </xdr:from>
    <xdr:ext cx="936000" cy="336240"/>
    <xdr:sp macro="" textlink="" fLocksText="0">
      <xdr:nvSpPr>
        <xdr:cNvPr id="83" name="Gefaltete Ecke 82">
          <a:extLst>
            <a:ext uri="{FF2B5EF4-FFF2-40B4-BE49-F238E27FC236}">
              <a16:creationId xmlns:a16="http://schemas.microsoft.com/office/drawing/2014/main" id="{00000000-0008-0000-0E00-000053000000}"/>
            </a:ext>
          </a:extLst>
        </xdr:cNvPr>
        <xdr:cNvSpPr/>
      </xdr:nvSpPr>
      <xdr:spPr>
        <a:xfrm>
          <a:off x="6095999" y="6608916"/>
          <a:ext cx="936000" cy="33624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6</xdr:col>
      <xdr:colOff>933449</xdr:colOff>
      <xdr:row>33</xdr:row>
      <xdr:rowOff>208116</xdr:rowOff>
    </xdr:from>
    <xdr:ext cx="936000" cy="336240"/>
    <xdr:sp macro="" textlink="" fLocksText="0">
      <xdr:nvSpPr>
        <xdr:cNvPr id="84" name="Gefaltete Ecke 83">
          <a:extLst>
            <a:ext uri="{FF2B5EF4-FFF2-40B4-BE49-F238E27FC236}">
              <a16:creationId xmlns:a16="http://schemas.microsoft.com/office/drawing/2014/main" id="{00000000-0008-0000-0E00-000054000000}"/>
            </a:ext>
          </a:extLst>
        </xdr:cNvPr>
        <xdr:cNvSpPr/>
      </xdr:nvSpPr>
      <xdr:spPr>
        <a:xfrm>
          <a:off x="6210299" y="7247091"/>
          <a:ext cx="936000" cy="33624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8</xdr:col>
      <xdr:colOff>28574</xdr:colOff>
      <xdr:row>31</xdr:row>
      <xdr:rowOff>27141</xdr:rowOff>
    </xdr:from>
    <xdr:ext cx="936000" cy="336240"/>
    <xdr:sp macro="" textlink="" fLocksText="0">
      <xdr:nvSpPr>
        <xdr:cNvPr id="85" name="Gefaltete Ecke 84">
          <a:extLst>
            <a:ext uri="{FF2B5EF4-FFF2-40B4-BE49-F238E27FC236}">
              <a16:creationId xmlns:a16="http://schemas.microsoft.com/office/drawing/2014/main" id="{00000000-0008-0000-0E00-000055000000}"/>
            </a:ext>
          </a:extLst>
        </xdr:cNvPr>
        <xdr:cNvSpPr/>
      </xdr:nvSpPr>
      <xdr:spPr>
        <a:xfrm>
          <a:off x="7229474" y="6647016"/>
          <a:ext cx="936000" cy="33624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10</xdr:col>
      <xdr:colOff>400049</xdr:colOff>
      <xdr:row>31</xdr:row>
      <xdr:rowOff>17616</xdr:rowOff>
    </xdr:from>
    <xdr:ext cx="936000" cy="336240"/>
    <xdr:sp macro="" textlink="" fLocksText="0">
      <xdr:nvSpPr>
        <xdr:cNvPr id="86" name="Gefaltete Ecke 85">
          <a:extLst>
            <a:ext uri="{FF2B5EF4-FFF2-40B4-BE49-F238E27FC236}">
              <a16:creationId xmlns:a16="http://schemas.microsoft.com/office/drawing/2014/main" id="{00000000-0008-0000-0E00-000056000000}"/>
            </a:ext>
          </a:extLst>
        </xdr:cNvPr>
        <xdr:cNvSpPr/>
      </xdr:nvSpPr>
      <xdr:spPr>
        <a:xfrm>
          <a:off x="9524999" y="6637491"/>
          <a:ext cx="936000" cy="33624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11</xdr:col>
      <xdr:colOff>209549</xdr:colOff>
      <xdr:row>34</xdr:row>
      <xdr:rowOff>74766</xdr:rowOff>
    </xdr:from>
    <xdr:ext cx="936000" cy="336240"/>
    <xdr:sp macro="" textlink="" fLocksText="0">
      <xdr:nvSpPr>
        <xdr:cNvPr id="87" name="Gefaltete Ecke 86">
          <a:extLst>
            <a:ext uri="{FF2B5EF4-FFF2-40B4-BE49-F238E27FC236}">
              <a16:creationId xmlns:a16="http://schemas.microsoft.com/office/drawing/2014/main" id="{00000000-0008-0000-0E00-000057000000}"/>
            </a:ext>
          </a:extLst>
        </xdr:cNvPr>
        <xdr:cNvSpPr/>
      </xdr:nvSpPr>
      <xdr:spPr>
        <a:xfrm>
          <a:off x="10296524" y="7323291"/>
          <a:ext cx="936000" cy="33624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9</xdr:col>
      <xdr:colOff>952499</xdr:colOff>
      <xdr:row>34</xdr:row>
      <xdr:rowOff>112866</xdr:rowOff>
    </xdr:from>
    <xdr:ext cx="936000" cy="336240"/>
    <xdr:sp macro="" textlink="" fLocksText="0">
      <xdr:nvSpPr>
        <xdr:cNvPr id="88" name="Gefaltete Ecke 87">
          <a:extLst>
            <a:ext uri="{FF2B5EF4-FFF2-40B4-BE49-F238E27FC236}">
              <a16:creationId xmlns:a16="http://schemas.microsoft.com/office/drawing/2014/main" id="{00000000-0008-0000-0E00-000058000000}"/>
            </a:ext>
          </a:extLst>
        </xdr:cNvPr>
        <xdr:cNvSpPr/>
      </xdr:nvSpPr>
      <xdr:spPr>
        <a:xfrm>
          <a:off x="9115424" y="7361391"/>
          <a:ext cx="936000" cy="33624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8</xdr:col>
      <xdr:colOff>352424</xdr:colOff>
      <xdr:row>34</xdr:row>
      <xdr:rowOff>179541</xdr:rowOff>
    </xdr:from>
    <xdr:ext cx="936000" cy="336240"/>
    <xdr:sp macro="" textlink="" fLocksText="0">
      <xdr:nvSpPr>
        <xdr:cNvPr id="89" name="Gefaltete Ecke 88">
          <a:extLst>
            <a:ext uri="{FF2B5EF4-FFF2-40B4-BE49-F238E27FC236}">
              <a16:creationId xmlns:a16="http://schemas.microsoft.com/office/drawing/2014/main" id="{00000000-0008-0000-0E00-000059000000}"/>
            </a:ext>
          </a:extLst>
        </xdr:cNvPr>
        <xdr:cNvSpPr/>
      </xdr:nvSpPr>
      <xdr:spPr>
        <a:xfrm>
          <a:off x="7553324" y="7428066"/>
          <a:ext cx="936000" cy="33624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twoCellAnchor editAs="oneCell">
    <xdr:from>
      <xdr:col>0</xdr:col>
      <xdr:colOff>76200</xdr:colOff>
      <xdr:row>0</xdr:row>
      <xdr:rowOff>95250</xdr:rowOff>
    </xdr:from>
    <xdr:to>
      <xdr:col>0</xdr:col>
      <xdr:colOff>400200</xdr:colOff>
      <xdr:row>0</xdr:row>
      <xdr:rowOff>420715</xdr:rowOff>
    </xdr:to>
    <xdr:grpSp>
      <xdr:nvGrpSpPr>
        <xdr:cNvPr id="90" name="Gruppieren 89">
          <a:hlinkClick xmlns:r="http://schemas.openxmlformats.org/officeDocument/2006/relationships" r:id="rId3" tooltip="Back"/>
          <a:extLst>
            <a:ext uri="{FF2B5EF4-FFF2-40B4-BE49-F238E27FC236}">
              <a16:creationId xmlns:a16="http://schemas.microsoft.com/office/drawing/2014/main" id="{00000000-0008-0000-0E00-00005A000000}"/>
            </a:ext>
          </a:extLst>
        </xdr:cNvPr>
        <xdr:cNvGrpSpPr/>
      </xdr:nvGrpSpPr>
      <xdr:grpSpPr>
        <a:xfrm>
          <a:off x="76200" y="95250"/>
          <a:ext cx="324000" cy="325465"/>
          <a:chOff x="9191625" y="3009900"/>
          <a:chExt cx="324000" cy="325465"/>
        </a:xfrm>
      </xdr:grpSpPr>
      <xdr:sp macro="" textlink="">
        <xdr:nvSpPr>
          <xdr:cNvPr id="91" name="Rechteck 90">
            <a:extLst>
              <a:ext uri="{FF2B5EF4-FFF2-40B4-BE49-F238E27FC236}">
                <a16:creationId xmlns:a16="http://schemas.microsoft.com/office/drawing/2014/main" id="{00000000-0008-0000-0E00-00005B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92" name="Pfeil nach links 91">
            <a:extLst>
              <a:ext uri="{FF2B5EF4-FFF2-40B4-BE49-F238E27FC236}">
                <a16:creationId xmlns:a16="http://schemas.microsoft.com/office/drawing/2014/main" id="{00000000-0008-0000-0E00-00005C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22860</xdr:colOff>
          <xdr:row>0</xdr:row>
          <xdr:rowOff>7620</xdr:rowOff>
        </xdr:from>
        <xdr:to>
          <xdr:col>11</xdr:col>
          <xdr:colOff>1263015</xdr:colOff>
          <xdr:row>0</xdr:row>
          <xdr:rowOff>541020</xdr:rowOff>
        </xdr:to>
        <xdr:pic>
          <xdr:nvPicPr>
            <xdr:cNvPr id="93" name="Grafik 59">
              <a:extLst>
                <a:ext uri="{FF2B5EF4-FFF2-40B4-BE49-F238E27FC236}">
                  <a16:creationId xmlns:a16="http://schemas.microsoft.com/office/drawing/2014/main" id="{00000000-0008-0000-0E00-00005D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!$D$6" spid="_x0000_s678953"/>
                </a:ext>
              </a:extLst>
            </xdr:cNvPicPr>
          </xdr:nvPicPr>
          <xdr:blipFill>
            <a:blip xmlns:r="http://schemas.openxmlformats.org/officeDocument/2006/relationships" r:embed="rId4"/>
            <a:srcRect/>
            <a:stretch>
              <a:fillRect/>
            </a:stretch>
          </xdr:blipFill>
          <xdr:spPr bwMode="auto">
            <a:xfrm>
              <a:off x="9418320" y="7620"/>
              <a:ext cx="2268855" cy="533400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580362</xdr:colOff>
      <xdr:row>17</xdr:row>
      <xdr:rowOff>39189</xdr:rowOff>
    </xdr:from>
    <xdr:to>
      <xdr:col>4</xdr:col>
      <xdr:colOff>12612</xdr:colOff>
      <xdr:row>32</xdr:row>
      <xdr:rowOff>61689</xdr:rowOff>
    </xdr:to>
    <xdr:sp macro="" textlink="">
      <xdr:nvSpPr>
        <xdr:cNvPr id="2" name="Rechteck 1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SpPr/>
      </xdr:nvSpPr>
      <xdr:spPr>
        <a:xfrm>
          <a:off x="1351887" y="8325939"/>
          <a:ext cx="3528000" cy="2880000"/>
        </a:xfrm>
        <a:prstGeom prst="rect">
          <a:avLst/>
        </a:prstGeom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oneCell">
    <xdr:from>
      <xdr:col>2</xdr:col>
      <xdr:colOff>582183</xdr:colOff>
      <xdr:row>32</xdr:row>
      <xdr:rowOff>111896</xdr:rowOff>
    </xdr:from>
    <xdr:to>
      <xdr:col>4</xdr:col>
      <xdr:colOff>14433</xdr:colOff>
      <xdr:row>47</xdr:row>
      <xdr:rowOff>67721</xdr:rowOff>
    </xdr:to>
    <xdr:sp macro="" textlink="">
      <xdr:nvSpPr>
        <xdr:cNvPr id="3" name="Rechteck 2"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SpPr/>
      </xdr:nvSpPr>
      <xdr:spPr>
        <a:xfrm>
          <a:off x="1353708" y="8732021"/>
          <a:ext cx="3528000" cy="2880000"/>
        </a:xfrm>
        <a:prstGeom prst="rect">
          <a:avLst/>
        </a:prstGeom>
        <a:ln w="3175">
          <a:prstDash val="sysDash"/>
        </a:ln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oneCell">
    <xdr:from>
      <xdr:col>4</xdr:col>
      <xdr:colOff>78746</xdr:colOff>
      <xdr:row>17</xdr:row>
      <xdr:rowOff>39189</xdr:rowOff>
    </xdr:from>
    <xdr:to>
      <xdr:col>8</xdr:col>
      <xdr:colOff>406346</xdr:colOff>
      <xdr:row>32</xdr:row>
      <xdr:rowOff>61689</xdr:rowOff>
    </xdr:to>
    <xdr:sp macro="" textlink="">
      <xdr:nvSpPr>
        <xdr:cNvPr id="4" name="Rechteck 3">
          <a:extLst>
            <a:ext uri="{FF2B5EF4-FFF2-40B4-BE49-F238E27FC236}">
              <a16:creationId xmlns:a16="http://schemas.microsoft.com/office/drawing/2014/main" id="{00000000-0008-0000-0F00-000004000000}"/>
            </a:ext>
          </a:extLst>
        </xdr:cNvPr>
        <xdr:cNvSpPr/>
      </xdr:nvSpPr>
      <xdr:spPr>
        <a:xfrm>
          <a:off x="4946021" y="8325939"/>
          <a:ext cx="3528000" cy="2880000"/>
        </a:xfrm>
        <a:prstGeom prst="rect">
          <a:avLst/>
        </a:prstGeom>
        <a:ln w="3175">
          <a:prstDash val="sysDash"/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oneCell">
    <xdr:from>
      <xdr:col>4</xdr:col>
      <xdr:colOff>78746</xdr:colOff>
      <xdr:row>32</xdr:row>
      <xdr:rowOff>111896</xdr:rowOff>
    </xdr:from>
    <xdr:to>
      <xdr:col>8</xdr:col>
      <xdr:colOff>406346</xdr:colOff>
      <xdr:row>47</xdr:row>
      <xdr:rowOff>67721</xdr:rowOff>
    </xdr:to>
    <xdr:sp macro="" textlink="">
      <xdr:nvSpPr>
        <xdr:cNvPr id="5" name="Rechteck 4">
          <a:extLst>
            <a:ext uri="{FF2B5EF4-FFF2-40B4-BE49-F238E27FC236}">
              <a16:creationId xmlns:a16="http://schemas.microsoft.com/office/drawing/2014/main" id="{00000000-0008-0000-0F00-000005000000}"/>
            </a:ext>
          </a:extLst>
        </xdr:cNvPr>
        <xdr:cNvSpPr>
          <a:spLocks noChangeAspect="1"/>
        </xdr:cNvSpPr>
      </xdr:nvSpPr>
      <xdr:spPr>
        <a:xfrm>
          <a:off x="4946021" y="8732021"/>
          <a:ext cx="3528000" cy="2880000"/>
        </a:xfrm>
        <a:prstGeom prst="rect">
          <a:avLst/>
        </a:prstGeom>
        <a:ln w="3175">
          <a:prstDash val="sysDash"/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oneCellAnchor>
    <xdr:from>
      <xdr:col>1</xdr:col>
      <xdr:colOff>53220</xdr:colOff>
      <xdr:row>27</xdr:row>
      <xdr:rowOff>34582</xdr:rowOff>
    </xdr:from>
    <xdr:ext cx="342786" cy="2066208"/>
    <xdr:sp macro="" textlink="' '!A579">
      <xdr:nvSpPr>
        <xdr:cNvPr id="7" name="Textfeld 6">
          <a:extLst>
            <a:ext uri="{FF2B5EF4-FFF2-40B4-BE49-F238E27FC236}">
              <a16:creationId xmlns:a16="http://schemas.microsoft.com/office/drawing/2014/main" id="{00000000-0008-0000-0F00-000007000000}"/>
            </a:ext>
          </a:extLst>
        </xdr:cNvPr>
        <xdr:cNvSpPr txBox="1"/>
      </xdr:nvSpPr>
      <xdr:spPr>
        <a:xfrm rot="16200000">
          <a:off x="-341766" y="8621068"/>
          <a:ext cx="2066208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pPr marL="0" indent="0" algn="ctr"/>
          <a:fld id="{816BD425-582B-4BBD-883F-B7EC62ECD930}" type="TxLink">
            <a:rPr lang="en-US" sz="1600" b="1" i="0" u="none" strike="noStrike">
              <a:solidFill>
                <a:schemeClr val="tx2"/>
              </a:solidFill>
              <a:latin typeface="Calibri"/>
              <a:ea typeface="+mn-ea"/>
              <a:cs typeface="+mn-cs"/>
            </a:rPr>
            <a:pPr marL="0" indent="0" algn="ctr"/>
            <a:t>Erwarteter Wachstum</a:t>
          </a:fld>
          <a:endParaRPr lang="de-CH" sz="1600" b="1" i="0" u="none" strike="noStrike">
            <a:solidFill>
              <a:schemeClr val="tx2"/>
            </a:solidFill>
            <a:latin typeface="Calibri"/>
            <a:ea typeface="+mn-ea"/>
            <a:cs typeface="+mn-cs"/>
          </a:endParaRPr>
        </a:p>
      </xdr:txBody>
    </xdr:sp>
    <xdr:clientData/>
  </xdr:oneCellAnchor>
  <xdr:oneCellAnchor>
    <xdr:from>
      <xdr:col>3</xdr:col>
      <xdr:colOff>1726329</xdr:colOff>
      <xdr:row>49</xdr:row>
      <xdr:rowOff>105494</xdr:rowOff>
    </xdr:from>
    <xdr:ext cx="963854" cy="342786"/>
    <xdr:sp macro="" textlink="' '!A578">
      <xdr:nvSpPr>
        <xdr:cNvPr id="8" name="Textfeld 7">
          <a:extLst>
            <a:ext uri="{FF2B5EF4-FFF2-40B4-BE49-F238E27FC236}">
              <a16:creationId xmlns:a16="http://schemas.microsoft.com/office/drawing/2014/main" id="{00000000-0008-0000-0F00-000008000000}"/>
            </a:ext>
          </a:extLst>
        </xdr:cNvPr>
        <xdr:cNvSpPr txBox="1"/>
      </xdr:nvSpPr>
      <xdr:spPr>
        <a:xfrm>
          <a:off x="4507629" y="11832674"/>
          <a:ext cx="963854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pPr marL="0" indent="0" algn="ctr"/>
          <a:fld id="{81AD2A28-C744-484B-BDF9-737E697F7532}" type="TxLink">
            <a:rPr lang="en-US" sz="1600" b="1" i="0" u="none" strike="noStrike">
              <a:solidFill>
                <a:schemeClr val="tx2"/>
              </a:solidFill>
              <a:latin typeface="Calibri"/>
              <a:ea typeface="+mn-ea"/>
              <a:cs typeface="+mn-cs"/>
            </a:rPr>
            <a:pPr marL="0" indent="0" algn="ctr"/>
            <a:t>Potenzial</a:t>
          </a:fld>
          <a:endParaRPr lang="de-CH" sz="1600" b="1" i="0" u="none" strike="noStrike">
            <a:solidFill>
              <a:schemeClr val="tx2"/>
            </a:solidFill>
            <a:latin typeface="Calibri"/>
            <a:ea typeface="+mn-ea"/>
            <a:cs typeface="+mn-cs"/>
          </a:endParaRPr>
        </a:p>
      </xdr:txBody>
    </xdr:sp>
    <xdr:clientData/>
  </xdr:oneCellAnchor>
  <xdr:oneCellAnchor>
    <xdr:from>
      <xdr:col>1</xdr:col>
      <xdr:colOff>270861</xdr:colOff>
      <xdr:row>16</xdr:row>
      <xdr:rowOff>142875</xdr:rowOff>
    </xdr:from>
    <xdr:ext cx="311496" cy="693590"/>
    <xdr:sp macro="" textlink="' '!A61">
      <xdr:nvSpPr>
        <xdr:cNvPr id="9" name="Textfeld 8">
          <a:extLst>
            <a:ext uri="{FF2B5EF4-FFF2-40B4-BE49-F238E27FC236}">
              <a16:creationId xmlns:a16="http://schemas.microsoft.com/office/drawing/2014/main" id="{00000000-0008-0000-0F00-000009000000}"/>
            </a:ext>
          </a:extLst>
        </xdr:cNvPr>
        <xdr:cNvSpPr txBox="1"/>
      </xdr:nvSpPr>
      <xdr:spPr>
        <a:xfrm rot="16200000">
          <a:off x="546539" y="6029872"/>
          <a:ext cx="693590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ctr"/>
          <a:fld id="{03F90BDE-4F88-44B8-82E0-1753F840CB35}" type="TxLink">
            <a:rPr lang="de-CH" sz="1400" b="0" i="0" u="none" strike="noStrike">
              <a:solidFill>
                <a:srgbClr val="000000"/>
              </a:solidFill>
              <a:latin typeface="Calibri"/>
            </a:rPr>
            <a:pPr algn="ctr"/>
            <a:t>hoch</a:t>
          </a:fld>
          <a:endParaRPr lang="de-CH" sz="1400" b="0"/>
        </a:p>
      </xdr:txBody>
    </xdr:sp>
    <xdr:clientData/>
  </xdr:oneCellAnchor>
  <xdr:oneCellAnchor>
    <xdr:from>
      <xdr:col>1</xdr:col>
      <xdr:colOff>270861</xdr:colOff>
      <xdr:row>44</xdr:row>
      <xdr:rowOff>139016</xdr:rowOff>
    </xdr:from>
    <xdr:ext cx="311496" cy="641138"/>
    <xdr:sp macro="" textlink="' '!A64">
      <xdr:nvSpPr>
        <xdr:cNvPr id="10" name="Textfeld 9">
          <a:extLst>
            <a:ext uri="{FF2B5EF4-FFF2-40B4-BE49-F238E27FC236}">
              <a16:creationId xmlns:a16="http://schemas.microsoft.com/office/drawing/2014/main" id="{00000000-0008-0000-0F00-00000A000000}"/>
            </a:ext>
          </a:extLst>
        </xdr:cNvPr>
        <xdr:cNvSpPr txBox="1"/>
      </xdr:nvSpPr>
      <xdr:spPr>
        <a:xfrm rot="16200000">
          <a:off x="586100" y="11055657"/>
          <a:ext cx="641138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fld id="{510EF137-2BD7-4154-AFAE-856178BA8E54}" type="TxLink">
            <a:rPr lang="de-CH" sz="1400" b="0" i="0" u="none" strike="noStrike">
              <a:solidFill>
                <a:srgbClr val="000000"/>
              </a:solidFill>
              <a:latin typeface="Calibri"/>
            </a:rPr>
            <a:pPr/>
            <a:t>gering</a:t>
          </a:fld>
          <a:endParaRPr lang="de-CH" sz="1400" b="0"/>
        </a:p>
      </xdr:txBody>
    </xdr:sp>
    <xdr:clientData/>
  </xdr:oneCellAnchor>
  <xdr:oneCellAnchor>
    <xdr:from>
      <xdr:col>7</xdr:col>
      <xdr:colOff>254477</xdr:colOff>
      <xdr:row>49</xdr:row>
      <xdr:rowOff>26626</xdr:rowOff>
    </xdr:from>
    <xdr:ext cx="850423" cy="311496"/>
    <xdr:sp macro="" textlink="' '!A61">
      <xdr:nvSpPr>
        <xdr:cNvPr id="11" name="Textfeld 10">
          <a:extLst>
            <a:ext uri="{FF2B5EF4-FFF2-40B4-BE49-F238E27FC236}">
              <a16:creationId xmlns:a16="http://schemas.microsoft.com/office/drawing/2014/main" id="{00000000-0008-0000-0F00-00000B000000}"/>
            </a:ext>
          </a:extLst>
        </xdr:cNvPr>
        <xdr:cNvSpPr txBox="1"/>
      </xdr:nvSpPr>
      <xdr:spPr>
        <a:xfrm>
          <a:off x="7750652" y="12009076"/>
          <a:ext cx="850423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ctr"/>
          <a:fld id="{BEA40FC6-4278-479C-87A4-9104E42A5A37}" type="TxLink">
            <a:rPr lang="de-CH" sz="1400" b="0" i="0" u="none" strike="noStrike">
              <a:solidFill>
                <a:srgbClr val="000000"/>
              </a:solidFill>
              <a:latin typeface="Calibri"/>
            </a:rPr>
            <a:pPr algn="ctr"/>
            <a:t>hoch</a:t>
          </a:fld>
          <a:endParaRPr lang="de-CH" sz="1400" b="0"/>
        </a:p>
      </xdr:txBody>
    </xdr:sp>
    <xdr:clientData/>
  </xdr:oneCellAnchor>
  <xdr:oneCellAnchor>
    <xdr:from>
      <xdr:col>2</xdr:col>
      <xdr:colOff>568743</xdr:colOff>
      <xdr:row>49</xdr:row>
      <xdr:rowOff>26626</xdr:rowOff>
    </xdr:from>
    <xdr:ext cx="641138" cy="311496"/>
    <xdr:sp macro="" textlink="' '!A64">
      <xdr:nvSpPr>
        <xdr:cNvPr id="12" name="Textfeld 11">
          <a:extLst>
            <a:ext uri="{FF2B5EF4-FFF2-40B4-BE49-F238E27FC236}">
              <a16:creationId xmlns:a16="http://schemas.microsoft.com/office/drawing/2014/main" id="{00000000-0008-0000-0F00-00000C000000}"/>
            </a:ext>
          </a:extLst>
        </xdr:cNvPr>
        <xdr:cNvSpPr txBox="1"/>
      </xdr:nvSpPr>
      <xdr:spPr>
        <a:xfrm>
          <a:off x="1361223" y="11753806"/>
          <a:ext cx="641138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fld id="{DA5FAF3E-1454-46FD-BFAC-24B7EE7208FD}" type="TxLink">
            <a:rPr lang="de-CH" sz="1400" b="0" i="0" u="none" strike="noStrike">
              <a:solidFill>
                <a:srgbClr val="000000"/>
              </a:solidFill>
              <a:latin typeface="Calibri"/>
            </a:rPr>
            <a:pPr/>
            <a:t>gering</a:t>
          </a:fld>
          <a:endParaRPr lang="de-CH" sz="1400" b="0"/>
        </a:p>
      </xdr:txBody>
    </xdr:sp>
    <xdr:clientData/>
  </xdr:oneCellAnchor>
  <xdr:twoCellAnchor editAs="oneCell">
    <xdr:from>
      <xdr:col>10</xdr:col>
      <xdr:colOff>895350</xdr:colOff>
      <xdr:row>2</xdr:row>
      <xdr:rowOff>47625</xdr:rowOff>
    </xdr:from>
    <xdr:to>
      <xdr:col>10</xdr:col>
      <xdr:colOff>1068150</xdr:colOff>
      <xdr:row>3</xdr:row>
      <xdr:rowOff>39450</xdr:rowOff>
    </xdr:to>
    <xdr:grpSp>
      <xdr:nvGrpSpPr>
        <xdr:cNvPr id="26" name="Gruppieren 25">
          <a:hlinkClick xmlns:r="http://schemas.openxmlformats.org/officeDocument/2006/relationships" r:id="rId1" tooltip="Help"/>
          <a:extLst>
            <a:ext uri="{FF2B5EF4-FFF2-40B4-BE49-F238E27FC236}">
              <a16:creationId xmlns:a16="http://schemas.microsoft.com/office/drawing/2014/main" id="{00000000-0008-0000-0F00-00001A000000}"/>
            </a:ext>
          </a:extLst>
        </xdr:cNvPr>
        <xdr:cNvGrpSpPr/>
      </xdr:nvGrpSpPr>
      <xdr:grpSpPr>
        <a:xfrm>
          <a:off x="11083290" y="611505"/>
          <a:ext cx="172800" cy="167085"/>
          <a:chOff x="8105775" y="571500"/>
          <a:chExt cx="172800" cy="172800"/>
        </a:xfrm>
      </xdr:grpSpPr>
      <xdr:sp macro="" textlink="">
        <xdr:nvSpPr>
          <xdr:cNvPr id="27" name="Rechteck 26">
            <a:extLst>
              <a:ext uri="{FF2B5EF4-FFF2-40B4-BE49-F238E27FC236}">
                <a16:creationId xmlns:a16="http://schemas.microsoft.com/office/drawing/2014/main" id="{00000000-0008-0000-0F00-00001B000000}"/>
              </a:ext>
            </a:extLst>
          </xdr:cNvPr>
          <xdr:cNvSpPr>
            <a:spLocks noChangeAspect="1"/>
          </xdr:cNvSpPr>
        </xdr:nvSpPr>
        <xdr:spPr>
          <a:xfrm>
            <a:off x="8105775" y="571500"/>
            <a:ext cx="172800" cy="172800"/>
          </a:xfrm>
          <a:prstGeom prst="rect">
            <a:avLst/>
          </a:prstGeom>
          <a:ln/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28" name="Textfeld 27">
            <a:extLst>
              <a:ext uri="{FF2B5EF4-FFF2-40B4-BE49-F238E27FC236}">
                <a16:creationId xmlns:a16="http://schemas.microsoft.com/office/drawing/2014/main" id="{00000000-0008-0000-0F00-00001C000000}"/>
              </a:ext>
            </a:extLst>
          </xdr:cNvPr>
          <xdr:cNvSpPr txBox="1"/>
        </xdr:nvSpPr>
        <xdr:spPr>
          <a:xfrm>
            <a:off x="8152998" y="584162"/>
            <a:ext cx="78355" cy="1474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t">
            <a:noAutofit/>
          </a:bodyPr>
          <a:lstStyle/>
          <a:p>
            <a:r>
              <a:rPr lang="de-CH" sz="1000" b="1">
                <a:solidFill>
                  <a:schemeClr val="bg1"/>
                </a:solidFill>
                <a:latin typeface="Arial" pitchFamily="34" charset="0"/>
                <a:cs typeface="Arial" pitchFamily="34" charset="0"/>
              </a:rPr>
              <a:t>?</a:t>
            </a:r>
          </a:p>
        </xdr:txBody>
      </xdr:sp>
    </xdr:grpSp>
    <xdr:clientData fPrintsWithSheet="0"/>
  </xdr:twoCellAnchor>
  <xdr:twoCellAnchor editAs="oneCell">
    <xdr:from>
      <xdr:col>0</xdr:col>
      <xdr:colOff>57150</xdr:colOff>
      <xdr:row>0</xdr:row>
      <xdr:rowOff>114300</xdr:rowOff>
    </xdr:from>
    <xdr:to>
      <xdr:col>0</xdr:col>
      <xdr:colOff>381150</xdr:colOff>
      <xdr:row>0</xdr:row>
      <xdr:rowOff>439765</xdr:rowOff>
    </xdr:to>
    <xdr:grpSp>
      <xdr:nvGrpSpPr>
        <xdr:cNvPr id="29" name="Gruppieren 28">
          <a:hlinkClick xmlns:r="http://schemas.openxmlformats.org/officeDocument/2006/relationships" r:id="rId2" tooltip="Home"/>
          <a:extLst>
            <a:ext uri="{FF2B5EF4-FFF2-40B4-BE49-F238E27FC236}">
              <a16:creationId xmlns:a16="http://schemas.microsoft.com/office/drawing/2014/main" id="{00000000-0008-0000-0F00-00001D000000}"/>
            </a:ext>
          </a:extLst>
        </xdr:cNvPr>
        <xdr:cNvGrpSpPr/>
      </xdr:nvGrpSpPr>
      <xdr:grpSpPr>
        <a:xfrm>
          <a:off x="57150" y="114300"/>
          <a:ext cx="324000" cy="325465"/>
          <a:chOff x="12729063" y="1298331"/>
          <a:chExt cx="324000" cy="323267"/>
        </a:xfrm>
      </xdr:grpSpPr>
      <xdr:sp macro="" textlink="">
        <xdr:nvSpPr>
          <xdr:cNvPr id="30" name="Rechteck 29">
            <a:extLst>
              <a:ext uri="{FF2B5EF4-FFF2-40B4-BE49-F238E27FC236}">
                <a16:creationId xmlns:a16="http://schemas.microsoft.com/office/drawing/2014/main" id="{00000000-0008-0000-0F00-00001E000000}"/>
              </a:ext>
            </a:extLst>
          </xdr:cNvPr>
          <xdr:cNvSpPr>
            <a:spLocks noChangeAspect="1"/>
          </xdr:cNvSpPr>
        </xdr:nvSpPr>
        <xdr:spPr>
          <a:xfrm>
            <a:off x="12729063" y="1298331"/>
            <a:ext cx="324000" cy="323267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pic>
        <xdr:nvPicPr>
          <xdr:cNvPr id="31" name="Grafik 30" descr="http://www.clker.com/cliparts/Z/I/5/L/X/x/white-house-md.png">
            <a:extLst>
              <a:ext uri="{FF2B5EF4-FFF2-40B4-BE49-F238E27FC236}">
                <a16:creationId xmlns:a16="http://schemas.microsoft.com/office/drawing/2014/main" id="{00000000-0008-0000-0F00-00001F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786214" y="1345223"/>
            <a:ext cx="228255" cy="2160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  <xdr:twoCellAnchor editAs="oneCell">
    <xdr:from>
      <xdr:col>0</xdr:col>
      <xdr:colOff>57150</xdr:colOff>
      <xdr:row>5</xdr:row>
      <xdr:rowOff>0</xdr:rowOff>
    </xdr:from>
    <xdr:to>
      <xdr:col>0</xdr:col>
      <xdr:colOff>381150</xdr:colOff>
      <xdr:row>5</xdr:row>
      <xdr:rowOff>325465</xdr:rowOff>
    </xdr:to>
    <xdr:grpSp>
      <xdr:nvGrpSpPr>
        <xdr:cNvPr id="32" name="Gruppieren 31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F00-000020000000}"/>
            </a:ext>
          </a:extLst>
        </xdr:cNvPr>
        <xdr:cNvGrpSpPr/>
      </xdr:nvGrpSpPr>
      <xdr:grpSpPr>
        <a:xfrm>
          <a:off x="57150" y="2446020"/>
          <a:ext cx="324000" cy="325465"/>
          <a:chOff x="12382500" y="2152650"/>
          <a:chExt cx="324000" cy="325465"/>
        </a:xfrm>
      </xdr:grpSpPr>
      <xdr:sp macro="" textlink="">
        <xdr:nvSpPr>
          <xdr:cNvPr id="33" name="Rechteck 32">
            <a:extLst>
              <a:ext uri="{FF2B5EF4-FFF2-40B4-BE49-F238E27FC236}">
                <a16:creationId xmlns:a16="http://schemas.microsoft.com/office/drawing/2014/main" id="{00000000-0008-0000-0F00-000021000000}"/>
              </a:ext>
            </a:extLst>
          </xdr:cNvPr>
          <xdr:cNvSpPr>
            <a:spLocks noChangeAspect="1"/>
          </xdr:cNvSpPr>
        </xdr:nvSpPr>
        <xdr:spPr>
          <a:xfrm>
            <a:off x="12382500" y="21526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pic>
        <xdr:nvPicPr>
          <xdr:cNvPr id="34" name="Grafik 33">
            <a:extLst>
              <a:ext uri="{FF2B5EF4-FFF2-40B4-BE49-F238E27FC236}">
                <a16:creationId xmlns:a16="http://schemas.microsoft.com/office/drawing/2014/main" id="{00000000-0008-0000-0F00-000022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  <a:lum bright="70000" contrast="-70000"/>
          </a:blip>
          <a:stretch>
            <a:fillRect/>
          </a:stretch>
        </xdr:blipFill>
        <xdr:spPr>
          <a:xfrm>
            <a:off x="12446597" y="2209800"/>
            <a:ext cx="219075" cy="209550"/>
          </a:xfrm>
          <a:prstGeom prst="rect">
            <a:avLst/>
          </a:prstGeom>
        </xdr:spPr>
      </xdr:pic>
    </xdr:grpSp>
    <xdr:clientData fPrintsWithSheet="0"/>
  </xdr:twoCellAnchor>
  <xdr:twoCellAnchor editAs="oneCell">
    <xdr:from>
      <xdr:col>0</xdr:col>
      <xdr:colOff>57150</xdr:colOff>
      <xdr:row>48</xdr:row>
      <xdr:rowOff>66675</xdr:rowOff>
    </xdr:from>
    <xdr:to>
      <xdr:col>0</xdr:col>
      <xdr:colOff>381150</xdr:colOff>
      <xdr:row>50</xdr:row>
      <xdr:rowOff>11140</xdr:rowOff>
    </xdr:to>
    <xdr:grpSp>
      <xdr:nvGrpSpPr>
        <xdr:cNvPr id="35" name="Gruppieren 34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F00-000023000000}"/>
            </a:ext>
          </a:extLst>
        </xdr:cNvPr>
        <xdr:cNvGrpSpPr/>
      </xdr:nvGrpSpPr>
      <xdr:grpSpPr>
        <a:xfrm>
          <a:off x="57150" y="11656695"/>
          <a:ext cx="324000" cy="310225"/>
          <a:chOff x="66675" y="4972050"/>
          <a:chExt cx="324000" cy="325465"/>
        </a:xfrm>
      </xdr:grpSpPr>
      <xdr:sp macro="" textlink="">
        <xdr:nvSpPr>
          <xdr:cNvPr id="36" name="Rechteck 35">
            <a:extLst>
              <a:ext uri="{FF2B5EF4-FFF2-40B4-BE49-F238E27FC236}">
                <a16:creationId xmlns:a16="http://schemas.microsoft.com/office/drawing/2014/main" id="{00000000-0008-0000-0F00-000024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37" name="Pfeil nach oben 36">
            <a:extLst>
              <a:ext uri="{FF2B5EF4-FFF2-40B4-BE49-F238E27FC236}">
                <a16:creationId xmlns:a16="http://schemas.microsoft.com/office/drawing/2014/main" id="{00000000-0008-0000-0F00-000025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xdr:twoCellAnchor>
    <xdr:from>
      <xdr:col>2</xdr:col>
      <xdr:colOff>1044056</xdr:colOff>
      <xdr:row>3</xdr:row>
      <xdr:rowOff>94995</xdr:rowOff>
    </xdr:from>
    <xdr:to>
      <xdr:col>3</xdr:col>
      <xdr:colOff>318035</xdr:colOff>
      <xdr:row>3</xdr:row>
      <xdr:rowOff>1464832</xdr:rowOff>
    </xdr:to>
    <xdr:grpSp>
      <xdr:nvGrpSpPr>
        <xdr:cNvPr id="76" name="Gruppieren 75">
          <a:extLst>
            <a:ext uri="{FF2B5EF4-FFF2-40B4-BE49-F238E27FC236}">
              <a16:creationId xmlns:a16="http://schemas.microsoft.com/office/drawing/2014/main" id="{00000000-0008-0000-0F00-00004C000000}"/>
            </a:ext>
          </a:extLst>
        </xdr:cNvPr>
        <xdr:cNvGrpSpPr/>
      </xdr:nvGrpSpPr>
      <xdr:grpSpPr>
        <a:xfrm>
          <a:off x="1836536" y="834135"/>
          <a:ext cx="1262799" cy="1369837"/>
          <a:chOff x="2666848" y="1048684"/>
          <a:chExt cx="1203826" cy="1369837"/>
        </a:xfrm>
      </xdr:grpSpPr>
      <xdr:graphicFrame macro="">
        <xdr:nvGraphicFramePr>
          <xdr:cNvPr id="77" name="Diagramm 76">
            <a:extLst>
              <a:ext uri="{FF2B5EF4-FFF2-40B4-BE49-F238E27FC236}">
                <a16:creationId xmlns:a16="http://schemas.microsoft.com/office/drawing/2014/main" id="{00000000-0008-0000-0F00-00004D000000}"/>
              </a:ext>
            </a:extLst>
          </xdr:cNvPr>
          <xdr:cNvGraphicFramePr/>
        </xdr:nvGraphicFramePr>
        <xdr:xfrm>
          <a:off x="2666849" y="1214696"/>
          <a:ext cx="1203825" cy="1203825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7"/>
          </a:graphicData>
        </a:graphic>
      </xdr:graphicFrame>
      <xdr:sp macro="" textlink="$C$8">
        <xdr:nvSpPr>
          <xdr:cNvPr id="78" name="Rechteck 77">
            <a:extLst>
              <a:ext uri="{FF2B5EF4-FFF2-40B4-BE49-F238E27FC236}">
                <a16:creationId xmlns:a16="http://schemas.microsoft.com/office/drawing/2014/main" id="{00000000-0008-0000-0F00-00004E000000}"/>
              </a:ext>
            </a:extLst>
          </xdr:cNvPr>
          <xdr:cNvSpPr/>
        </xdr:nvSpPr>
        <xdr:spPr>
          <a:xfrm>
            <a:off x="2666848" y="1048684"/>
            <a:ext cx="1203825" cy="166012"/>
          </a:xfrm>
          <a:prstGeom prst="rect">
            <a:avLst/>
          </a:prstGeom>
          <a:noFill/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pPr algn="ctr"/>
            <a:fld id="{F2A82841-6246-45A8-B861-A3B9F02BB3B2}" type="TxLink">
              <a:rPr lang="en-US" sz="1200" b="0" i="0" u="none" strike="noStrike" baseline="0">
                <a:solidFill>
                  <a:schemeClr val="tx2"/>
                </a:solidFill>
                <a:effectLst/>
                <a:latin typeface="Calibri"/>
              </a:rPr>
              <a:pPr algn="ctr"/>
              <a:t>Markt 2</a:t>
            </a:fld>
            <a:endParaRPr lang="de-CH" sz="1200" baseline="0">
              <a:solidFill>
                <a:schemeClr val="tx2"/>
              </a:solidFill>
              <a:effectLst/>
            </a:endParaRPr>
          </a:p>
        </xdr:txBody>
      </xdr:sp>
    </xdr:grpSp>
    <xdr:clientData/>
  </xdr:twoCellAnchor>
  <xdr:twoCellAnchor>
    <xdr:from>
      <xdr:col>3</xdr:col>
      <xdr:colOff>437359</xdr:colOff>
      <xdr:row>3</xdr:row>
      <xdr:rowOff>94995</xdr:rowOff>
    </xdr:from>
    <xdr:to>
      <xdr:col>3</xdr:col>
      <xdr:colOff>1661359</xdr:colOff>
      <xdr:row>3</xdr:row>
      <xdr:rowOff>1464832</xdr:rowOff>
    </xdr:to>
    <xdr:grpSp>
      <xdr:nvGrpSpPr>
        <xdr:cNvPr id="79" name="Gruppieren 78">
          <a:extLst>
            <a:ext uri="{FF2B5EF4-FFF2-40B4-BE49-F238E27FC236}">
              <a16:creationId xmlns:a16="http://schemas.microsoft.com/office/drawing/2014/main" id="{00000000-0008-0000-0F00-00004F000000}"/>
            </a:ext>
          </a:extLst>
        </xdr:cNvPr>
        <xdr:cNvGrpSpPr/>
      </xdr:nvGrpSpPr>
      <xdr:grpSpPr>
        <a:xfrm>
          <a:off x="3218659" y="834135"/>
          <a:ext cx="1224000" cy="1369837"/>
          <a:chOff x="2666848" y="1048684"/>
          <a:chExt cx="1224000" cy="1369837"/>
        </a:xfrm>
      </xdr:grpSpPr>
      <xdr:graphicFrame macro="">
        <xdr:nvGraphicFramePr>
          <xdr:cNvPr id="80" name="Diagramm 79">
            <a:extLst>
              <a:ext uri="{FF2B5EF4-FFF2-40B4-BE49-F238E27FC236}">
                <a16:creationId xmlns:a16="http://schemas.microsoft.com/office/drawing/2014/main" id="{00000000-0008-0000-0F00-000050000000}"/>
              </a:ext>
            </a:extLst>
          </xdr:cNvPr>
          <xdr:cNvGraphicFramePr/>
        </xdr:nvGraphicFramePr>
        <xdr:xfrm>
          <a:off x="2666848" y="1214696"/>
          <a:ext cx="1224000" cy="1203825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8"/>
          </a:graphicData>
        </a:graphic>
      </xdr:graphicFrame>
      <xdr:sp macro="" textlink="$C$9">
        <xdr:nvSpPr>
          <xdr:cNvPr id="81" name="Rechteck 80">
            <a:extLst>
              <a:ext uri="{FF2B5EF4-FFF2-40B4-BE49-F238E27FC236}">
                <a16:creationId xmlns:a16="http://schemas.microsoft.com/office/drawing/2014/main" id="{00000000-0008-0000-0F00-000051000000}"/>
              </a:ext>
            </a:extLst>
          </xdr:cNvPr>
          <xdr:cNvSpPr/>
        </xdr:nvSpPr>
        <xdr:spPr>
          <a:xfrm>
            <a:off x="2666848" y="1048684"/>
            <a:ext cx="1203825" cy="166012"/>
          </a:xfrm>
          <a:prstGeom prst="rect">
            <a:avLst/>
          </a:prstGeom>
          <a:noFill/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pPr algn="ctr"/>
            <a:fld id="{4F357FA2-D445-49D6-9E10-F07A6CF76C1E}" type="TxLink">
              <a:rPr lang="en-US" sz="1200" b="0" i="0" u="none" strike="noStrike" baseline="0">
                <a:solidFill>
                  <a:schemeClr val="tx2"/>
                </a:solidFill>
                <a:effectLst/>
                <a:latin typeface="Calibri"/>
              </a:rPr>
              <a:pPr algn="ctr"/>
              <a:t>Markt 3</a:t>
            </a:fld>
            <a:endParaRPr lang="de-CH" sz="1200" baseline="0">
              <a:solidFill>
                <a:schemeClr val="tx2"/>
              </a:solidFill>
              <a:effectLst/>
            </a:endParaRPr>
          </a:p>
        </xdr:txBody>
      </xdr:sp>
    </xdr:grpSp>
    <xdr:clientData/>
  </xdr:twoCellAnchor>
  <xdr:twoCellAnchor>
    <xdr:from>
      <xdr:col>3</xdr:col>
      <xdr:colOff>1760509</xdr:colOff>
      <xdr:row>3</xdr:row>
      <xdr:rowOff>94995</xdr:rowOff>
    </xdr:from>
    <xdr:to>
      <xdr:col>4</xdr:col>
      <xdr:colOff>802574</xdr:colOff>
      <xdr:row>3</xdr:row>
      <xdr:rowOff>1464832</xdr:rowOff>
    </xdr:to>
    <xdr:grpSp>
      <xdr:nvGrpSpPr>
        <xdr:cNvPr id="82" name="Gruppieren 81">
          <a:extLst>
            <a:ext uri="{FF2B5EF4-FFF2-40B4-BE49-F238E27FC236}">
              <a16:creationId xmlns:a16="http://schemas.microsoft.com/office/drawing/2014/main" id="{00000000-0008-0000-0F00-000052000000}"/>
            </a:ext>
          </a:extLst>
        </xdr:cNvPr>
        <xdr:cNvGrpSpPr/>
      </xdr:nvGrpSpPr>
      <xdr:grpSpPr>
        <a:xfrm>
          <a:off x="4541809" y="834135"/>
          <a:ext cx="1267105" cy="1369837"/>
          <a:chOff x="2666848" y="1048684"/>
          <a:chExt cx="1203826" cy="1369837"/>
        </a:xfrm>
      </xdr:grpSpPr>
      <xdr:graphicFrame macro="">
        <xdr:nvGraphicFramePr>
          <xdr:cNvPr id="83" name="Diagramm 82">
            <a:extLst>
              <a:ext uri="{FF2B5EF4-FFF2-40B4-BE49-F238E27FC236}">
                <a16:creationId xmlns:a16="http://schemas.microsoft.com/office/drawing/2014/main" id="{00000000-0008-0000-0F00-000053000000}"/>
              </a:ext>
            </a:extLst>
          </xdr:cNvPr>
          <xdr:cNvGraphicFramePr/>
        </xdr:nvGraphicFramePr>
        <xdr:xfrm>
          <a:off x="2666849" y="1214696"/>
          <a:ext cx="1203825" cy="1203825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9"/>
          </a:graphicData>
        </a:graphic>
      </xdr:graphicFrame>
      <xdr:sp macro="" textlink="$C$10">
        <xdr:nvSpPr>
          <xdr:cNvPr id="84" name="Rechteck 83">
            <a:extLst>
              <a:ext uri="{FF2B5EF4-FFF2-40B4-BE49-F238E27FC236}">
                <a16:creationId xmlns:a16="http://schemas.microsoft.com/office/drawing/2014/main" id="{00000000-0008-0000-0F00-000054000000}"/>
              </a:ext>
            </a:extLst>
          </xdr:cNvPr>
          <xdr:cNvSpPr/>
        </xdr:nvSpPr>
        <xdr:spPr>
          <a:xfrm>
            <a:off x="2666848" y="1048684"/>
            <a:ext cx="1203825" cy="166012"/>
          </a:xfrm>
          <a:prstGeom prst="rect">
            <a:avLst/>
          </a:prstGeom>
          <a:noFill/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pPr algn="ctr"/>
            <a:fld id="{0D51AED7-6836-4B11-A6AB-7A5E1819002F}" type="TxLink">
              <a:rPr lang="en-US" sz="1200" b="0" i="0" u="none" strike="noStrike" baseline="0">
                <a:solidFill>
                  <a:schemeClr val="tx2"/>
                </a:solidFill>
                <a:effectLst/>
                <a:latin typeface="Calibri"/>
              </a:rPr>
              <a:pPr algn="ctr"/>
              <a:t>Markt 4</a:t>
            </a:fld>
            <a:endParaRPr lang="de-CH" sz="1200" baseline="0">
              <a:solidFill>
                <a:schemeClr val="tx2"/>
              </a:solidFill>
              <a:effectLst/>
            </a:endParaRPr>
          </a:p>
        </xdr:txBody>
      </xdr:sp>
    </xdr:grpSp>
    <xdr:clientData/>
  </xdr:twoCellAnchor>
  <xdr:twoCellAnchor>
    <xdr:from>
      <xdr:col>4</xdr:col>
      <xdr:colOff>921898</xdr:colOff>
      <xdr:row>3</xdr:row>
      <xdr:rowOff>94995</xdr:rowOff>
    </xdr:from>
    <xdr:to>
      <xdr:col>6</xdr:col>
      <xdr:colOff>284914</xdr:colOff>
      <xdr:row>3</xdr:row>
      <xdr:rowOff>1464832</xdr:rowOff>
    </xdr:to>
    <xdr:grpSp>
      <xdr:nvGrpSpPr>
        <xdr:cNvPr id="85" name="Gruppieren 84">
          <a:extLst>
            <a:ext uri="{FF2B5EF4-FFF2-40B4-BE49-F238E27FC236}">
              <a16:creationId xmlns:a16="http://schemas.microsoft.com/office/drawing/2014/main" id="{00000000-0008-0000-0F00-000055000000}"/>
            </a:ext>
          </a:extLst>
        </xdr:cNvPr>
        <xdr:cNvGrpSpPr/>
      </xdr:nvGrpSpPr>
      <xdr:grpSpPr>
        <a:xfrm>
          <a:off x="5928238" y="834135"/>
          <a:ext cx="1252776" cy="1369837"/>
          <a:chOff x="2666848" y="1048684"/>
          <a:chExt cx="1203826" cy="1369837"/>
        </a:xfrm>
      </xdr:grpSpPr>
      <xdr:graphicFrame macro="">
        <xdr:nvGraphicFramePr>
          <xdr:cNvPr id="86" name="Diagramm 85">
            <a:extLst>
              <a:ext uri="{FF2B5EF4-FFF2-40B4-BE49-F238E27FC236}">
                <a16:creationId xmlns:a16="http://schemas.microsoft.com/office/drawing/2014/main" id="{00000000-0008-0000-0F00-000056000000}"/>
              </a:ext>
            </a:extLst>
          </xdr:cNvPr>
          <xdr:cNvGraphicFramePr/>
        </xdr:nvGraphicFramePr>
        <xdr:xfrm>
          <a:off x="2666849" y="1214696"/>
          <a:ext cx="1203825" cy="1203825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0"/>
          </a:graphicData>
        </a:graphic>
      </xdr:graphicFrame>
      <xdr:sp macro="" textlink="$C$11">
        <xdr:nvSpPr>
          <xdr:cNvPr id="87" name="Rechteck 86">
            <a:extLst>
              <a:ext uri="{FF2B5EF4-FFF2-40B4-BE49-F238E27FC236}">
                <a16:creationId xmlns:a16="http://schemas.microsoft.com/office/drawing/2014/main" id="{00000000-0008-0000-0F00-000057000000}"/>
              </a:ext>
            </a:extLst>
          </xdr:cNvPr>
          <xdr:cNvSpPr/>
        </xdr:nvSpPr>
        <xdr:spPr>
          <a:xfrm>
            <a:off x="2666848" y="1048684"/>
            <a:ext cx="1203825" cy="166012"/>
          </a:xfrm>
          <a:prstGeom prst="rect">
            <a:avLst/>
          </a:prstGeom>
          <a:noFill/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pPr algn="ctr"/>
            <a:fld id="{F7CBA0C3-E44F-4F89-8EAE-FF1DB1AA4DBC}" type="TxLink">
              <a:rPr lang="en-US" sz="1200" b="0" i="0" u="none" strike="noStrike" baseline="0">
                <a:solidFill>
                  <a:schemeClr val="tx2"/>
                </a:solidFill>
                <a:effectLst/>
                <a:latin typeface="Calibri"/>
              </a:rPr>
              <a:pPr algn="ctr"/>
              <a:t>Markt 5</a:t>
            </a:fld>
            <a:endParaRPr lang="de-CH" sz="1200" baseline="0">
              <a:solidFill>
                <a:schemeClr val="tx2"/>
              </a:solidFill>
              <a:effectLst/>
            </a:endParaRPr>
          </a:p>
        </xdr:txBody>
      </xdr:sp>
    </xdr:grpSp>
    <xdr:clientData/>
  </xdr:twoCellAnchor>
  <xdr:twoCellAnchor>
    <xdr:from>
      <xdr:col>6</xdr:col>
      <xdr:colOff>404238</xdr:colOff>
      <xdr:row>3</xdr:row>
      <xdr:rowOff>94995</xdr:rowOff>
    </xdr:from>
    <xdr:to>
      <xdr:col>8</xdr:col>
      <xdr:colOff>245575</xdr:colOff>
      <xdr:row>3</xdr:row>
      <xdr:rowOff>1464832</xdr:rowOff>
    </xdr:to>
    <xdr:grpSp>
      <xdr:nvGrpSpPr>
        <xdr:cNvPr id="88" name="Gruppieren 87">
          <a:extLst>
            <a:ext uri="{FF2B5EF4-FFF2-40B4-BE49-F238E27FC236}">
              <a16:creationId xmlns:a16="http://schemas.microsoft.com/office/drawing/2014/main" id="{00000000-0008-0000-0F00-000058000000}"/>
            </a:ext>
          </a:extLst>
        </xdr:cNvPr>
        <xdr:cNvGrpSpPr/>
      </xdr:nvGrpSpPr>
      <xdr:grpSpPr>
        <a:xfrm>
          <a:off x="7300338" y="834135"/>
          <a:ext cx="1235797" cy="1369837"/>
          <a:chOff x="2666848" y="1048684"/>
          <a:chExt cx="1203826" cy="1369837"/>
        </a:xfrm>
      </xdr:grpSpPr>
      <xdr:graphicFrame macro="">
        <xdr:nvGraphicFramePr>
          <xdr:cNvPr id="89" name="Diagramm 88">
            <a:extLst>
              <a:ext uri="{FF2B5EF4-FFF2-40B4-BE49-F238E27FC236}">
                <a16:creationId xmlns:a16="http://schemas.microsoft.com/office/drawing/2014/main" id="{00000000-0008-0000-0F00-000059000000}"/>
              </a:ext>
            </a:extLst>
          </xdr:cNvPr>
          <xdr:cNvGraphicFramePr/>
        </xdr:nvGraphicFramePr>
        <xdr:xfrm>
          <a:off x="2666849" y="1214696"/>
          <a:ext cx="1203825" cy="1203825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1"/>
          </a:graphicData>
        </a:graphic>
      </xdr:graphicFrame>
      <xdr:sp macro="" textlink="$C$12">
        <xdr:nvSpPr>
          <xdr:cNvPr id="90" name="Rechteck 89">
            <a:extLst>
              <a:ext uri="{FF2B5EF4-FFF2-40B4-BE49-F238E27FC236}">
                <a16:creationId xmlns:a16="http://schemas.microsoft.com/office/drawing/2014/main" id="{00000000-0008-0000-0F00-00005A000000}"/>
              </a:ext>
            </a:extLst>
          </xdr:cNvPr>
          <xdr:cNvSpPr/>
        </xdr:nvSpPr>
        <xdr:spPr>
          <a:xfrm>
            <a:off x="2666848" y="1048684"/>
            <a:ext cx="1203825" cy="166012"/>
          </a:xfrm>
          <a:prstGeom prst="rect">
            <a:avLst/>
          </a:prstGeom>
          <a:noFill/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pPr algn="ctr"/>
            <a:fld id="{29C8EC0A-6DA2-418D-8BD1-6DEB16C7A55E}" type="TxLink">
              <a:rPr lang="en-US" sz="1200" b="0" i="0" u="none" strike="noStrike" baseline="0">
                <a:solidFill>
                  <a:schemeClr val="tx2"/>
                </a:solidFill>
                <a:effectLst/>
                <a:latin typeface="Calibri"/>
              </a:rPr>
              <a:pPr algn="ctr"/>
              <a:t>Markt 6</a:t>
            </a:fld>
            <a:endParaRPr lang="de-CH" sz="1200" baseline="0">
              <a:solidFill>
                <a:schemeClr val="tx2"/>
              </a:solidFill>
              <a:effectLst/>
            </a:endParaRPr>
          </a:p>
        </xdr:txBody>
      </xdr:sp>
    </xdr:grpSp>
    <xdr:clientData/>
  </xdr:twoCellAnchor>
  <xdr:twoCellAnchor>
    <xdr:from>
      <xdr:col>8</xdr:col>
      <xdr:colOff>364899</xdr:colOff>
      <xdr:row>3</xdr:row>
      <xdr:rowOff>94995</xdr:rowOff>
    </xdr:from>
    <xdr:to>
      <xdr:col>9</xdr:col>
      <xdr:colOff>496127</xdr:colOff>
      <xdr:row>3</xdr:row>
      <xdr:rowOff>1464832</xdr:rowOff>
    </xdr:to>
    <xdr:grpSp>
      <xdr:nvGrpSpPr>
        <xdr:cNvPr id="91" name="Gruppieren 90">
          <a:extLst>
            <a:ext uri="{FF2B5EF4-FFF2-40B4-BE49-F238E27FC236}">
              <a16:creationId xmlns:a16="http://schemas.microsoft.com/office/drawing/2014/main" id="{00000000-0008-0000-0F00-00005B000000}"/>
            </a:ext>
          </a:extLst>
        </xdr:cNvPr>
        <xdr:cNvGrpSpPr/>
      </xdr:nvGrpSpPr>
      <xdr:grpSpPr>
        <a:xfrm>
          <a:off x="8655459" y="834135"/>
          <a:ext cx="1243748" cy="1369837"/>
          <a:chOff x="2666848" y="1048684"/>
          <a:chExt cx="1203826" cy="1369837"/>
        </a:xfrm>
      </xdr:grpSpPr>
      <xdr:graphicFrame macro="">
        <xdr:nvGraphicFramePr>
          <xdr:cNvPr id="92" name="Diagramm 91">
            <a:extLst>
              <a:ext uri="{FF2B5EF4-FFF2-40B4-BE49-F238E27FC236}">
                <a16:creationId xmlns:a16="http://schemas.microsoft.com/office/drawing/2014/main" id="{00000000-0008-0000-0F00-00005C000000}"/>
              </a:ext>
            </a:extLst>
          </xdr:cNvPr>
          <xdr:cNvGraphicFramePr/>
        </xdr:nvGraphicFramePr>
        <xdr:xfrm>
          <a:off x="2666849" y="1214696"/>
          <a:ext cx="1203825" cy="1203825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2"/>
          </a:graphicData>
        </a:graphic>
      </xdr:graphicFrame>
      <xdr:sp macro="" textlink="$C$13">
        <xdr:nvSpPr>
          <xdr:cNvPr id="93" name="Rechteck 92">
            <a:extLst>
              <a:ext uri="{FF2B5EF4-FFF2-40B4-BE49-F238E27FC236}">
                <a16:creationId xmlns:a16="http://schemas.microsoft.com/office/drawing/2014/main" id="{00000000-0008-0000-0F00-00005D000000}"/>
              </a:ext>
            </a:extLst>
          </xdr:cNvPr>
          <xdr:cNvSpPr/>
        </xdr:nvSpPr>
        <xdr:spPr>
          <a:xfrm>
            <a:off x="2666848" y="1048684"/>
            <a:ext cx="1203825" cy="166012"/>
          </a:xfrm>
          <a:prstGeom prst="rect">
            <a:avLst/>
          </a:prstGeom>
          <a:noFill/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pPr algn="ctr"/>
            <a:fld id="{8E83E836-0505-4643-85B3-62F9C0B00571}" type="TxLink">
              <a:rPr lang="en-US" sz="1200" b="0" i="0" u="none" strike="noStrike" baseline="0">
                <a:solidFill>
                  <a:schemeClr val="tx2"/>
                </a:solidFill>
                <a:effectLst/>
                <a:latin typeface="Calibri"/>
              </a:rPr>
              <a:pPr algn="ctr"/>
              <a:t>Markt 7</a:t>
            </a:fld>
            <a:endParaRPr lang="de-CH" sz="1200" baseline="0">
              <a:solidFill>
                <a:schemeClr val="tx2"/>
              </a:solidFill>
              <a:effectLst/>
            </a:endParaRPr>
          </a:p>
        </xdr:txBody>
      </xdr:sp>
    </xdr:grpSp>
    <xdr:clientData/>
  </xdr:twoCellAnchor>
  <xdr:twoCellAnchor>
    <xdr:from>
      <xdr:col>9</xdr:col>
      <xdr:colOff>615449</xdr:colOff>
      <xdr:row>3</xdr:row>
      <xdr:rowOff>94995</xdr:rowOff>
    </xdr:from>
    <xdr:to>
      <xdr:col>10</xdr:col>
      <xdr:colOff>1057275</xdr:colOff>
      <xdr:row>3</xdr:row>
      <xdr:rowOff>1464832</xdr:rowOff>
    </xdr:to>
    <xdr:grpSp>
      <xdr:nvGrpSpPr>
        <xdr:cNvPr id="94" name="Gruppieren 93">
          <a:extLst>
            <a:ext uri="{FF2B5EF4-FFF2-40B4-BE49-F238E27FC236}">
              <a16:creationId xmlns:a16="http://schemas.microsoft.com/office/drawing/2014/main" id="{00000000-0008-0000-0F00-00005E000000}"/>
            </a:ext>
          </a:extLst>
        </xdr:cNvPr>
        <xdr:cNvGrpSpPr/>
      </xdr:nvGrpSpPr>
      <xdr:grpSpPr>
        <a:xfrm>
          <a:off x="10018529" y="834135"/>
          <a:ext cx="1226686" cy="1369837"/>
          <a:chOff x="2666848" y="1048684"/>
          <a:chExt cx="1203826" cy="1369837"/>
        </a:xfrm>
      </xdr:grpSpPr>
      <xdr:graphicFrame macro="">
        <xdr:nvGraphicFramePr>
          <xdr:cNvPr id="95" name="Diagramm 94">
            <a:extLst>
              <a:ext uri="{FF2B5EF4-FFF2-40B4-BE49-F238E27FC236}">
                <a16:creationId xmlns:a16="http://schemas.microsoft.com/office/drawing/2014/main" id="{00000000-0008-0000-0F00-00005F000000}"/>
              </a:ext>
            </a:extLst>
          </xdr:cNvPr>
          <xdr:cNvGraphicFramePr/>
        </xdr:nvGraphicFramePr>
        <xdr:xfrm>
          <a:off x="2666849" y="1214696"/>
          <a:ext cx="1203825" cy="1203825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3"/>
          </a:graphicData>
        </a:graphic>
      </xdr:graphicFrame>
      <xdr:sp macro="" textlink="$C$14">
        <xdr:nvSpPr>
          <xdr:cNvPr id="96" name="Rechteck 95">
            <a:extLst>
              <a:ext uri="{FF2B5EF4-FFF2-40B4-BE49-F238E27FC236}">
                <a16:creationId xmlns:a16="http://schemas.microsoft.com/office/drawing/2014/main" id="{00000000-0008-0000-0F00-000060000000}"/>
              </a:ext>
            </a:extLst>
          </xdr:cNvPr>
          <xdr:cNvSpPr/>
        </xdr:nvSpPr>
        <xdr:spPr>
          <a:xfrm>
            <a:off x="2666848" y="1048684"/>
            <a:ext cx="1203825" cy="166012"/>
          </a:xfrm>
          <a:prstGeom prst="rect">
            <a:avLst/>
          </a:prstGeom>
          <a:noFill/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pPr algn="ctr"/>
            <a:fld id="{942076AF-148E-48A1-9788-EF041CEED868}" type="TxLink">
              <a:rPr lang="en-US" sz="1200" b="0" i="0" u="none" strike="noStrike" baseline="0">
                <a:solidFill>
                  <a:schemeClr val="tx2"/>
                </a:solidFill>
                <a:effectLst/>
                <a:latin typeface="Calibri"/>
              </a:rPr>
              <a:pPr algn="ctr"/>
              <a:t>Markt 8</a:t>
            </a:fld>
            <a:endParaRPr lang="de-CH" sz="1200" baseline="0">
              <a:solidFill>
                <a:schemeClr val="tx2"/>
              </a:solidFill>
              <a:effectLst/>
            </a:endParaRPr>
          </a:p>
        </xdr:txBody>
      </xdr:sp>
    </xdr:grpSp>
    <xdr:clientData/>
  </xdr:twoCellAnchor>
  <xdr:twoCellAnchor>
    <xdr:from>
      <xdr:col>1</xdr:col>
      <xdr:colOff>38100</xdr:colOff>
      <xdr:row>3</xdr:row>
      <xdr:rowOff>94995</xdr:rowOff>
    </xdr:from>
    <xdr:to>
      <xdr:col>2</xdr:col>
      <xdr:colOff>940854</xdr:colOff>
      <xdr:row>3</xdr:row>
      <xdr:rowOff>1464832</xdr:rowOff>
    </xdr:to>
    <xdr:grpSp>
      <xdr:nvGrpSpPr>
        <xdr:cNvPr id="97" name="Gruppieren 96">
          <a:extLst>
            <a:ext uri="{FF2B5EF4-FFF2-40B4-BE49-F238E27FC236}">
              <a16:creationId xmlns:a16="http://schemas.microsoft.com/office/drawing/2014/main" id="{00000000-0008-0000-0F00-000061000000}"/>
            </a:ext>
          </a:extLst>
        </xdr:cNvPr>
        <xdr:cNvGrpSpPr/>
      </xdr:nvGrpSpPr>
      <xdr:grpSpPr>
        <a:xfrm>
          <a:off x="518160" y="834135"/>
          <a:ext cx="1215174" cy="1369837"/>
          <a:chOff x="2666848" y="1048684"/>
          <a:chExt cx="1203826" cy="1369837"/>
        </a:xfrm>
      </xdr:grpSpPr>
      <xdr:graphicFrame macro="">
        <xdr:nvGraphicFramePr>
          <xdr:cNvPr id="98" name="Diagramm 97">
            <a:extLst>
              <a:ext uri="{FF2B5EF4-FFF2-40B4-BE49-F238E27FC236}">
                <a16:creationId xmlns:a16="http://schemas.microsoft.com/office/drawing/2014/main" id="{00000000-0008-0000-0F00-000062000000}"/>
              </a:ext>
            </a:extLst>
          </xdr:cNvPr>
          <xdr:cNvGraphicFramePr/>
        </xdr:nvGraphicFramePr>
        <xdr:xfrm>
          <a:off x="2666849" y="1214696"/>
          <a:ext cx="1203825" cy="1203825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4"/>
          </a:graphicData>
        </a:graphic>
      </xdr:graphicFrame>
      <xdr:sp macro="" textlink="$C$7">
        <xdr:nvSpPr>
          <xdr:cNvPr id="99" name="Rechteck 98">
            <a:extLst>
              <a:ext uri="{FF2B5EF4-FFF2-40B4-BE49-F238E27FC236}">
                <a16:creationId xmlns:a16="http://schemas.microsoft.com/office/drawing/2014/main" id="{00000000-0008-0000-0F00-000063000000}"/>
              </a:ext>
            </a:extLst>
          </xdr:cNvPr>
          <xdr:cNvSpPr/>
        </xdr:nvSpPr>
        <xdr:spPr>
          <a:xfrm>
            <a:off x="2666848" y="1048684"/>
            <a:ext cx="1203825" cy="166012"/>
          </a:xfrm>
          <a:prstGeom prst="rect">
            <a:avLst/>
          </a:prstGeom>
          <a:noFill/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pPr algn="ctr"/>
            <a:fld id="{C4A2BA3A-EFFD-4DFE-BABF-1DEEEC181EBD}" type="TxLink">
              <a:rPr lang="en-US" sz="1200" b="0" i="0" u="none" strike="noStrike" baseline="0">
                <a:solidFill>
                  <a:schemeClr val="tx2"/>
                </a:solidFill>
                <a:effectLst/>
                <a:latin typeface="Calibri"/>
              </a:rPr>
              <a:pPr algn="ctr"/>
              <a:t>Markt 1</a:t>
            </a:fld>
            <a:endParaRPr lang="de-CH" sz="1200" baseline="0">
              <a:solidFill>
                <a:schemeClr val="tx2"/>
              </a:solidFill>
              <a:effectLst/>
            </a:endParaRPr>
          </a:p>
        </xdr:txBody>
      </xdr:sp>
    </xdr:grpSp>
    <xdr:clientData/>
  </xdr:twoCellAnchor>
  <xdr:twoCellAnchor>
    <xdr:from>
      <xdr:col>2</xdr:col>
      <xdr:colOff>1381133</xdr:colOff>
      <xdr:row>3</xdr:row>
      <xdr:rowOff>742950</xdr:rowOff>
    </xdr:from>
    <xdr:to>
      <xdr:col>3</xdr:col>
      <xdr:colOff>19059</xdr:colOff>
      <xdr:row>3</xdr:row>
      <xdr:rowOff>1009650</xdr:rowOff>
    </xdr:to>
    <xdr:sp macro="" textlink="$J$8">
      <xdr:nvSpPr>
        <xdr:cNvPr id="51" name="Rechteck 50">
          <a:extLst>
            <a:ext uri="{FF2B5EF4-FFF2-40B4-BE49-F238E27FC236}">
              <a16:creationId xmlns:a16="http://schemas.microsoft.com/office/drawing/2014/main" id="{00000000-0008-0000-0F00-000033000000}"/>
            </a:ext>
          </a:extLst>
        </xdr:cNvPr>
        <xdr:cNvSpPr/>
      </xdr:nvSpPr>
      <xdr:spPr>
        <a:xfrm>
          <a:off x="2152658" y="1466850"/>
          <a:ext cx="571501" cy="266700"/>
        </a:xfrm>
        <a:prstGeom prst="rect">
          <a:avLst/>
        </a:prstGeom>
        <a:noFill/>
        <a:ln>
          <a:noFill/>
        </a:ln>
        <a:effectLst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0" tIns="0" rIns="0" bIns="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fld id="{163F1D3A-6AE8-4BE7-82B7-9029726BE2C4}" type="TxLink">
            <a:rPr lang="en-US" sz="1600" b="0" i="0" u="none" strike="noStrike" baseline="0">
              <a:solidFill>
                <a:schemeClr val="tx2"/>
              </a:solidFill>
              <a:latin typeface="Calibri"/>
            </a:rPr>
            <a:pPr algn="ctr"/>
            <a:t>20%</a:t>
          </a:fld>
          <a:endParaRPr lang="de-CH" sz="1600" baseline="0">
            <a:solidFill>
              <a:schemeClr val="tx2"/>
            </a:solidFill>
          </a:endParaRPr>
        </a:p>
      </xdr:txBody>
    </xdr:sp>
    <xdr:clientData/>
  </xdr:twoCellAnchor>
  <xdr:twoCellAnchor>
    <xdr:from>
      <xdr:col>2</xdr:col>
      <xdr:colOff>70377</xdr:colOff>
      <xdr:row>3</xdr:row>
      <xdr:rowOff>742950</xdr:rowOff>
    </xdr:from>
    <xdr:to>
      <xdr:col>2</xdr:col>
      <xdr:colOff>641878</xdr:colOff>
      <xdr:row>3</xdr:row>
      <xdr:rowOff>1009650</xdr:rowOff>
    </xdr:to>
    <xdr:sp macro="" textlink="$J$7">
      <xdr:nvSpPr>
        <xdr:cNvPr id="52" name="Rechteck 51">
          <a:extLst>
            <a:ext uri="{FF2B5EF4-FFF2-40B4-BE49-F238E27FC236}">
              <a16:creationId xmlns:a16="http://schemas.microsoft.com/office/drawing/2014/main" id="{00000000-0008-0000-0F00-000034000000}"/>
            </a:ext>
          </a:extLst>
        </xdr:cNvPr>
        <xdr:cNvSpPr/>
      </xdr:nvSpPr>
      <xdr:spPr>
        <a:xfrm>
          <a:off x="841902" y="1466850"/>
          <a:ext cx="571501" cy="266700"/>
        </a:xfrm>
        <a:prstGeom prst="rect">
          <a:avLst/>
        </a:prstGeom>
        <a:noFill/>
        <a:ln>
          <a:noFill/>
        </a:ln>
        <a:effectLst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0" tIns="0" rIns="0" bIns="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fld id="{5BF9AE50-75C6-4A78-A635-D1F9F9E5CB87}" type="TxLink">
            <a:rPr lang="en-US" sz="1600" b="0" i="0" u="none" strike="noStrike" baseline="0">
              <a:solidFill>
                <a:schemeClr val="tx2"/>
              </a:solidFill>
              <a:latin typeface="Calibri"/>
              <a:ea typeface="+mn-ea"/>
              <a:cs typeface="+mn-cs"/>
            </a:rPr>
            <a:pPr marL="0" indent="0" algn="ctr"/>
            <a:t>10%</a:t>
          </a:fld>
          <a:endParaRPr lang="de-CH" sz="1600" b="0" i="0" u="none" strike="noStrike" baseline="0">
            <a:solidFill>
              <a:schemeClr val="tx2"/>
            </a:solidFill>
            <a:latin typeface="Calibri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763609</xdr:colOff>
      <xdr:row>3</xdr:row>
      <xdr:rowOff>733425</xdr:rowOff>
    </xdr:from>
    <xdr:to>
      <xdr:col>3</xdr:col>
      <xdr:colOff>1335110</xdr:colOff>
      <xdr:row>3</xdr:row>
      <xdr:rowOff>1000125</xdr:rowOff>
    </xdr:to>
    <xdr:sp macro="" textlink="$J$9">
      <xdr:nvSpPr>
        <xdr:cNvPr id="55" name="Rechteck 54">
          <a:extLst>
            <a:ext uri="{FF2B5EF4-FFF2-40B4-BE49-F238E27FC236}">
              <a16:creationId xmlns:a16="http://schemas.microsoft.com/office/drawing/2014/main" id="{00000000-0008-0000-0F00-000037000000}"/>
            </a:ext>
          </a:extLst>
        </xdr:cNvPr>
        <xdr:cNvSpPr/>
      </xdr:nvSpPr>
      <xdr:spPr>
        <a:xfrm>
          <a:off x="3468709" y="1457325"/>
          <a:ext cx="571501" cy="266700"/>
        </a:xfrm>
        <a:prstGeom prst="rect">
          <a:avLst/>
        </a:prstGeom>
        <a:noFill/>
        <a:ln>
          <a:noFill/>
        </a:ln>
        <a:effectLst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0" tIns="0" rIns="0" bIns="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fld id="{7C87458B-271E-4944-9A71-9AA49DCDF50B}" type="TxLink">
            <a:rPr lang="en-US" sz="1600" b="0" i="0" u="none" strike="noStrike" baseline="0">
              <a:solidFill>
                <a:schemeClr val="tx2"/>
              </a:solidFill>
              <a:latin typeface="Calibri"/>
              <a:ea typeface="+mn-ea"/>
              <a:cs typeface="+mn-cs"/>
            </a:rPr>
            <a:pPr marL="0" indent="0" algn="ctr"/>
            <a:t>30%</a:t>
          </a:fld>
          <a:endParaRPr lang="de-CH" sz="1600" b="0" i="0" u="none" strike="noStrike" baseline="0">
            <a:solidFill>
              <a:schemeClr val="tx2"/>
            </a:solidFill>
            <a:latin typeface="Calibri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2076879</xdr:colOff>
      <xdr:row>3</xdr:row>
      <xdr:rowOff>733425</xdr:rowOff>
    </xdr:from>
    <xdr:to>
      <xdr:col>4</xdr:col>
      <xdr:colOff>486205</xdr:colOff>
      <xdr:row>3</xdr:row>
      <xdr:rowOff>1000125</xdr:rowOff>
    </xdr:to>
    <xdr:sp macro="" textlink="$J$10">
      <xdr:nvSpPr>
        <xdr:cNvPr id="56" name="Rechteck 55">
          <a:extLst>
            <a:ext uri="{FF2B5EF4-FFF2-40B4-BE49-F238E27FC236}">
              <a16:creationId xmlns:a16="http://schemas.microsoft.com/office/drawing/2014/main" id="{00000000-0008-0000-0F00-000038000000}"/>
            </a:ext>
          </a:extLst>
        </xdr:cNvPr>
        <xdr:cNvSpPr/>
      </xdr:nvSpPr>
      <xdr:spPr>
        <a:xfrm>
          <a:off x="4781979" y="1457325"/>
          <a:ext cx="571501" cy="266700"/>
        </a:xfrm>
        <a:prstGeom prst="rect">
          <a:avLst/>
        </a:prstGeom>
        <a:noFill/>
        <a:ln>
          <a:noFill/>
        </a:ln>
        <a:effectLst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0" tIns="0" rIns="0" bIns="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fld id="{6B2F1FEA-7177-48CC-B4E9-8F47D68C1F7B}" type="TxLink">
            <a:rPr lang="en-US" sz="1600" b="0" i="0" u="none" strike="noStrike" baseline="0">
              <a:solidFill>
                <a:schemeClr val="tx2"/>
              </a:solidFill>
              <a:latin typeface="Calibri"/>
              <a:ea typeface="+mn-ea"/>
              <a:cs typeface="+mn-cs"/>
            </a:rPr>
            <a:pPr marL="0" indent="0" algn="ctr"/>
            <a:t>40%</a:t>
          </a:fld>
          <a:endParaRPr lang="de-CH" sz="1600" b="0" i="0" u="none" strike="noStrike" baseline="0">
            <a:solidFill>
              <a:schemeClr val="tx2"/>
            </a:solidFill>
            <a:latin typeface="Calibri"/>
            <a:ea typeface="+mn-ea"/>
            <a:cs typeface="+mn-cs"/>
          </a:endParaRPr>
        </a:p>
      </xdr:txBody>
    </xdr:sp>
    <xdr:clientData/>
  </xdr:twoCellAnchor>
  <xdr:twoCellAnchor>
    <xdr:from>
      <xdr:col>5</xdr:col>
      <xdr:colOff>112868</xdr:colOff>
      <xdr:row>3</xdr:row>
      <xdr:rowOff>733425</xdr:rowOff>
    </xdr:from>
    <xdr:to>
      <xdr:col>5</xdr:col>
      <xdr:colOff>684369</xdr:colOff>
      <xdr:row>3</xdr:row>
      <xdr:rowOff>1000125</xdr:rowOff>
    </xdr:to>
    <xdr:sp macro="" textlink="$J$11">
      <xdr:nvSpPr>
        <xdr:cNvPr id="57" name="Rechteck 56">
          <a:extLst>
            <a:ext uri="{FF2B5EF4-FFF2-40B4-BE49-F238E27FC236}">
              <a16:creationId xmlns:a16="http://schemas.microsoft.com/office/drawing/2014/main" id="{00000000-0008-0000-0F00-000039000000}"/>
            </a:ext>
          </a:extLst>
        </xdr:cNvPr>
        <xdr:cNvSpPr/>
      </xdr:nvSpPr>
      <xdr:spPr>
        <a:xfrm>
          <a:off x="6104093" y="1457325"/>
          <a:ext cx="571501" cy="266700"/>
        </a:xfrm>
        <a:prstGeom prst="rect">
          <a:avLst/>
        </a:prstGeom>
        <a:noFill/>
        <a:ln>
          <a:noFill/>
        </a:ln>
        <a:effectLst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0" tIns="0" rIns="0" bIns="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fld id="{6CC78390-4DBD-41CF-B14B-89FDB27AA86C}" type="TxLink">
            <a:rPr lang="en-US" sz="1600" b="0" i="0" u="none" strike="noStrike" baseline="0">
              <a:solidFill>
                <a:schemeClr val="tx2"/>
              </a:solidFill>
              <a:latin typeface="Calibri"/>
              <a:ea typeface="+mn-ea"/>
              <a:cs typeface="+mn-cs"/>
            </a:rPr>
            <a:pPr marL="0" indent="0" algn="ctr"/>
            <a:t>50%</a:t>
          </a:fld>
          <a:endParaRPr lang="de-CH" sz="1600" b="0" i="0" u="none" strike="noStrike" baseline="0">
            <a:solidFill>
              <a:schemeClr val="tx2"/>
            </a:solidFill>
            <a:latin typeface="Calibri"/>
            <a:ea typeface="+mn-ea"/>
            <a:cs typeface="+mn-cs"/>
          </a:endParaRPr>
        </a:p>
      </xdr:txBody>
    </xdr:sp>
    <xdr:clientData/>
  </xdr:twoCellAnchor>
  <xdr:twoCellAnchor>
    <xdr:from>
      <xdr:col>6</xdr:col>
      <xdr:colOff>720194</xdr:colOff>
      <xdr:row>3</xdr:row>
      <xdr:rowOff>733425</xdr:rowOff>
    </xdr:from>
    <xdr:to>
      <xdr:col>7</xdr:col>
      <xdr:colOff>501120</xdr:colOff>
      <xdr:row>3</xdr:row>
      <xdr:rowOff>1000125</xdr:rowOff>
    </xdr:to>
    <xdr:sp macro="" textlink="$J$12">
      <xdr:nvSpPr>
        <xdr:cNvPr id="58" name="Rechteck 57">
          <a:extLst>
            <a:ext uri="{FF2B5EF4-FFF2-40B4-BE49-F238E27FC236}">
              <a16:creationId xmlns:a16="http://schemas.microsoft.com/office/drawing/2014/main" id="{00000000-0008-0000-0F00-00003A000000}"/>
            </a:ext>
          </a:extLst>
        </xdr:cNvPr>
        <xdr:cNvSpPr/>
      </xdr:nvSpPr>
      <xdr:spPr>
        <a:xfrm>
          <a:off x="7425794" y="1457325"/>
          <a:ext cx="571501" cy="266700"/>
        </a:xfrm>
        <a:prstGeom prst="rect">
          <a:avLst/>
        </a:prstGeom>
        <a:noFill/>
        <a:ln>
          <a:noFill/>
        </a:ln>
        <a:effectLst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0" tIns="0" rIns="0" bIns="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fld id="{B9EDB2FD-2AED-4002-8EA0-73CECB6B7F9B}" type="TxLink">
            <a:rPr lang="en-US" sz="1600" b="0" i="0" u="none" strike="noStrike" baseline="0">
              <a:solidFill>
                <a:schemeClr val="tx2"/>
              </a:solidFill>
              <a:latin typeface="Calibri"/>
              <a:ea typeface="+mn-ea"/>
              <a:cs typeface="+mn-cs"/>
            </a:rPr>
            <a:pPr marL="0" indent="0" algn="ctr"/>
            <a:t>60%</a:t>
          </a:fld>
          <a:endParaRPr lang="de-CH" sz="1600" b="0" i="0" u="none" strike="noStrike" baseline="0">
            <a:solidFill>
              <a:schemeClr val="tx2"/>
            </a:solidFill>
            <a:latin typeface="Calibri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682925</xdr:colOff>
      <xdr:row>3</xdr:row>
      <xdr:rowOff>733425</xdr:rowOff>
    </xdr:from>
    <xdr:to>
      <xdr:col>9</xdr:col>
      <xdr:colOff>178101</xdr:colOff>
      <xdr:row>3</xdr:row>
      <xdr:rowOff>1000125</xdr:rowOff>
    </xdr:to>
    <xdr:sp macro="" textlink="$J$13">
      <xdr:nvSpPr>
        <xdr:cNvPr id="59" name="Rechteck 58">
          <a:extLst>
            <a:ext uri="{FF2B5EF4-FFF2-40B4-BE49-F238E27FC236}">
              <a16:creationId xmlns:a16="http://schemas.microsoft.com/office/drawing/2014/main" id="{00000000-0008-0000-0F00-00003B000000}"/>
            </a:ext>
          </a:extLst>
        </xdr:cNvPr>
        <xdr:cNvSpPr/>
      </xdr:nvSpPr>
      <xdr:spPr>
        <a:xfrm>
          <a:off x="8750600" y="1457325"/>
          <a:ext cx="571501" cy="266700"/>
        </a:xfrm>
        <a:prstGeom prst="rect">
          <a:avLst/>
        </a:prstGeom>
        <a:noFill/>
        <a:ln>
          <a:noFill/>
        </a:ln>
        <a:effectLst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0" tIns="0" rIns="0" bIns="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fld id="{9D284FE7-AF16-4D1B-B1C2-C6C3AD8E0974}" type="TxLink">
            <a:rPr lang="en-US" sz="1600" b="0" i="0" u="none" strike="noStrike" baseline="0">
              <a:solidFill>
                <a:schemeClr val="tx2"/>
              </a:solidFill>
              <a:latin typeface="Calibri"/>
              <a:ea typeface="+mn-ea"/>
              <a:cs typeface="+mn-cs"/>
            </a:rPr>
            <a:pPr marL="0" indent="0" algn="ctr"/>
            <a:t>70%</a:t>
          </a:fld>
          <a:endParaRPr lang="de-CH" sz="1600" b="0" i="0" u="none" strike="noStrike" baseline="0">
            <a:solidFill>
              <a:schemeClr val="tx2"/>
            </a:solidFill>
            <a:latin typeface="Calibri"/>
            <a:ea typeface="+mn-ea"/>
            <a:cs typeface="+mn-cs"/>
          </a:endParaRPr>
        </a:p>
      </xdr:txBody>
    </xdr:sp>
    <xdr:clientData/>
  </xdr:twoCellAnchor>
  <xdr:twoCellAnchor>
    <xdr:from>
      <xdr:col>10</xdr:col>
      <xdr:colOff>169612</xdr:colOff>
      <xdr:row>3</xdr:row>
      <xdr:rowOff>733425</xdr:rowOff>
    </xdr:from>
    <xdr:to>
      <xdr:col>10</xdr:col>
      <xdr:colOff>741113</xdr:colOff>
      <xdr:row>3</xdr:row>
      <xdr:rowOff>1000125</xdr:rowOff>
    </xdr:to>
    <xdr:sp macro="" textlink="$J$14">
      <xdr:nvSpPr>
        <xdr:cNvPr id="60" name="Rechteck 59">
          <a:extLst>
            <a:ext uri="{FF2B5EF4-FFF2-40B4-BE49-F238E27FC236}">
              <a16:creationId xmlns:a16="http://schemas.microsoft.com/office/drawing/2014/main" id="{00000000-0008-0000-0F00-00003C000000}"/>
            </a:ext>
          </a:extLst>
        </xdr:cNvPr>
        <xdr:cNvSpPr/>
      </xdr:nvSpPr>
      <xdr:spPr>
        <a:xfrm>
          <a:off x="10075612" y="1457325"/>
          <a:ext cx="571501" cy="266700"/>
        </a:xfrm>
        <a:prstGeom prst="rect">
          <a:avLst/>
        </a:prstGeom>
        <a:noFill/>
        <a:ln>
          <a:noFill/>
        </a:ln>
        <a:effectLst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0" tIns="0" rIns="0" bIns="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fld id="{62208BD7-C353-4840-B9CE-18B7518E3E24}" type="TxLink">
            <a:rPr lang="en-US" sz="1600" b="0" i="0" u="none" strike="noStrike" baseline="0">
              <a:solidFill>
                <a:schemeClr val="tx2"/>
              </a:solidFill>
              <a:latin typeface="Calibri"/>
              <a:ea typeface="+mn-ea"/>
              <a:cs typeface="+mn-cs"/>
            </a:rPr>
            <a:pPr marL="0" indent="0" algn="ctr"/>
            <a:t>80%</a:t>
          </a:fld>
          <a:endParaRPr lang="de-CH" sz="1600" b="0" i="0" u="none" strike="noStrike" baseline="0">
            <a:solidFill>
              <a:schemeClr val="tx2"/>
            </a:solidFill>
            <a:latin typeface="Calibri"/>
            <a:ea typeface="+mn-ea"/>
            <a:cs typeface="+mn-cs"/>
          </a:endParaRPr>
        </a:p>
      </xdr:txBody>
    </xdr:sp>
    <xdr:clientData/>
  </xdr:twoCellAnchor>
  <xdr:twoCellAnchor editAs="oneCell">
    <xdr:from>
      <xdr:col>1</xdr:col>
      <xdr:colOff>47625</xdr:colOff>
      <xdr:row>16</xdr:row>
      <xdr:rowOff>57150</xdr:rowOff>
    </xdr:from>
    <xdr:to>
      <xdr:col>8</xdr:col>
      <xdr:colOff>762000</xdr:colOff>
      <xdr:row>49</xdr:row>
      <xdr:rowOff>85726</xdr:rowOff>
    </xdr:to>
    <xdr:graphicFrame macro="">
      <xdr:nvGraphicFramePr>
        <xdr:cNvPr id="39" name="Diagramm 38">
          <a:extLst>
            <a:ext uri="{FF2B5EF4-FFF2-40B4-BE49-F238E27FC236}">
              <a16:creationId xmlns:a16="http://schemas.microsoft.com/office/drawing/2014/main" id="{00000000-0008-0000-0F00-00002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752609</xdr:colOff>
          <xdr:row>0</xdr:row>
          <xdr:rowOff>7620</xdr:rowOff>
        </xdr:from>
        <xdr:to>
          <xdr:col>12</xdr:col>
          <xdr:colOff>3944</xdr:colOff>
          <xdr:row>0</xdr:row>
          <xdr:rowOff>541020</xdr:rowOff>
        </xdr:to>
        <xdr:pic>
          <xdr:nvPicPr>
            <xdr:cNvPr id="61" name="Grafik 59">
              <a:extLst>
                <a:ext uri="{FF2B5EF4-FFF2-40B4-BE49-F238E27FC236}">
                  <a16:creationId xmlns:a16="http://schemas.microsoft.com/office/drawing/2014/main" id="{00000000-0008-0000-0F00-00003D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!$D$6" spid="_x0000_s679977"/>
                </a:ext>
              </a:extLst>
            </xdr:cNvPicPr>
          </xdr:nvPicPr>
          <xdr:blipFill>
            <a:blip xmlns:r="http://schemas.openxmlformats.org/officeDocument/2006/relationships" r:embed="rId16"/>
            <a:srcRect/>
            <a:stretch>
              <a:fillRect/>
            </a:stretch>
          </xdr:blipFill>
          <xdr:spPr bwMode="auto">
            <a:xfrm>
              <a:off x="9050789" y="7620"/>
              <a:ext cx="2268855" cy="533400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396418</xdr:colOff>
      <xdr:row>26</xdr:row>
      <xdr:rowOff>183124</xdr:rowOff>
    </xdr:from>
    <xdr:to>
      <xdr:col>4</xdr:col>
      <xdr:colOff>639462</xdr:colOff>
      <xdr:row>40</xdr:row>
      <xdr:rowOff>138595</xdr:rowOff>
    </xdr:to>
    <xdr:sp macro="" textlink="">
      <xdr:nvSpPr>
        <xdr:cNvPr id="11" name="Rechteck 10">
          <a:extLst>
            <a:ext uri="{FF2B5EF4-FFF2-40B4-BE49-F238E27FC236}">
              <a16:creationId xmlns:a16="http://schemas.microsoft.com/office/drawing/2014/main" id="{00000000-0008-0000-1000-00000B000000}"/>
            </a:ext>
          </a:extLst>
        </xdr:cNvPr>
        <xdr:cNvSpPr/>
      </xdr:nvSpPr>
      <xdr:spPr>
        <a:xfrm>
          <a:off x="825043" y="6745849"/>
          <a:ext cx="2890994" cy="2622471"/>
        </a:xfrm>
        <a:prstGeom prst="rect">
          <a:avLst/>
        </a:prstGeom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oneCell">
    <xdr:from>
      <xdr:col>2</xdr:col>
      <xdr:colOff>398447</xdr:colOff>
      <xdr:row>40</xdr:row>
      <xdr:rowOff>183932</xdr:rowOff>
    </xdr:from>
    <xdr:to>
      <xdr:col>4</xdr:col>
      <xdr:colOff>641491</xdr:colOff>
      <xdr:row>54</xdr:row>
      <xdr:rowOff>139403</xdr:rowOff>
    </xdr:to>
    <xdr:sp macro="" textlink="">
      <xdr:nvSpPr>
        <xdr:cNvPr id="12" name="Rechteck 11">
          <a:extLst>
            <a:ext uri="{FF2B5EF4-FFF2-40B4-BE49-F238E27FC236}">
              <a16:creationId xmlns:a16="http://schemas.microsoft.com/office/drawing/2014/main" id="{00000000-0008-0000-1000-00000C000000}"/>
            </a:ext>
          </a:extLst>
        </xdr:cNvPr>
        <xdr:cNvSpPr/>
      </xdr:nvSpPr>
      <xdr:spPr>
        <a:xfrm>
          <a:off x="827072" y="10937657"/>
          <a:ext cx="2890994" cy="2622471"/>
        </a:xfrm>
        <a:prstGeom prst="rect">
          <a:avLst/>
        </a:prstGeom>
        <a:ln w="3175">
          <a:prstDash val="sysDash"/>
        </a:ln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oneCell">
    <xdr:from>
      <xdr:col>4</xdr:col>
      <xdr:colOff>683306</xdr:colOff>
      <xdr:row>26</xdr:row>
      <xdr:rowOff>183124</xdr:rowOff>
    </xdr:from>
    <xdr:to>
      <xdr:col>7</xdr:col>
      <xdr:colOff>154825</xdr:colOff>
      <xdr:row>40</xdr:row>
      <xdr:rowOff>138595</xdr:rowOff>
    </xdr:to>
    <xdr:sp macro="" textlink="">
      <xdr:nvSpPr>
        <xdr:cNvPr id="13" name="Rechteck 12">
          <a:extLst>
            <a:ext uri="{FF2B5EF4-FFF2-40B4-BE49-F238E27FC236}">
              <a16:creationId xmlns:a16="http://schemas.microsoft.com/office/drawing/2014/main" id="{00000000-0008-0000-1000-00000D000000}"/>
            </a:ext>
          </a:extLst>
        </xdr:cNvPr>
        <xdr:cNvSpPr/>
      </xdr:nvSpPr>
      <xdr:spPr>
        <a:xfrm>
          <a:off x="3759881" y="6745849"/>
          <a:ext cx="2890994" cy="2622471"/>
        </a:xfrm>
        <a:prstGeom prst="rect">
          <a:avLst/>
        </a:prstGeom>
        <a:ln w="3175">
          <a:prstDash val="sysDash"/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oneCell">
    <xdr:from>
      <xdr:col>4</xdr:col>
      <xdr:colOff>691691</xdr:colOff>
      <xdr:row>40</xdr:row>
      <xdr:rowOff>183932</xdr:rowOff>
    </xdr:from>
    <xdr:to>
      <xdr:col>7</xdr:col>
      <xdr:colOff>163210</xdr:colOff>
      <xdr:row>54</xdr:row>
      <xdr:rowOff>139403</xdr:rowOff>
    </xdr:to>
    <xdr:sp macro="" textlink="">
      <xdr:nvSpPr>
        <xdr:cNvPr id="14" name="Rechteck 13">
          <a:extLst>
            <a:ext uri="{FF2B5EF4-FFF2-40B4-BE49-F238E27FC236}">
              <a16:creationId xmlns:a16="http://schemas.microsoft.com/office/drawing/2014/main" id="{00000000-0008-0000-1000-00000E000000}"/>
            </a:ext>
          </a:extLst>
        </xdr:cNvPr>
        <xdr:cNvSpPr/>
      </xdr:nvSpPr>
      <xdr:spPr>
        <a:xfrm>
          <a:off x="3768266" y="10937657"/>
          <a:ext cx="2890994" cy="2622471"/>
        </a:xfrm>
        <a:prstGeom prst="rect">
          <a:avLst/>
        </a:prstGeom>
        <a:ln w="3175">
          <a:prstDash val="sysDash"/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oneCellAnchor>
    <xdr:from>
      <xdr:col>0</xdr:col>
      <xdr:colOff>345118</xdr:colOff>
      <xdr:row>34</xdr:row>
      <xdr:rowOff>173586</xdr:rowOff>
    </xdr:from>
    <xdr:ext cx="342786" cy="2312300"/>
    <xdr:sp macro="" textlink="' '!A312">
      <xdr:nvSpPr>
        <xdr:cNvPr id="5" name="Textfeld 4">
          <a:extLst>
            <a:ext uri="{FF2B5EF4-FFF2-40B4-BE49-F238E27FC236}">
              <a16:creationId xmlns:a16="http://schemas.microsoft.com/office/drawing/2014/main" id="{00000000-0008-0000-1000-000005000000}"/>
            </a:ext>
          </a:extLst>
        </xdr:cNvPr>
        <xdr:cNvSpPr txBox="1"/>
      </xdr:nvSpPr>
      <xdr:spPr>
        <a:xfrm rot="16200000">
          <a:off x="-639639" y="10349968"/>
          <a:ext cx="2312300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fld id="{E7877B9E-68C7-4D37-9A04-A520E2A3B924}" type="TxLink">
            <a:rPr lang="de-CH" sz="1600" b="1"/>
            <a:pPr/>
            <a:t>Nachfrage des Produktes</a:t>
          </a:fld>
          <a:endParaRPr lang="de-CH" sz="1600" b="1"/>
        </a:p>
      </xdr:txBody>
    </xdr:sp>
    <xdr:clientData/>
  </xdr:oneCellAnchor>
  <xdr:twoCellAnchor editAs="oneCell">
    <xdr:from>
      <xdr:col>2</xdr:col>
      <xdr:colOff>1167373</xdr:colOff>
      <xdr:row>56</xdr:row>
      <xdr:rowOff>83425</xdr:rowOff>
    </xdr:from>
    <xdr:to>
      <xdr:col>6</xdr:col>
      <xdr:colOff>1574655</xdr:colOff>
      <xdr:row>59</xdr:row>
      <xdr:rowOff>131564</xdr:rowOff>
    </xdr:to>
    <xdr:sp macro="" textlink="' '!A313">
      <xdr:nvSpPr>
        <xdr:cNvPr id="6" name="Textfeld 5">
          <a:extLst>
            <a:ext uri="{FF2B5EF4-FFF2-40B4-BE49-F238E27FC236}">
              <a16:creationId xmlns:a16="http://schemas.microsoft.com/office/drawing/2014/main" id="{00000000-0008-0000-1000-000006000000}"/>
            </a:ext>
          </a:extLst>
        </xdr:cNvPr>
        <xdr:cNvSpPr txBox="1"/>
      </xdr:nvSpPr>
      <xdr:spPr>
        <a:xfrm>
          <a:off x="1595998" y="12361150"/>
          <a:ext cx="4417307" cy="4386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fld id="{AC5B187C-0D25-46E2-9365-38F40309E2AD}" type="TxLink">
            <a:rPr lang="de-CH" sz="1600" b="1"/>
            <a:pPr algn="ctr"/>
            <a:t>Alleinstellungsmerkmal (USP)</a:t>
          </a:fld>
          <a:endParaRPr lang="de-CH" sz="1600" b="1"/>
        </a:p>
      </xdr:txBody>
    </xdr:sp>
    <xdr:clientData/>
  </xdr:twoCellAnchor>
  <xdr:oneCellAnchor>
    <xdr:from>
      <xdr:col>1</xdr:col>
      <xdr:colOff>98313</xdr:colOff>
      <xdr:row>27</xdr:row>
      <xdr:rowOff>51030</xdr:rowOff>
    </xdr:from>
    <xdr:ext cx="311496" cy="566886"/>
    <xdr:sp macro="" textlink="' '!A62">
      <xdr:nvSpPr>
        <xdr:cNvPr id="7" name="Textfeld 6">
          <a:extLst>
            <a:ext uri="{FF2B5EF4-FFF2-40B4-BE49-F238E27FC236}">
              <a16:creationId xmlns:a16="http://schemas.microsoft.com/office/drawing/2014/main" id="{00000000-0008-0000-1000-000007000000}"/>
            </a:ext>
          </a:extLst>
        </xdr:cNvPr>
        <xdr:cNvSpPr txBox="1"/>
      </xdr:nvSpPr>
      <xdr:spPr>
        <a:xfrm rot="16200000">
          <a:off x="513543" y="8036850"/>
          <a:ext cx="566886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fld id="{EEC4C712-FF3A-4828-B9F2-0435389211B4}" type="TxLink">
            <a:rPr lang="de-CH" sz="1400" b="0"/>
            <a:pPr/>
            <a:t>gross</a:t>
          </a:fld>
          <a:endParaRPr lang="de-CH" sz="1400" b="0"/>
        </a:p>
      </xdr:txBody>
    </xdr:sp>
    <xdr:clientData/>
  </xdr:oneCellAnchor>
  <xdr:twoCellAnchor editAs="absolute">
    <xdr:from>
      <xdr:col>1</xdr:col>
      <xdr:colOff>22114</xdr:colOff>
      <xdr:row>53</xdr:row>
      <xdr:rowOff>11540</xdr:rowOff>
    </xdr:from>
    <xdr:to>
      <xdr:col>2</xdr:col>
      <xdr:colOff>28810</xdr:colOff>
      <xdr:row>55</xdr:row>
      <xdr:rowOff>160365</xdr:rowOff>
    </xdr:to>
    <xdr:sp macro="" textlink="' '!A65">
      <xdr:nvSpPr>
        <xdr:cNvPr id="8" name="Textfeld 7">
          <a:extLst>
            <a:ext uri="{FF2B5EF4-FFF2-40B4-BE49-F238E27FC236}">
              <a16:creationId xmlns:a16="http://schemas.microsoft.com/office/drawing/2014/main" id="{00000000-0008-0000-1000-000008000000}"/>
            </a:ext>
          </a:extLst>
        </xdr:cNvPr>
        <xdr:cNvSpPr txBox="1"/>
      </xdr:nvSpPr>
      <xdr:spPr>
        <a:xfrm rot="16200000">
          <a:off x="455874" y="12931830"/>
          <a:ext cx="529825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fld id="{FB39D6CF-C433-41AF-9ADE-4D7B34FEE0AF}" type="TxLink">
            <a:rPr lang="de-CH" sz="1400" b="0"/>
            <a:pPr/>
            <a:t>klein</a:t>
          </a:fld>
          <a:endParaRPr lang="de-CH" sz="1400" b="0"/>
        </a:p>
      </xdr:txBody>
    </xdr:sp>
    <xdr:clientData/>
  </xdr:twoCellAnchor>
  <xdr:oneCellAnchor>
    <xdr:from>
      <xdr:col>6</xdr:col>
      <xdr:colOff>1633389</xdr:colOff>
      <xdr:row>56</xdr:row>
      <xdr:rowOff>105040</xdr:rowOff>
    </xdr:from>
    <xdr:ext cx="566886" cy="311496"/>
    <xdr:sp macro="" textlink="' '!A62">
      <xdr:nvSpPr>
        <xdr:cNvPr id="9" name="Textfeld 8">
          <a:extLst>
            <a:ext uri="{FF2B5EF4-FFF2-40B4-BE49-F238E27FC236}">
              <a16:creationId xmlns:a16="http://schemas.microsoft.com/office/drawing/2014/main" id="{00000000-0008-0000-1000-000009000000}"/>
            </a:ext>
          </a:extLst>
        </xdr:cNvPr>
        <xdr:cNvSpPr txBox="1"/>
      </xdr:nvSpPr>
      <xdr:spPr>
        <a:xfrm>
          <a:off x="6491139" y="13487665"/>
          <a:ext cx="566886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fld id="{4C601CCF-1B4E-4433-BA64-02CB83F402F2}" type="TxLink">
            <a:rPr lang="de-CH" sz="1400" b="0"/>
            <a:pPr/>
            <a:t>gross</a:t>
          </a:fld>
          <a:endParaRPr lang="de-CH" sz="1400" b="0"/>
        </a:p>
      </xdr:txBody>
    </xdr:sp>
    <xdr:clientData/>
  </xdr:oneCellAnchor>
  <xdr:oneCellAnchor>
    <xdr:from>
      <xdr:col>2</xdr:col>
      <xdr:colOff>336769</xdr:colOff>
      <xdr:row>56</xdr:row>
      <xdr:rowOff>105040</xdr:rowOff>
    </xdr:from>
    <xdr:ext cx="529825" cy="311496"/>
    <xdr:sp macro="" textlink="' '!A65">
      <xdr:nvSpPr>
        <xdr:cNvPr id="10" name="Textfeld 9">
          <a:extLst>
            <a:ext uri="{FF2B5EF4-FFF2-40B4-BE49-F238E27FC236}">
              <a16:creationId xmlns:a16="http://schemas.microsoft.com/office/drawing/2014/main" id="{00000000-0008-0000-1000-00000A000000}"/>
            </a:ext>
          </a:extLst>
        </xdr:cNvPr>
        <xdr:cNvSpPr txBox="1"/>
      </xdr:nvSpPr>
      <xdr:spPr>
        <a:xfrm>
          <a:off x="1205449" y="13158100"/>
          <a:ext cx="529825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fld id="{52407B67-C073-4D24-B4F6-88D75A75FDF2}" type="TxLink">
            <a:rPr lang="de-CH" sz="1400" b="0"/>
            <a:pPr/>
            <a:t>klein</a:t>
          </a:fld>
          <a:endParaRPr lang="de-CH" sz="1400" b="0"/>
        </a:p>
      </xdr:txBody>
    </xdr:sp>
    <xdr:clientData/>
  </xdr:oneCellAnchor>
  <xdr:twoCellAnchor editAs="oneCell">
    <xdr:from>
      <xdr:col>8</xdr:col>
      <xdr:colOff>261934</xdr:colOff>
      <xdr:row>1</xdr:row>
      <xdr:rowOff>57150</xdr:rowOff>
    </xdr:from>
    <xdr:to>
      <xdr:col>8</xdr:col>
      <xdr:colOff>441934</xdr:colOff>
      <xdr:row>1</xdr:row>
      <xdr:rowOff>237150</xdr:rowOff>
    </xdr:to>
    <xdr:grpSp>
      <xdr:nvGrpSpPr>
        <xdr:cNvPr id="31" name="Gruppieren 30">
          <a:hlinkClick xmlns:r="http://schemas.openxmlformats.org/officeDocument/2006/relationships" r:id="rId1" tooltip="Help"/>
          <a:extLst>
            <a:ext uri="{FF2B5EF4-FFF2-40B4-BE49-F238E27FC236}">
              <a16:creationId xmlns:a16="http://schemas.microsoft.com/office/drawing/2014/main" id="{00000000-0008-0000-1000-00001F000000}"/>
            </a:ext>
          </a:extLst>
        </xdr:cNvPr>
        <xdr:cNvGrpSpPr/>
      </xdr:nvGrpSpPr>
      <xdr:grpSpPr>
        <a:xfrm>
          <a:off x="9238294" y="613410"/>
          <a:ext cx="180000" cy="180000"/>
          <a:chOff x="8105775" y="571500"/>
          <a:chExt cx="172800" cy="172800"/>
        </a:xfrm>
      </xdr:grpSpPr>
      <xdr:sp macro="" textlink="">
        <xdr:nvSpPr>
          <xdr:cNvPr id="32" name="Rechteck 31">
            <a:extLst>
              <a:ext uri="{FF2B5EF4-FFF2-40B4-BE49-F238E27FC236}">
                <a16:creationId xmlns:a16="http://schemas.microsoft.com/office/drawing/2014/main" id="{00000000-0008-0000-1000-000020000000}"/>
              </a:ext>
            </a:extLst>
          </xdr:cNvPr>
          <xdr:cNvSpPr>
            <a:spLocks noChangeAspect="1"/>
          </xdr:cNvSpPr>
        </xdr:nvSpPr>
        <xdr:spPr>
          <a:xfrm>
            <a:off x="8105775" y="571500"/>
            <a:ext cx="172800" cy="172800"/>
          </a:xfrm>
          <a:prstGeom prst="rect">
            <a:avLst/>
          </a:prstGeom>
          <a:ln/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33" name="Textfeld 32">
            <a:extLst>
              <a:ext uri="{FF2B5EF4-FFF2-40B4-BE49-F238E27FC236}">
                <a16:creationId xmlns:a16="http://schemas.microsoft.com/office/drawing/2014/main" id="{00000000-0008-0000-1000-000021000000}"/>
              </a:ext>
            </a:extLst>
          </xdr:cNvPr>
          <xdr:cNvSpPr txBox="1"/>
        </xdr:nvSpPr>
        <xdr:spPr>
          <a:xfrm>
            <a:off x="8152998" y="584162"/>
            <a:ext cx="78355" cy="1474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t">
            <a:noAutofit/>
          </a:bodyPr>
          <a:lstStyle/>
          <a:p>
            <a:r>
              <a:rPr lang="de-CH" sz="1000" b="1">
                <a:solidFill>
                  <a:schemeClr val="bg1"/>
                </a:solidFill>
                <a:latin typeface="Arial" pitchFamily="34" charset="0"/>
                <a:cs typeface="Arial" pitchFamily="34" charset="0"/>
              </a:rPr>
              <a:t>?</a:t>
            </a:r>
          </a:p>
        </xdr:txBody>
      </xdr:sp>
    </xdr:grpSp>
    <xdr:clientData fPrintsWithSheet="0"/>
  </xdr:twoCellAnchor>
  <xdr:twoCellAnchor editAs="oneCell">
    <xdr:from>
      <xdr:col>0</xdr:col>
      <xdr:colOff>57150</xdr:colOff>
      <xdr:row>0</xdr:row>
      <xdr:rowOff>114300</xdr:rowOff>
    </xdr:from>
    <xdr:to>
      <xdr:col>0</xdr:col>
      <xdr:colOff>381150</xdr:colOff>
      <xdr:row>0</xdr:row>
      <xdr:rowOff>439765</xdr:rowOff>
    </xdr:to>
    <xdr:grpSp>
      <xdr:nvGrpSpPr>
        <xdr:cNvPr id="34" name="Gruppieren 33">
          <a:hlinkClick xmlns:r="http://schemas.openxmlformats.org/officeDocument/2006/relationships" r:id="rId2" tooltip="Home"/>
          <a:extLst>
            <a:ext uri="{FF2B5EF4-FFF2-40B4-BE49-F238E27FC236}">
              <a16:creationId xmlns:a16="http://schemas.microsoft.com/office/drawing/2014/main" id="{00000000-0008-0000-1000-000022000000}"/>
            </a:ext>
          </a:extLst>
        </xdr:cNvPr>
        <xdr:cNvGrpSpPr/>
      </xdr:nvGrpSpPr>
      <xdr:grpSpPr>
        <a:xfrm>
          <a:off x="57150" y="114300"/>
          <a:ext cx="324000" cy="325465"/>
          <a:chOff x="12729063" y="1298331"/>
          <a:chExt cx="324000" cy="323267"/>
        </a:xfrm>
      </xdr:grpSpPr>
      <xdr:sp macro="" textlink="">
        <xdr:nvSpPr>
          <xdr:cNvPr id="35" name="Rechteck 34">
            <a:extLst>
              <a:ext uri="{FF2B5EF4-FFF2-40B4-BE49-F238E27FC236}">
                <a16:creationId xmlns:a16="http://schemas.microsoft.com/office/drawing/2014/main" id="{00000000-0008-0000-1000-000023000000}"/>
              </a:ext>
            </a:extLst>
          </xdr:cNvPr>
          <xdr:cNvSpPr>
            <a:spLocks noChangeAspect="1"/>
          </xdr:cNvSpPr>
        </xdr:nvSpPr>
        <xdr:spPr>
          <a:xfrm>
            <a:off x="12729063" y="1298331"/>
            <a:ext cx="324000" cy="323267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pic>
        <xdr:nvPicPr>
          <xdr:cNvPr id="36" name="Grafik 35" descr="http://www.clker.com/cliparts/Z/I/5/L/X/x/white-house-md.png">
            <a:extLst>
              <a:ext uri="{FF2B5EF4-FFF2-40B4-BE49-F238E27FC236}">
                <a16:creationId xmlns:a16="http://schemas.microsoft.com/office/drawing/2014/main" id="{00000000-0008-0000-1000-000024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786214" y="1345223"/>
            <a:ext cx="228255" cy="2160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  <xdr:twoCellAnchor editAs="oneCell">
    <xdr:from>
      <xdr:col>0</xdr:col>
      <xdr:colOff>57150</xdr:colOff>
      <xdr:row>3</xdr:row>
      <xdr:rowOff>0</xdr:rowOff>
    </xdr:from>
    <xdr:to>
      <xdr:col>0</xdr:col>
      <xdr:colOff>381150</xdr:colOff>
      <xdr:row>3</xdr:row>
      <xdr:rowOff>325465</xdr:rowOff>
    </xdr:to>
    <xdr:grpSp>
      <xdr:nvGrpSpPr>
        <xdr:cNvPr id="40" name="Gruppieren 39">
          <a:hlinkClick xmlns:r="http://schemas.openxmlformats.org/officeDocument/2006/relationships" r:id="rId4" tooltip="Graphic"/>
          <a:extLst>
            <a:ext uri="{FF2B5EF4-FFF2-40B4-BE49-F238E27FC236}">
              <a16:creationId xmlns:a16="http://schemas.microsoft.com/office/drawing/2014/main" id="{00000000-0008-0000-1000-000028000000}"/>
            </a:ext>
          </a:extLst>
        </xdr:cNvPr>
        <xdr:cNvGrpSpPr/>
      </xdr:nvGrpSpPr>
      <xdr:grpSpPr>
        <a:xfrm>
          <a:off x="57150" y="952500"/>
          <a:ext cx="324000" cy="325465"/>
          <a:chOff x="12382500" y="2152650"/>
          <a:chExt cx="324000" cy="325465"/>
        </a:xfrm>
      </xdr:grpSpPr>
      <xdr:sp macro="" textlink="">
        <xdr:nvSpPr>
          <xdr:cNvPr id="41" name="Rechteck 40">
            <a:extLst>
              <a:ext uri="{FF2B5EF4-FFF2-40B4-BE49-F238E27FC236}">
                <a16:creationId xmlns:a16="http://schemas.microsoft.com/office/drawing/2014/main" id="{00000000-0008-0000-1000-000029000000}"/>
              </a:ext>
            </a:extLst>
          </xdr:cNvPr>
          <xdr:cNvSpPr>
            <a:spLocks noChangeAspect="1"/>
          </xdr:cNvSpPr>
        </xdr:nvSpPr>
        <xdr:spPr>
          <a:xfrm>
            <a:off x="12382500" y="21526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pic>
        <xdr:nvPicPr>
          <xdr:cNvPr id="42" name="Grafik 41">
            <a:extLst>
              <a:ext uri="{FF2B5EF4-FFF2-40B4-BE49-F238E27FC236}">
                <a16:creationId xmlns:a16="http://schemas.microsoft.com/office/drawing/2014/main" id="{00000000-0008-0000-1000-00002A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  <a:lum bright="70000" contrast="-70000"/>
          </a:blip>
          <a:stretch>
            <a:fillRect/>
          </a:stretch>
        </xdr:blipFill>
        <xdr:spPr>
          <a:xfrm>
            <a:off x="12446597" y="2209800"/>
            <a:ext cx="219075" cy="209550"/>
          </a:xfrm>
          <a:prstGeom prst="rect">
            <a:avLst/>
          </a:prstGeom>
        </xdr:spPr>
      </xdr:pic>
    </xdr:grpSp>
    <xdr:clientData fPrintsWithSheet="0"/>
  </xdr:twoCellAnchor>
  <xdr:twoCellAnchor editAs="oneCell">
    <xdr:from>
      <xdr:col>0</xdr:col>
      <xdr:colOff>57150</xdr:colOff>
      <xdr:row>56</xdr:row>
      <xdr:rowOff>57150</xdr:rowOff>
    </xdr:from>
    <xdr:to>
      <xdr:col>0</xdr:col>
      <xdr:colOff>381150</xdr:colOff>
      <xdr:row>58</xdr:row>
      <xdr:rowOff>1615</xdr:rowOff>
    </xdr:to>
    <xdr:grpSp>
      <xdr:nvGrpSpPr>
        <xdr:cNvPr id="43" name="Gruppieren 42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1000-00002B000000}"/>
            </a:ext>
          </a:extLst>
        </xdr:cNvPr>
        <xdr:cNvGrpSpPr/>
      </xdr:nvGrpSpPr>
      <xdr:grpSpPr>
        <a:xfrm>
          <a:off x="57150" y="13232130"/>
          <a:ext cx="324000" cy="310225"/>
          <a:chOff x="66675" y="4972050"/>
          <a:chExt cx="324000" cy="325465"/>
        </a:xfrm>
      </xdr:grpSpPr>
      <xdr:sp macro="" textlink="">
        <xdr:nvSpPr>
          <xdr:cNvPr id="44" name="Rechteck 43">
            <a:extLst>
              <a:ext uri="{FF2B5EF4-FFF2-40B4-BE49-F238E27FC236}">
                <a16:creationId xmlns:a16="http://schemas.microsoft.com/office/drawing/2014/main" id="{00000000-0008-0000-1000-00002C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45" name="Pfeil nach oben 44">
            <a:extLst>
              <a:ext uri="{FF2B5EF4-FFF2-40B4-BE49-F238E27FC236}">
                <a16:creationId xmlns:a16="http://schemas.microsoft.com/office/drawing/2014/main" id="{00000000-0008-0000-1000-00002D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xdr:twoCellAnchor editAs="oneCell">
    <xdr:from>
      <xdr:col>0</xdr:col>
      <xdr:colOff>333375</xdr:colOff>
      <xdr:row>26</xdr:row>
      <xdr:rowOff>0</xdr:rowOff>
    </xdr:from>
    <xdr:to>
      <xdr:col>7</xdr:col>
      <xdr:colOff>457200</xdr:colOff>
      <xdr:row>56</xdr:row>
      <xdr:rowOff>161925</xdr:rowOff>
    </xdr:to>
    <xdr:graphicFrame macro="">
      <xdr:nvGraphicFramePr>
        <xdr:cNvPr id="16" name="Diagramm 15">
          <a:extLst>
            <a:ext uri="{FF2B5EF4-FFF2-40B4-BE49-F238E27FC236}">
              <a16:creationId xmlns:a16="http://schemas.microsoft.com/office/drawing/2014/main" id="{00000000-0008-0000-1000-000010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 editAs="oneCell">
    <xdr:from>
      <xdr:col>0</xdr:col>
      <xdr:colOff>57150</xdr:colOff>
      <xdr:row>4</xdr:row>
      <xdr:rowOff>66675</xdr:rowOff>
    </xdr:from>
    <xdr:to>
      <xdr:col>0</xdr:col>
      <xdr:colOff>381150</xdr:colOff>
      <xdr:row>5</xdr:row>
      <xdr:rowOff>96865</xdr:rowOff>
    </xdr:to>
    <xdr:grpSp>
      <xdr:nvGrpSpPr>
        <xdr:cNvPr id="25" name="Gruppieren 24">
          <a:hlinkClick xmlns:r="http://schemas.openxmlformats.org/officeDocument/2006/relationships" r:id="rId8" tooltip="Packing"/>
          <a:extLst>
            <a:ext uri="{FF2B5EF4-FFF2-40B4-BE49-F238E27FC236}">
              <a16:creationId xmlns:a16="http://schemas.microsoft.com/office/drawing/2014/main" id="{00000000-0008-0000-1000-000019000000}"/>
            </a:ext>
          </a:extLst>
        </xdr:cNvPr>
        <xdr:cNvGrpSpPr/>
      </xdr:nvGrpSpPr>
      <xdr:grpSpPr>
        <a:xfrm>
          <a:off x="57150" y="1445895"/>
          <a:ext cx="324000" cy="327370"/>
          <a:chOff x="12020550" y="2171700"/>
          <a:chExt cx="324000" cy="325465"/>
        </a:xfrm>
      </xdr:grpSpPr>
      <xdr:sp macro="" textlink="">
        <xdr:nvSpPr>
          <xdr:cNvPr id="26" name="Rechteck 25">
            <a:extLst>
              <a:ext uri="{FF2B5EF4-FFF2-40B4-BE49-F238E27FC236}">
                <a16:creationId xmlns:a16="http://schemas.microsoft.com/office/drawing/2014/main" id="{00000000-0008-0000-1000-00001A000000}"/>
              </a:ext>
            </a:extLst>
          </xdr:cNvPr>
          <xdr:cNvSpPr>
            <a:spLocks noChangeAspect="1"/>
          </xdr:cNvSpPr>
        </xdr:nvSpPr>
        <xdr:spPr>
          <a:xfrm>
            <a:off x="12020550" y="21717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27" name="Pfeil nach rechts 26">
            <a:extLst>
              <a:ext uri="{FF2B5EF4-FFF2-40B4-BE49-F238E27FC236}">
                <a16:creationId xmlns:a16="http://schemas.microsoft.com/office/drawing/2014/main" id="{00000000-0008-0000-1000-00001B000000}"/>
              </a:ext>
            </a:extLst>
          </xdr:cNvPr>
          <xdr:cNvSpPr/>
        </xdr:nvSpPr>
        <xdr:spPr>
          <a:xfrm>
            <a:off x="12115800" y="2247900"/>
            <a:ext cx="162000" cy="180000"/>
          </a:xfrm>
          <a:prstGeom prst="righ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oneCellAnchor>
    <xdr:from>
      <xdr:col>0</xdr:col>
      <xdr:colOff>66675</xdr:colOff>
      <xdr:row>5</xdr:row>
      <xdr:rowOff>95250</xdr:rowOff>
    </xdr:from>
    <xdr:ext cx="341925" cy="250453"/>
    <xdr:sp macro="" textlink="' '!A684">
      <xdr:nvSpPr>
        <xdr:cNvPr id="28" name="Textfeld 27">
          <a:extLst>
            <a:ext uri="{FF2B5EF4-FFF2-40B4-BE49-F238E27FC236}">
              <a16:creationId xmlns:a16="http://schemas.microsoft.com/office/drawing/2014/main" id="{00000000-0008-0000-1000-00001C000000}"/>
            </a:ext>
          </a:extLst>
        </xdr:cNvPr>
        <xdr:cNvSpPr txBox="1"/>
      </xdr:nvSpPr>
      <xdr:spPr>
        <a:xfrm>
          <a:off x="66675" y="1752600"/>
          <a:ext cx="341925" cy="25045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pPr algn="ctr"/>
          <a:fld id="{69A137D9-02D1-4C0F-84FC-AF4BB44ABB2D}" type="TxLink">
            <a:rPr lang="en-US" sz="800" b="0" i="0" u="none" strike="noStrike">
              <a:solidFill>
                <a:schemeClr val="tx1">
                  <a:lumMod val="50000"/>
                  <a:lumOff val="50000"/>
                </a:schemeClr>
              </a:solidFill>
              <a:latin typeface="Calibri"/>
              <a:ea typeface="+mn-ea"/>
              <a:cs typeface="+mn-cs"/>
            </a:rPr>
            <a:pPr algn="ctr"/>
            <a:t>packa-ging</a:t>
          </a:fld>
          <a:endParaRPr lang="de-CH" sz="800" b="0">
            <a:solidFill>
              <a:schemeClr val="tx1">
                <a:lumMod val="50000"/>
                <a:lumOff val="50000"/>
              </a:schemeClr>
            </a:solidFill>
            <a:latin typeface="+mn-lt"/>
            <a:ea typeface="+mn-ea"/>
            <a:cs typeface="+mn-cs"/>
          </a:endParaRP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60960</xdr:colOff>
          <xdr:row>0</xdr:row>
          <xdr:rowOff>0</xdr:rowOff>
        </xdr:from>
        <xdr:to>
          <xdr:col>9</xdr:col>
          <xdr:colOff>3810</xdr:colOff>
          <xdr:row>0</xdr:row>
          <xdr:rowOff>533400</xdr:rowOff>
        </xdr:to>
        <xdr:pic>
          <xdr:nvPicPr>
            <xdr:cNvPr id="29" name="Grafik 59">
              <a:extLst>
                <a:ext uri="{FF2B5EF4-FFF2-40B4-BE49-F238E27FC236}">
                  <a16:creationId xmlns:a16="http://schemas.microsoft.com/office/drawing/2014/main" id="{00000000-0008-0000-1000-00001D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!$D$6" spid="_x0000_s681001"/>
                </a:ext>
              </a:extLst>
            </xdr:cNvPicPr>
          </xdr:nvPicPr>
          <xdr:blipFill>
            <a:blip xmlns:r="http://schemas.openxmlformats.org/officeDocument/2006/relationships" r:embed="rId9"/>
            <a:srcRect/>
            <a:stretch>
              <a:fillRect/>
            </a:stretch>
          </xdr:blipFill>
          <xdr:spPr bwMode="auto">
            <a:xfrm>
              <a:off x="7170420" y="0"/>
              <a:ext cx="2268855" cy="533400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114300</xdr:colOff>
      <xdr:row>2</xdr:row>
      <xdr:rowOff>47625</xdr:rowOff>
    </xdr:from>
    <xdr:to>
      <xdr:col>7</xdr:col>
      <xdr:colOff>287100</xdr:colOff>
      <xdr:row>2</xdr:row>
      <xdr:rowOff>220425</xdr:rowOff>
    </xdr:to>
    <xdr:grpSp>
      <xdr:nvGrpSpPr>
        <xdr:cNvPr id="6" name="Gruppieren 5">
          <a:hlinkClick xmlns:r="http://schemas.openxmlformats.org/officeDocument/2006/relationships" r:id="rId1" tooltip="Help"/>
          <a:extLst>
            <a:ext uri="{FF2B5EF4-FFF2-40B4-BE49-F238E27FC236}">
              <a16:creationId xmlns:a16="http://schemas.microsoft.com/office/drawing/2014/main" id="{00000000-0008-0000-1100-000006000000}"/>
            </a:ext>
          </a:extLst>
        </xdr:cNvPr>
        <xdr:cNvGrpSpPr/>
      </xdr:nvGrpSpPr>
      <xdr:grpSpPr>
        <a:xfrm>
          <a:off x="10614660" y="611505"/>
          <a:ext cx="172800" cy="172800"/>
          <a:chOff x="8105775" y="571500"/>
          <a:chExt cx="172800" cy="172800"/>
        </a:xfrm>
      </xdr:grpSpPr>
      <xdr:sp macro="" textlink="">
        <xdr:nvSpPr>
          <xdr:cNvPr id="7" name="Rechteck 6">
            <a:extLst>
              <a:ext uri="{FF2B5EF4-FFF2-40B4-BE49-F238E27FC236}">
                <a16:creationId xmlns:a16="http://schemas.microsoft.com/office/drawing/2014/main" id="{00000000-0008-0000-1100-000007000000}"/>
              </a:ext>
            </a:extLst>
          </xdr:cNvPr>
          <xdr:cNvSpPr>
            <a:spLocks noChangeAspect="1"/>
          </xdr:cNvSpPr>
        </xdr:nvSpPr>
        <xdr:spPr>
          <a:xfrm>
            <a:off x="8105775" y="571500"/>
            <a:ext cx="172800" cy="172800"/>
          </a:xfrm>
          <a:prstGeom prst="rect">
            <a:avLst/>
          </a:prstGeom>
          <a:ln/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8" name="Textfeld 7">
            <a:extLst>
              <a:ext uri="{FF2B5EF4-FFF2-40B4-BE49-F238E27FC236}">
                <a16:creationId xmlns:a16="http://schemas.microsoft.com/office/drawing/2014/main" id="{00000000-0008-0000-1100-000008000000}"/>
              </a:ext>
            </a:extLst>
          </xdr:cNvPr>
          <xdr:cNvSpPr txBox="1"/>
        </xdr:nvSpPr>
        <xdr:spPr>
          <a:xfrm>
            <a:off x="8152998" y="584162"/>
            <a:ext cx="78355" cy="1474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t">
            <a:noAutofit/>
          </a:bodyPr>
          <a:lstStyle/>
          <a:p>
            <a:r>
              <a:rPr lang="de-CH" sz="1000" b="1">
                <a:solidFill>
                  <a:schemeClr val="bg1"/>
                </a:solidFill>
                <a:latin typeface="Arial" pitchFamily="34" charset="0"/>
                <a:cs typeface="Arial" pitchFamily="34" charset="0"/>
              </a:rPr>
              <a:t>?</a:t>
            </a:r>
          </a:p>
        </xdr:txBody>
      </xdr:sp>
    </xdr:grpSp>
    <xdr:clientData fPrintsWithSheet="0"/>
  </xdr:twoCellAnchor>
  <xdr:twoCellAnchor>
    <xdr:from>
      <xdr:col>10</xdr:col>
      <xdr:colOff>85724</xdr:colOff>
      <xdr:row>46</xdr:row>
      <xdr:rowOff>0</xdr:rowOff>
    </xdr:from>
    <xdr:to>
      <xdr:col>26</xdr:col>
      <xdr:colOff>228600</xdr:colOff>
      <xdr:row>56</xdr:row>
      <xdr:rowOff>166688</xdr:rowOff>
    </xdr:to>
    <xdr:graphicFrame macro="">
      <xdr:nvGraphicFramePr>
        <xdr:cNvPr id="18" name="Diagramm 17">
          <a:extLst>
            <a:ext uri="{FF2B5EF4-FFF2-40B4-BE49-F238E27FC236}">
              <a16:creationId xmlns:a16="http://schemas.microsoft.com/office/drawing/2014/main" id="{00000000-0008-0000-1100-00001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5025</xdr:colOff>
          <xdr:row>2</xdr:row>
          <xdr:rowOff>57924</xdr:rowOff>
        </xdr:from>
        <xdr:to>
          <xdr:col>4</xdr:col>
          <xdr:colOff>2052900</xdr:colOff>
          <xdr:row>23</xdr:row>
          <xdr:rowOff>180975</xdr:rowOff>
        </xdr:to>
        <xdr:pic>
          <xdr:nvPicPr>
            <xdr:cNvPr id="19" name="Grafik 18">
              <a:extLst>
                <a:ext uri="{FF2B5EF4-FFF2-40B4-BE49-F238E27FC236}">
                  <a16:creationId xmlns:a16="http://schemas.microsoft.com/office/drawing/2014/main" id="{00000000-0008-0000-1100-000013000000}"/>
                </a:ext>
              </a:extLst>
            </xdr:cNvPr>
            <xdr:cNvPicPr>
              <a:picLocks noChangeArrowheads="1"/>
              <a:extLst>
                <a:ext uri="{84589F7E-364E-4C9E-8A38-B11213B215E9}">
                  <a14:cameraTool cellRange="$K$46:$AA$58" spid="_x0000_s716892"/>
                </a:ext>
              </a:extLst>
            </xdr:cNvPicPr>
          </xdr:nvPicPr>
          <xdr:blipFill>
            <a:blip xmlns:r="http://schemas.openxmlformats.org/officeDocument/2006/relationships" r:embed="rId3"/>
            <a:srcRect/>
            <a:stretch>
              <a:fillRect/>
            </a:stretch>
          </xdr:blipFill>
          <xdr:spPr bwMode="auto">
            <a:xfrm rot="5400000">
              <a:off x="2139012" y="2943612"/>
              <a:ext cx="6657201" cy="2047875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  <xdr:twoCellAnchor>
    <xdr:from>
      <xdr:col>10</xdr:col>
      <xdr:colOff>66673</xdr:colOff>
      <xdr:row>59</xdr:row>
      <xdr:rowOff>76200</xdr:rowOff>
    </xdr:from>
    <xdr:to>
      <xdr:col>26</xdr:col>
      <xdr:colOff>257175</xdr:colOff>
      <xdr:row>70</xdr:row>
      <xdr:rowOff>157163</xdr:rowOff>
    </xdr:to>
    <xdr:graphicFrame macro="">
      <xdr:nvGraphicFramePr>
        <xdr:cNvPr id="20" name="Diagramm 19">
          <a:extLst>
            <a:ext uri="{FF2B5EF4-FFF2-40B4-BE49-F238E27FC236}">
              <a16:creationId xmlns:a16="http://schemas.microsoft.com/office/drawing/2014/main" id="{00000000-0008-0000-1100-00001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 fPrintsWithSheet="0"/>
  </xdr:twoCellAnchor>
  <xdr:twoCellAnchor editAs="oneCell">
    <xdr:from>
      <xdr:col>4</xdr:col>
      <xdr:colOff>1038225</xdr:colOff>
      <xdr:row>3</xdr:row>
      <xdr:rowOff>88900</xdr:rowOff>
    </xdr:from>
    <xdr:to>
      <xdr:col>4</xdr:col>
      <xdr:colOff>1055416</xdr:colOff>
      <xdr:row>23</xdr:row>
      <xdr:rowOff>64817</xdr:rowOff>
    </xdr:to>
    <xdr:cxnSp macro="">
      <xdr:nvCxnSpPr>
        <xdr:cNvPr id="22" name="Gerade Verbindung 3">
          <a:extLst>
            <a:ext uri="{FF2B5EF4-FFF2-40B4-BE49-F238E27FC236}">
              <a16:creationId xmlns:a16="http://schemas.microsoft.com/office/drawing/2014/main" id="{00000000-0008-0000-1100-000016000000}"/>
            </a:ext>
          </a:extLst>
        </xdr:cNvPr>
        <xdr:cNvCxnSpPr/>
      </xdr:nvCxnSpPr>
      <xdr:spPr>
        <a:xfrm>
          <a:off x="5476875" y="936625"/>
          <a:ext cx="17191" cy="6243367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76200</xdr:colOff>
      <xdr:row>0</xdr:row>
      <xdr:rowOff>133350</xdr:rowOff>
    </xdr:from>
    <xdr:to>
      <xdr:col>0</xdr:col>
      <xdr:colOff>400200</xdr:colOff>
      <xdr:row>0</xdr:row>
      <xdr:rowOff>458815</xdr:rowOff>
    </xdr:to>
    <xdr:grpSp>
      <xdr:nvGrpSpPr>
        <xdr:cNvPr id="35" name="Gruppieren 34">
          <a:hlinkClick xmlns:r="http://schemas.openxmlformats.org/officeDocument/2006/relationships" r:id="rId5" tooltip="Back"/>
          <a:extLst>
            <a:ext uri="{FF2B5EF4-FFF2-40B4-BE49-F238E27FC236}">
              <a16:creationId xmlns:a16="http://schemas.microsoft.com/office/drawing/2014/main" id="{00000000-0008-0000-1100-000023000000}"/>
            </a:ext>
          </a:extLst>
        </xdr:cNvPr>
        <xdr:cNvGrpSpPr/>
      </xdr:nvGrpSpPr>
      <xdr:grpSpPr>
        <a:xfrm>
          <a:off x="76200" y="133350"/>
          <a:ext cx="324000" cy="325465"/>
          <a:chOff x="9191625" y="3009900"/>
          <a:chExt cx="324000" cy="325465"/>
        </a:xfrm>
      </xdr:grpSpPr>
      <xdr:sp macro="" textlink="">
        <xdr:nvSpPr>
          <xdr:cNvPr id="36" name="Rechteck 35">
            <a:extLst>
              <a:ext uri="{FF2B5EF4-FFF2-40B4-BE49-F238E27FC236}">
                <a16:creationId xmlns:a16="http://schemas.microsoft.com/office/drawing/2014/main" id="{00000000-0008-0000-1100-000024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37" name="Pfeil nach links 36">
            <a:extLst>
              <a:ext uri="{FF2B5EF4-FFF2-40B4-BE49-F238E27FC236}">
                <a16:creationId xmlns:a16="http://schemas.microsoft.com/office/drawing/2014/main" id="{00000000-0008-0000-1100-000025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1546860</xdr:colOff>
          <xdr:row>0</xdr:row>
          <xdr:rowOff>0</xdr:rowOff>
        </xdr:from>
        <xdr:to>
          <xdr:col>8</xdr:col>
          <xdr:colOff>5715</xdr:colOff>
          <xdr:row>0</xdr:row>
          <xdr:rowOff>533400</xdr:rowOff>
        </xdr:to>
        <xdr:pic>
          <xdr:nvPicPr>
            <xdr:cNvPr id="12" name="Grafik 59">
              <a:extLst>
                <a:ext uri="{FF2B5EF4-FFF2-40B4-BE49-F238E27FC236}">
                  <a16:creationId xmlns:a16="http://schemas.microsoft.com/office/drawing/2014/main" id="{00000000-0008-0000-1100-00000C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!$D$6" spid="_x0000_s716893"/>
                </a:ext>
              </a:extLst>
            </xdr:cNvPicPr>
          </xdr:nvPicPr>
          <xdr:blipFill>
            <a:blip xmlns:r="http://schemas.openxmlformats.org/officeDocument/2006/relationships" r:embed="rId6"/>
            <a:srcRect/>
            <a:stretch>
              <a:fillRect/>
            </a:stretch>
          </xdr:blipFill>
          <xdr:spPr bwMode="auto">
            <a:xfrm>
              <a:off x="8534400" y="0"/>
              <a:ext cx="2268855" cy="533400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133350</xdr:colOff>
      <xdr:row>2</xdr:row>
      <xdr:rowOff>139065</xdr:rowOff>
    </xdr:from>
    <xdr:to>
      <xdr:col>8</xdr:col>
      <xdr:colOff>200025</xdr:colOff>
      <xdr:row>31</xdr:row>
      <xdr:rowOff>91440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95250</xdr:colOff>
      <xdr:row>15</xdr:row>
      <xdr:rowOff>57150</xdr:rowOff>
    </xdr:from>
    <xdr:to>
      <xdr:col>8</xdr:col>
      <xdr:colOff>0</xdr:colOff>
      <xdr:row>15</xdr:row>
      <xdr:rowOff>57150</xdr:rowOff>
    </xdr:to>
    <xdr:cxnSp macro="">
      <xdr:nvCxnSpPr>
        <xdr:cNvPr id="12" name="Gerade Verbindung 11">
          <a:extLst>
            <a:ext uri="{FF2B5EF4-FFF2-40B4-BE49-F238E27FC236}">
              <a16:creationId xmlns:a16="http://schemas.microsoft.com/office/drawing/2014/main" id="{00000000-0008-0000-1200-00000C000000}"/>
            </a:ext>
          </a:extLst>
        </xdr:cNvPr>
        <xdr:cNvCxnSpPr/>
      </xdr:nvCxnSpPr>
      <xdr:spPr>
        <a:xfrm>
          <a:off x="866775" y="3171825"/>
          <a:ext cx="7839075" cy="0"/>
        </a:xfrm>
        <a:prstGeom prst="line">
          <a:avLst/>
        </a:prstGeom>
        <a:ln>
          <a:solidFill>
            <a:schemeClr val="bg2">
              <a:lumMod val="2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absolute">
    <xdr:from>
      <xdr:col>7</xdr:col>
      <xdr:colOff>2257425</xdr:colOff>
      <xdr:row>3</xdr:row>
      <xdr:rowOff>120016</xdr:rowOff>
    </xdr:from>
    <xdr:to>
      <xdr:col>7</xdr:col>
      <xdr:colOff>2909192</xdr:colOff>
      <xdr:row>7</xdr:row>
      <xdr:rowOff>110416</xdr:rowOff>
    </xdr:to>
    <xdr:pic>
      <xdr:nvPicPr>
        <xdr:cNvPr id="14" name="Grafik 13">
          <a:extLst>
            <a:ext uri="{FF2B5EF4-FFF2-40B4-BE49-F238E27FC236}">
              <a16:creationId xmlns:a16="http://schemas.microsoft.com/office/drawing/2014/main" id="{00000000-0008-0000-12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clrChange>
            <a:clrFrom>
              <a:srgbClr val="EDEDED"/>
            </a:clrFrom>
            <a:clrTo>
              <a:srgbClr val="EDEDED">
                <a:alpha val="0"/>
              </a:srgbClr>
            </a:clrTo>
          </a:clrChange>
          <a:duotone>
            <a:prstClr val="black"/>
            <a:srgbClr val="EBF1DE">
              <a:tint val="45000"/>
              <a:satMod val="400000"/>
            </a:srgb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20050" y="971551"/>
          <a:ext cx="651767" cy="752400"/>
        </a:xfrm>
        <a:prstGeom prst="rect">
          <a:avLst/>
        </a:prstGeom>
      </xdr:spPr>
    </xdr:pic>
    <xdr:clientData/>
  </xdr:twoCellAnchor>
  <xdr:twoCellAnchor editAs="absolute">
    <xdr:from>
      <xdr:col>2</xdr:col>
      <xdr:colOff>108857</xdr:colOff>
      <xdr:row>22</xdr:row>
      <xdr:rowOff>134984</xdr:rowOff>
    </xdr:from>
    <xdr:to>
      <xdr:col>2</xdr:col>
      <xdr:colOff>766082</xdr:colOff>
      <xdr:row>26</xdr:row>
      <xdr:rowOff>124098</xdr:rowOff>
    </xdr:to>
    <xdr:pic>
      <xdr:nvPicPr>
        <xdr:cNvPr id="15" name="Grafik 14">
          <a:extLst>
            <a:ext uri="{FF2B5EF4-FFF2-40B4-BE49-F238E27FC236}">
              <a16:creationId xmlns:a16="http://schemas.microsoft.com/office/drawing/2014/main" id="{00000000-0008-0000-12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clrChange>
            <a:clrFrom>
              <a:srgbClr val="EDEDED"/>
            </a:clrFrom>
            <a:clrTo>
              <a:srgbClr val="EDEDED">
                <a:alpha val="0"/>
              </a:srgbClr>
            </a:clrTo>
          </a:clrChange>
          <a:duotone>
            <a:prstClr val="black"/>
            <a:srgbClr val="EBF1DE">
              <a:tint val="45000"/>
              <a:satMod val="400000"/>
            </a:srgb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0382" y="4606019"/>
          <a:ext cx="657225" cy="751114"/>
        </a:xfrm>
        <a:prstGeom prst="rect">
          <a:avLst/>
        </a:prstGeom>
      </xdr:spPr>
    </xdr:pic>
    <xdr:clientData/>
  </xdr:twoCellAnchor>
  <xdr:twoCellAnchor>
    <xdr:from>
      <xdr:col>5</xdr:col>
      <xdr:colOff>428625</xdr:colOff>
      <xdr:row>3</xdr:row>
      <xdr:rowOff>177173</xdr:rowOff>
    </xdr:from>
    <xdr:to>
      <xdr:col>5</xdr:col>
      <xdr:colOff>428625</xdr:colOff>
      <xdr:row>26</xdr:row>
      <xdr:rowOff>156202</xdr:rowOff>
    </xdr:to>
    <xdr:cxnSp macro="">
      <xdr:nvCxnSpPr>
        <xdr:cNvPr id="9" name="Gerade Verbindung 8">
          <a:extLst>
            <a:ext uri="{FF2B5EF4-FFF2-40B4-BE49-F238E27FC236}">
              <a16:creationId xmlns:a16="http://schemas.microsoft.com/office/drawing/2014/main" id="{00000000-0008-0000-1200-000009000000}"/>
            </a:ext>
          </a:extLst>
        </xdr:cNvPr>
        <xdr:cNvCxnSpPr/>
      </xdr:nvCxnSpPr>
      <xdr:spPr>
        <a:xfrm>
          <a:off x="4800600" y="1005848"/>
          <a:ext cx="0" cy="4360529"/>
        </a:xfrm>
        <a:prstGeom prst="line">
          <a:avLst/>
        </a:prstGeom>
        <a:ln>
          <a:solidFill>
            <a:schemeClr val="bg2">
              <a:lumMod val="2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absolute">
    <xdr:from>
      <xdr:col>2</xdr:col>
      <xdr:colOff>118382</xdr:colOff>
      <xdr:row>4</xdr:row>
      <xdr:rowOff>273</xdr:rowOff>
    </xdr:from>
    <xdr:to>
      <xdr:col>2</xdr:col>
      <xdr:colOff>823757</xdr:colOff>
      <xdr:row>7</xdr:row>
      <xdr:rowOff>173553</xdr:rowOff>
    </xdr:to>
    <xdr:pic>
      <xdr:nvPicPr>
        <xdr:cNvPr id="13" name="Grafik 12">
          <a:extLst>
            <a:ext uri="{FF2B5EF4-FFF2-40B4-BE49-F238E27FC236}">
              <a16:creationId xmlns:a16="http://schemas.microsoft.com/office/drawing/2014/main" id="{00000000-0008-0000-12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clrChange>
            <a:clrFrom>
              <a:srgbClr val="EDEDED"/>
            </a:clrFrom>
            <a:clrTo>
              <a:srgbClr val="EDEDED">
                <a:alpha val="0"/>
              </a:srgbClr>
            </a:clrTo>
          </a:clrChange>
          <a:duotone>
            <a:prstClr val="black"/>
            <a:srgbClr val="EBF1DE">
              <a:tint val="45000"/>
              <a:satMod val="400000"/>
            </a:srgb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9907" y="1042308"/>
          <a:ext cx="705375" cy="752400"/>
        </a:xfrm>
        <a:prstGeom prst="rect">
          <a:avLst/>
        </a:prstGeom>
      </xdr:spPr>
    </xdr:pic>
    <xdr:clientData/>
  </xdr:twoCellAnchor>
  <xdr:twoCellAnchor editAs="absolute">
    <xdr:from>
      <xdr:col>7</xdr:col>
      <xdr:colOff>1847851</xdr:colOff>
      <xdr:row>22</xdr:row>
      <xdr:rowOff>158115</xdr:rowOff>
    </xdr:from>
    <xdr:to>
      <xdr:col>7</xdr:col>
      <xdr:colOff>2938286</xdr:colOff>
      <xdr:row>26</xdr:row>
      <xdr:rowOff>148515</xdr:rowOff>
    </xdr:to>
    <xdr:pic>
      <xdr:nvPicPr>
        <xdr:cNvPr id="17" name="Grafik 16">
          <a:extLst>
            <a:ext uri="{FF2B5EF4-FFF2-40B4-BE49-F238E27FC236}">
              <a16:creationId xmlns:a16="http://schemas.microsoft.com/office/drawing/2014/main" id="{00000000-0008-0000-12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clrChange>
            <a:clrFrom>
              <a:srgbClr val="EDEDED"/>
            </a:clrFrom>
            <a:clrTo>
              <a:srgbClr val="EDEDED">
                <a:alpha val="0"/>
              </a:srgbClr>
            </a:clrTo>
          </a:clrChange>
          <a:duotone>
            <a:prstClr val="black"/>
            <a:srgbClr val="EBF1DE">
              <a:tint val="45000"/>
              <a:satMod val="400000"/>
            </a:srgb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10476" y="4629150"/>
          <a:ext cx="1090435" cy="752400"/>
        </a:xfrm>
        <a:prstGeom prst="rect">
          <a:avLst/>
        </a:prstGeom>
      </xdr:spPr>
    </xdr:pic>
    <xdr:clientData/>
  </xdr:twoCellAnchor>
  <xdr:twoCellAnchor editAs="absolute">
    <xdr:from>
      <xdr:col>0</xdr:col>
      <xdr:colOff>209560</xdr:colOff>
      <xdr:row>6</xdr:row>
      <xdr:rowOff>18414</xdr:rowOff>
    </xdr:from>
    <xdr:to>
      <xdr:col>1</xdr:col>
      <xdr:colOff>54331</xdr:colOff>
      <xdr:row>8</xdr:row>
      <xdr:rowOff>181345</xdr:rowOff>
    </xdr:to>
    <xdr:sp macro="" textlink="' '!A61">
      <xdr:nvSpPr>
        <xdr:cNvPr id="19" name="Textfeld 18">
          <a:extLst>
            <a:ext uri="{FF2B5EF4-FFF2-40B4-BE49-F238E27FC236}">
              <a16:creationId xmlns:a16="http://schemas.microsoft.com/office/drawing/2014/main" id="{00000000-0008-0000-1200-000013000000}"/>
            </a:ext>
          </a:extLst>
        </xdr:cNvPr>
        <xdr:cNvSpPr txBox="1"/>
      </xdr:nvSpPr>
      <xdr:spPr>
        <a:xfrm rot="16200000">
          <a:off x="93342" y="1553857"/>
          <a:ext cx="543931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fld id="{EE2E00D7-F09F-4138-B44F-A32F368E850E}" type="TxLink">
            <a:rPr lang="de-CH" sz="1400" b="0"/>
            <a:pPr/>
            <a:t>hoch</a:t>
          </a:fld>
          <a:endParaRPr lang="de-CH" sz="1400" b="0"/>
        </a:p>
      </xdr:txBody>
    </xdr:sp>
    <xdr:clientData/>
  </xdr:twoCellAnchor>
  <xdr:twoCellAnchor editAs="absolute">
    <xdr:from>
      <xdr:col>0</xdr:col>
      <xdr:colOff>209560</xdr:colOff>
      <xdr:row>22</xdr:row>
      <xdr:rowOff>108113</xdr:rowOff>
    </xdr:from>
    <xdr:to>
      <xdr:col>1</xdr:col>
      <xdr:colOff>54331</xdr:colOff>
      <xdr:row>25</xdr:row>
      <xdr:rowOff>177751</xdr:rowOff>
    </xdr:to>
    <xdr:sp macro="" textlink="' '!A64">
      <xdr:nvSpPr>
        <xdr:cNvPr id="20" name="Textfeld 19">
          <a:extLst>
            <a:ext uri="{FF2B5EF4-FFF2-40B4-BE49-F238E27FC236}">
              <a16:creationId xmlns:a16="http://schemas.microsoft.com/office/drawing/2014/main" id="{00000000-0008-0000-1200-000014000000}"/>
            </a:ext>
          </a:extLst>
        </xdr:cNvPr>
        <xdr:cNvSpPr txBox="1"/>
      </xdr:nvSpPr>
      <xdr:spPr>
        <a:xfrm rot="16200000">
          <a:off x="44739" y="4740159"/>
          <a:ext cx="641138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fld id="{D7A12D7F-AA89-4F8B-B20B-E1E062DB0C70}" type="TxLink">
            <a:rPr lang="de-CH" sz="1400" b="0"/>
            <a:pPr/>
            <a:t>gering</a:t>
          </a:fld>
          <a:endParaRPr lang="de-CH" sz="1400" b="0"/>
        </a:p>
      </xdr:txBody>
    </xdr:sp>
    <xdr:clientData/>
  </xdr:twoCellAnchor>
  <xdr:twoCellAnchor editAs="absolute">
    <xdr:from>
      <xdr:col>7</xdr:col>
      <xdr:colOff>1331590</xdr:colOff>
      <xdr:row>28</xdr:row>
      <xdr:rowOff>17158</xdr:rowOff>
    </xdr:from>
    <xdr:to>
      <xdr:col>7</xdr:col>
      <xdr:colOff>1875521</xdr:colOff>
      <xdr:row>29</xdr:row>
      <xdr:rowOff>138154</xdr:rowOff>
    </xdr:to>
    <xdr:sp macro="" textlink="' '!A61">
      <xdr:nvSpPr>
        <xdr:cNvPr id="26" name="Textfeld 25">
          <a:extLst>
            <a:ext uri="{FF2B5EF4-FFF2-40B4-BE49-F238E27FC236}">
              <a16:creationId xmlns:a16="http://schemas.microsoft.com/office/drawing/2014/main" id="{00000000-0008-0000-1200-00001A000000}"/>
            </a:ext>
          </a:extLst>
        </xdr:cNvPr>
        <xdr:cNvSpPr txBox="1"/>
      </xdr:nvSpPr>
      <xdr:spPr>
        <a:xfrm>
          <a:off x="7094215" y="5627383"/>
          <a:ext cx="543931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fld id="{3C0E11DB-ABDC-4C53-952F-0772FEF8B054}" type="TxLink">
            <a:rPr lang="de-CH" sz="1400" b="0"/>
            <a:pPr/>
            <a:t>hoch</a:t>
          </a:fld>
          <a:endParaRPr lang="de-CH" sz="1400" b="0"/>
        </a:p>
      </xdr:txBody>
    </xdr:sp>
    <xdr:clientData/>
  </xdr:twoCellAnchor>
  <xdr:twoCellAnchor editAs="absolute">
    <xdr:from>
      <xdr:col>2</xdr:col>
      <xdr:colOff>530512</xdr:colOff>
      <xdr:row>28</xdr:row>
      <xdr:rowOff>17158</xdr:rowOff>
    </xdr:from>
    <xdr:to>
      <xdr:col>2</xdr:col>
      <xdr:colOff>1171650</xdr:colOff>
      <xdr:row>29</xdr:row>
      <xdr:rowOff>145774</xdr:rowOff>
    </xdr:to>
    <xdr:sp macro="" textlink="' '!A64">
      <xdr:nvSpPr>
        <xdr:cNvPr id="27" name="Textfeld 26">
          <a:extLst>
            <a:ext uri="{FF2B5EF4-FFF2-40B4-BE49-F238E27FC236}">
              <a16:creationId xmlns:a16="http://schemas.microsoft.com/office/drawing/2014/main" id="{00000000-0008-0000-1200-00001B000000}"/>
            </a:ext>
          </a:extLst>
        </xdr:cNvPr>
        <xdr:cNvSpPr txBox="1"/>
      </xdr:nvSpPr>
      <xdr:spPr>
        <a:xfrm>
          <a:off x="1322992" y="5450218"/>
          <a:ext cx="641138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fld id="{FFBACFB3-630D-48F2-B687-4775FDEA37E6}" type="TxLink">
            <a:rPr lang="de-CH" sz="1400" b="0"/>
            <a:pPr/>
            <a:t>gering</a:t>
          </a:fld>
          <a:endParaRPr lang="de-CH" sz="1400" b="0"/>
        </a:p>
      </xdr:txBody>
    </xdr:sp>
    <xdr:clientData/>
  </xdr:twoCellAnchor>
  <xdr:twoCellAnchor editAs="oneCell">
    <xdr:from>
      <xdr:col>3</xdr:col>
      <xdr:colOff>725854</xdr:colOff>
      <xdr:row>81</xdr:row>
      <xdr:rowOff>151982</xdr:rowOff>
    </xdr:from>
    <xdr:to>
      <xdr:col>5</xdr:col>
      <xdr:colOff>511300</xdr:colOff>
      <xdr:row>90</xdr:row>
      <xdr:rowOff>129482</xdr:rowOff>
    </xdr:to>
    <xdr:sp macro="" textlink="' '!A143">
      <xdr:nvSpPr>
        <xdr:cNvPr id="28" name="Rechteck 27">
          <a:extLst>
            <a:ext uri="{FF2B5EF4-FFF2-40B4-BE49-F238E27FC236}">
              <a16:creationId xmlns:a16="http://schemas.microsoft.com/office/drawing/2014/main" id="{00000000-0008-0000-1200-00001C000000}"/>
            </a:ext>
          </a:extLst>
        </xdr:cNvPr>
        <xdr:cNvSpPr>
          <a:spLocks/>
        </xdr:cNvSpPr>
      </xdr:nvSpPr>
      <xdr:spPr>
        <a:xfrm>
          <a:off x="2888029" y="17544632"/>
          <a:ext cx="1995246" cy="1692000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fld id="{151A8836-4160-4AD7-AE95-1947A2C8EDE8}" type="TxLink">
            <a:rPr lang="de-CH" sz="1400">
              <a:solidFill>
                <a:schemeClr val="bg1">
                  <a:lumMod val="50000"/>
                </a:schemeClr>
              </a:solidFill>
            </a:rPr>
            <a:pPr algn="ctr"/>
            <a:t>Gewinnorientierung</a:t>
          </a:fld>
          <a:endParaRPr lang="de-CH" sz="1400">
            <a:solidFill>
              <a:schemeClr val="bg1">
                <a:lumMod val="50000"/>
              </a:schemeClr>
            </a:solidFill>
          </a:endParaRPr>
        </a:p>
      </xdr:txBody>
    </xdr:sp>
    <xdr:clientData/>
  </xdr:twoCellAnchor>
  <xdr:twoCellAnchor editAs="oneCell">
    <xdr:from>
      <xdr:col>2</xdr:col>
      <xdr:colOff>142184</xdr:colOff>
      <xdr:row>81</xdr:row>
      <xdr:rowOff>151982</xdr:rowOff>
    </xdr:from>
    <xdr:to>
      <xdr:col>3</xdr:col>
      <xdr:colOff>689630</xdr:colOff>
      <xdr:row>90</xdr:row>
      <xdr:rowOff>129482</xdr:rowOff>
    </xdr:to>
    <xdr:sp macro="" textlink="' '!A144">
      <xdr:nvSpPr>
        <xdr:cNvPr id="29" name="Rechteck 28">
          <a:extLst>
            <a:ext uri="{FF2B5EF4-FFF2-40B4-BE49-F238E27FC236}">
              <a16:creationId xmlns:a16="http://schemas.microsoft.com/office/drawing/2014/main" id="{00000000-0008-0000-1200-00001D000000}"/>
            </a:ext>
          </a:extLst>
        </xdr:cNvPr>
        <xdr:cNvSpPr>
          <a:spLocks/>
        </xdr:cNvSpPr>
      </xdr:nvSpPr>
      <xdr:spPr>
        <a:xfrm>
          <a:off x="913709" y="18058982"/>
          <a:ext cx="1938096" cy="1692000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marL="0" indent="0" algn="ctr"/>
          <a:fld id="{1C20D2D8-D3F3-45B4-A481-931C7985C344}" type="TxLink">
            <a:rPr lang="de-CH" sz="1400">
              <a:solidFill>
                <a:schemeClr val="bg1">
                  <a:lumMod val="50000"/>
                </a:schemeClr>
              </a:solidFill>
              <a:latin typeface="+mn-lt"/>
              <a:ea typeface="+mn-ea"/>
              <a:cs typeface="+mn-cs"/>
            </a:rPr>
            <a:pPr marL="0" indent="0" algn="ctr"/>
            <a:t>Desinvestition</a:t>
          </a:fld>
          <a:endParaRPr lang="de-CH" sz="1400">
            <a:solidFill>
              <a:schemeClr val="bg1">
                <a:lumMod val="50000"/>
              </a:schemeClr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5</xdr:col>
      <xdr:colOff>554336</xdr:colOff>
      <xdr:row>81</xdr:row>
      <xdr:rowOff>151983</xdr:rowOff>
    </xdr:from>
    <xdr:to>
      <xdr:col>7</xdr:col>
      <xdr:colOff>1035107</xdr:colOff>
      <xdr:row>90</xdr:row>
      <xdr:rowOff>129483</xdr:rowOff>
    </xdr:to>
    <xdr:sp macro="" textlink="' '!A146">
      <xdr:nvSpPr>
        <xdr:cNvPr id="30" name="Rechteck 29">
          <a:extLst>
            <a:ext uri="{FF2B5EF4-FFF2-40B4-BE49-F238E27FC236}">
              <a16:creationId xmlns:a16="http://schemas.microsoft.com/office/drawing/2014/main" id="{00000000-0008-0000-1200-00001E000000}"/>
            </a:ext>
          </a:extLst>
        </xdr:cNvPr>
        <xdr:cNvSpPr>
          <a:spLocks/>
        </xdr:cNvSpPr>
      </xdr:nvSpPr>
      <xdr:spPr>
        <a:xfrm>
          <a:off x="4926311" y="17544633"/>
          <a:ext cx="1871421" cy="1692000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marL="0" indent="0" algn="ctr"/>
          <a:fld id="{A57D4896-316F-4B4C-BDBA-31310B07D6C6}" type="TxLink">
            <a:rPr lang="de-CH" sz="1400">
              <a:solidFill>
                <a:schemeClr val="bg1">
                  <a:lumMod val="50000"/>
                </a:schemeClr>
              </a:solidFill>
              <a:latin typeface="+mn-lt"/>
              <a:ea typeface="+mn-ea"/>
              <a:cs typeface="+mn-cs"/>
            </a:rPr>
            <a:pPr marL="0" indent="0" algn="ctr"/>
            <a:t>Verteidigen und Schwerpunkt verlagern</a:t>
          </a:fld>
          <a:endParaRPr lang="de-CH" sz="1400">
            <a:solidFill>
              <a:schemeClr val="bg1">
                <a:lumMod val="50000"/>
              </a:schemeClr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3</xdr:col>
      <xdr:colOff>725854</xdr:colOff>
      <xdr:row>72</xdr:row>
      <xdr:rowOff>137903</xdr:rowOff>
    </xdr:from>
    <xdr:to>
      <xdr:col>5</xdr:col>
      <xdr:colOff>511300</xdr:colOff>
      <xdr:row>81</xdr:row>
      <xdr:rowOff>115403</xdr:rowOff>
    </xdr:to>
    <xdr:sp macro="" textlink="' '!A145">
      <xdr:nvSpPr>
        <xdr:cNvPr id="31" name="Rechteck 30">
          <a:extLst>
            <a:ext uri="{FF2B5EF4-FFF2-40B4-BE49-F238E27FC236}">
              <a16:creationId xmlns:a16="http://schemas.microsoft.com/office/drawing/2014/main" id="{00000000-0008-0000-1200-00001F000000}"/>
            </a:ext>
          </a:extLst>
        </xdr:cNvPr>
        <xdr:cNvSpPr>
          <a:spLocks/>
        </xdr:cNvSpPr>
      </xdr:nvSpPr>
      <xdr:spPr>
        <a:xfrm>
          <a:off x="2888029" y="15816053"/>
          <a:ext cx="1995246" cy="1692000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fld id="{E34B1713-31F1-4FEE-A29C-2CD61DE7A3F4}" type="TxLink">
            <a:rPr lang="de-CH" sz="1400">
              <a:solidFill>
                <a:schemeClr val="bg1">
                  <a:lumMod val="50000"/>
                </a:schemeClr>
              </a:solidFill>
            </a:rPr>
            <a:pPr algn="ctr"/>
            <a:t>Selektion/ Gewinnorientierung</a:t>
          </a:fld>
          <a:endParaRPr lang="de-CH" sz="1400">
            <a:solidFill>
              <a:schemeClr val="bg1">
                <a:lumMod val="50000"/>
              </a:schemeClr>
            </a:solidFill>
          </a:endParaRPr>
        </a:p>
      </xdr:txBody>
    </xdr:sp>
    <xdr:clientData/>
  </xdr:twoCellAnchor>
  <xdr:twoCellAnchor editAs="oneCell">
    <xdr:from>
      <xdr:col>2</xdr:col>
      <xdr:colOff>142184</xdr:colOff>
      <xdr:row>72</xdr:row>
      <xdr:rowOff>137903</xdr:rowOff>
    </xdr:from>
    <xdr:to>
      <xdr:col>3</xdr:col>
      <xdr:colOff>689630</xdr:colOff>
      <xdr:row>81</xdr:row>
      <xdr:rowOff>115403</xdr:rowOff>
    </xdr:to>
    <xdr:sp macro="" textlink="' '!A142">
      <xdr:nvSpPr>
        <xdr:cNvPr id="32" name="Rechteck 31">
          <a:extLst>
            <a:ext uri="{FF2B5EF4-FFF2-40B4-BE49-F238E27FC236}">
              <a16:creationId xmlns:a16="http://schemas.microsoft.com/office/drawing/2014/main" id="{00000000-0008-0000-1200-000020000000}"/>
            </a:ext>
          </a:extLst>
        </xdr:cNvPr>
        <xdr:cNvSpPr>
          <a:spLocks/>
        </xdr:cNvSpPr>
      </xdr:nvSpPr>
      <xdr:spPr>
        <a:xfrm>
          <a:off x="913709" y="16330403"/>
          <a:ext cx="1938096" cy="1692000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marL="0" indent="0" algn="ctr"/>
          <a:fld id="{9D353C20-B734-4694-8E3A-EEB6CA183EEA}" type="TxLink">
            <a:rPr lang="de-CH" sz="1400">
              <a:solidFill>
                <a:schemeClr val="bg1">
                  <a:lumMod val="50000"/>
                </a:schemeClr>
              </a:solidFill>
              <a:latin typeface="+mn-lt"/>
              <a:ea typeface="+mn-ea"/>
              <a:cs typeface="+mn-cs"/>
            </a:rPr>
            <a:pPr marL="0" indent="0" algn="ctr"/>
            <a:t>Expandiere begrenzt oder ernte</a:t>
          </a:fld>
          <a:endParaRPr lang="de-CH" sz="1400">
            <a:solidFill>
              <a:schemeClr val="bg1">
                <a:lumMod val="50000"/>
              </a:schemeClr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5</xdr:col>
      <xdr:colOff>554336</xdr:colOff>
      <xdr:row>72</xdr:row>
      <xdr:rowOff>137904</xdr:rowOff>
    </xdr:from>
    <xdr:to>
      <xdr:col>7</xdr:col>
      <xdr:colOff>1035107</xdr:colOff>
      <xdr:row>81</xdr:row>
      <xdr:rowOff>115404</xdr:rowOff>
    </xdr:to>
    <xdr:sp macro="" textlink="' '!A140">
      <xdr:nvSpPr>
        <xdr:cNvPr id="33" name="Rechteck 32">
          <a:extLst>
            <a:ext uri="{FF2B5EF4-FFF2-40B4-BE49-F238E27FC236}">
              <a16:creationId xmlns:a16="http://schemas.microsoft.com/office/drawing/2014/main" id="{00000000-0008-0000-1200-000021000000}"/>
            </a:ext>
          </a:extLst>
        </xdr:cNvPr>
        <xdr:cNvSpPr>
          <a:spLocks/>
        </xdr:cNvSpPr>
      </xdr:nvSpPr>
      <xdr:spPr>
        <a:xfrm>
          <a:off x="4926311" y="15816054"/>
          <a:ext cx="1871421" cy="1692000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marL="0" indent="0" algn="ctr"/>
          <a:fld id="{83D38753-329B-48C1-AD17-62E111511542}" type="TxLink">
            <a:rPr lang="de-CH" sz="1400">
              <a:solidFill>
                <a:schemeClr val="bg1">
                  <a:lumMod val="50000"/>
                </a:schemeClr>
              </a:solidFill>
              <a:latin typeface="+mn-lt"/>
              <a:ea typeface="+mn-ea"/>
              <a:cs typeface="+mn-cs"/>
            </a:rPr>
            <a:pPr marL="0" indent="0" algn="ctr"/>
            <a:t>Selektiver Ausbau</a:t>
          </a:fld>
          <a:endParaRPr lang="de-CH" sz="1400">
            <a:solidFill>
              <a:schemeClr val="bg1">
                <a:lumMod val="50000"/>
              </a:schemeClr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3</xdr:col>
      <xdr:colOff>725854</xdr:colOff>
      <xdr:row>63</xdr:row>
      <xdr:rowOff>114299</xdr:rowOff>
    </xdr:from>
    <xdr:to>
      <xdr:col>5</xdr:col>
      <xdr:colOff>511300</xdr:colOff>
      <xdr:row>72</xdr:row>
      <xdr:rowOff>91799</xdr:rowOff>
    </xdr:to>
    <xdr:sp macro="" textlink="' '!A141">
      <xdr:nvSpPr>
        <xdr:cNvPr id="34" name="Rechteck 33">
          <a:extLst>
            <a:ext uri="{FF2B5EF4-FFF2-40B4-BE49-F238E27FC236}">
              <a16:creationId xmlns:a16="http://schemas.microsoft.com/office/drawing/2014/main" id="{00000000-0008-0000-1200-000022000000}"/>
            </a:ext>
          </a:extLst>
        </xdr:cNvPr>
        <xdr:cNvSpPr>
          <a:spLocks/>
        </xdr:cNvSpPr>
      </xdr:nvSpPr>
      <xdr:spPr>
        <a:xfrm>
          <a:off x="2888029" y="14077949"/>
          <a:ext cx="1995246" cy="1692000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marL="0" indent="0" algn="ctr"/>
          <a:fld id="{DD6AE4AC-8ACB-42A3-A725-CFCB992A5D29}" type="TxLink">
            <a:rPr lang="de-CH" sz="1400">
              <a:solidFill>
                <a:schemeClr val="bg1">
                  <a:lumMod val="50000"/>
                </a:schemeClr>
              </a:solidFill>
              <a:latin typeface="+mn-lt"/>
              <a:ea typeface="+mn-ea"/>
              <a:cs typeface="+mn-cs"/>
            </a:rPr>
            <a:pPr marL="0" indent="0" algn="ctr"/>
            <a:t>Ausbau mit Investitionen</a:t>
          </a:fld>
          <a:endParaRPr lang="de-CH" sz="1400">
            <a:solidFill>
              <a:schemeClr val="bg1">
                <a:lumMod val="50000"/>
              </a:schemeClr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2</xdr:col>
      <xdr:colOff>142184</xdr:colOff>
      <xdr:row>63</xdr:row>
      <xdr:rowOff>114299</xdr:rowOff>
    </xdr:from>
    <xdr:to>
      <xdr:col>3</xdr:col>
      <xdr:colOff>689630</xdr:colOff>
      <xdr:row>72</xdr:row>
      <xdr:rowOff>91799</xdr:rowOff>
    </xdr:to>
    <xdr:sp macro="" textlink="' '!A140">
      <xdr:nvSpPr>
        <xdr:cNvPr id="35" name="Rechteck 34">
          <a:extLst>
            <a:ext uri="{FF2B5EF4-FFF2-40B4-BE49-F238E27FC236}">
              <a16:creationId xmlns:a16="http://schemas.microsoft.com/office/drawing/2014/main" id="{00000000-0008-0000-1200-000023000000}"/>
            </a:ext>
          </a:extLst>
        </xdr:cNvPr>
        <xdr:cNvSpPr>
          <a:spLocks/>
        </xdr:cNvSpPr>
      </xdr:nvSpPr>
      <xdr:spPr>
        <a:xfrm>
          <a:off x="913709" y="14592299"/>
          <a:ext cx="1938096" cy="1692000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marL="0" indent="0" algn="ctr"/>
          <a:fld id="{02E37335-4CF3-44DF-BBF0-A0F29950612F}" type="TxLink">
            <a:rPr lang="de-CH" sz="1400">
              <a:solidFill>
                <a:schemeClr val="bg1">
                  <a:lumMod val="50000"/>
                </a:schemeClr>
              </a:solidFill>
              <a:latin typeface="+mn-lt"/>
              <a:ea typeface="+mn-ea"/>
              <a:cs typeface="+mn-cs"/>
            </a:rPr>
            <a:pPr marL="0" indent="0" algn="ctr"/>
            <a:t>Selektiver Ausbau</a:t>
          </a:fld>
          <a:endParaRPr lang="de-CH" sz="1400">
            <a:solidFill>
              <a:schemeClr val="bg1">
                <a:lumMod val="50000"/>
              </a:schemeClr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5</xdr:col>
      <xdr:colOff>554336</xdr:colOff>
      <xdr:row>63</xdr:row>
      <xdr:rowOff>114300</xdr:rowOff>
    </xdr:from>
    <xdr:to>
      <xdr:col>7</xdr:col>
      <xdr:colOff>1035107</xdr:colOff>
      <xdr:row>72</xdr:row>
      <xdr:rowOff>91800</xdr:rowOff>
    </xdr:to>
    <xdr:sp macro="" textlink="' '!A139">
      <xdr:nvSpPr>
        <xdr:cNvPr id="36" name="Rechteck 35">
          <a:extLst>
            <a:ext uri="{FF2B5EF4-FFF2-40B4-BE49-F238E27FC236}">
              <a16:creationId xmlns:a16="http://schemas.microsoft.com/office/drawing/2014/main" id="{00000000-0008-0000-1200-000024000000}"/>
            </a:ext>
          </a:extLst>
        </xdr:cNvPr>
        <xdr:cNvSpPr>
          <a:spLocks/>
        </xdr:cNvSpPr>
      </xdr:nvSpPr>
      <xdr:spPr>
        <a:xfrm>
          <a:off x="4926311" y="14077950"/>
          <a:ext cx="1871421" cy="1692000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fld id="{60D07A4F-3201-4CB5-8339-DC1AAF26C355}" type="TxLink">
            <a:rPr lang="de-CH" sz="1400">
              <a:solidFill>
                <a:schemeClr val="bg1">
                  <a:lumMod val="50000"/>
                </a:schemeClr>
              </a:solidFill>
            </a:rPr>
            <a:pPr algn="ctr"/>
            <a:t>Position verteidigen</a:t>
          </a:fld>
          <a:endParaRPr lang="de-CH" sz="1400">
            <a:solidFill>
              <a:schemeClr val="bg1">
                <a:lumMod val="50000"/>
              </a:schemeClr>
            </a:solidFill>
          </a:endParaRPr>
        </a:p>
      </xdr:txBody>
    </xdr:sp>
    <xdr:clientData/>
  </xdr:twoCellAnchor>
  <xdr:oneCellAnchor>
    <xdr:from>
      <xdr:col>3</xdr:col>
      <xdr:colOff>678364</xdr:colOff>
      <xdr:row>93</xdr:row>
      <xdr:rowOff>150159</xdr:rowOff>
    </xdr:from>
    <xdr:ext cx="2045175" cy="342786"/>
    <xdr:sp macro="" textlink="' '!A138">
      <xdr:nvSpPr>
        <xdr:cNvPr id="37" name="Textfeld 36">
          <a:extLst>
            <a:ext uri="{FF2B5EF4-FFF2-40B4-BE49-F238E27FC236}">
              <a16:creationId xmlns:a16="http://schemas.microsoft.com/office/drawing/2014/main" id="{00000000-0008-0000-1200-000025000000}"/>
            </a:ext>
          </a:extLst>
        </xdr:cNvPr>
        <xdr:cNvSpPr txBox="1"/>
      </xdr:nvSpPr>
      <xdr:spPr>
        <a:xfrm>
          <a:off x="2840539" y="21810009"/>
          <a:ext cx="2045175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spAutoFit/>
        </a:bodyPr>
        <a:lstStyle/>
        <a:p>
          <a:pPr marL="0" indent="0" algn="ctr"/>
          <a:fld id="{0D7DEAFA-6ED9-460A-A3AC-829BEE7FB24C}" type="TxLink">
            <a:rPr lang="en-US" sz="1600" b="1">
              <a:solidFill>
                <a:schemeClr val="tx1"/>
              </a:solidFill>
              <a:latin typeface="+mn-lt"/>
              <a:ea typeface="+mn-ea"/>
              <a:cs typeface="+mn-cs"/>
            </a:rPr>
            <a:pPr marL="0" indent="0" algn="ctr"/>
            <a:t>Wettbewerbsposition</a:t>
          </a:fld>
          <a:endParaRPr lang="de-CH" sz="16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oneCellAnchor>
  <xdr:oneCellAnchor>
    <xdr:from>
      <xdr:col>0</xdr:col>
      <xdr:colOff>399298</xdr:colOff>
      <xdr:row>63</xdr:row>
      <xdr:rowOff>130200</xdr:rowOff>
    </xdr:from>
    <xdr:ext cx="311496" cy="543930"/>
    <xdr:sp macro="" textlink="' '!A239">
      <xdr:nvSpPr>
        <xdr:cNvPr id="38" name="Textfeld 37">
          <a:extLst>
            <a:ext uri="{FF2B5EF4-FFF2-40B4-BE49-F238E27FC236}">
              <a16:creationId xmlns:a16="http://schemas.microsoft.com/office/drawing/2014/main" id="{00000000-0008-0000-1200-000026000000}"/>
            </a:ext>
          </a:extLst>
        </xdr:cNvPr>
        <xdr:cNvSpPr txBox="1"/>
      </xdr:nvSpPr>
      <xdr:spPr>
        <a:xfrm rot="16200000">
          <a:off x="283081" y="16191267"/>
          <a:ext cx="543930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spAutoFit/>
        </a:bodyPr>
        <a:lstStyle/>
        <a:p>
          <a:pPr algn="ctr"/>
          <a:fld id="{E793A3AD-497F-400B-87B6-F8005DB08AB7}" type="TxLink">
            <a:rPr lang="de-CH" sz="1400" b="0"/>
            <a:pPr algn="ctr"/>
            <a:t>hoch</a:t>
          </a:fld>
          <a:endParaRPr lang="de-CH" sz="1400" b="0"/>
        </a:p>
      </xdr:txBody>
    </xdr:sp>
    <xdr:clientData/>
  </xdr:oneCellAnchor>
  <xdr:oneCellAnchor>
    <xdr:from>
      <xdr:col>0</xdr:col>
      <xdr:colOff>399304</xdr:colOff>
      <xdr:row>87</xdr:row>
      <xdr:rowOff>106536</xdr:rowOff>
    </xdr:from>
    <xdr:ext cx="311496" cy="641138"/>
    <xdr:sp macro="" textlink="' '!A241">
      <xdr:nvSpPr>
        <xdr:cNvPr id="39" name="Textfeld 38">
          <a:extLst>
            <a:ext uri="{FF2B5EF4-FFF2-40B4-BE49-F238E27FC236}">
              <a16:creationId xmlns:a16="http://schemas.microsoft.com/office/drawing/2014/main" id="{00000000-0008-0000-1200-000027000000}"/>
            </a:ext>
          </a:extLst>
        </xdr:cNvPr>
        <xdr:cNvSpPr txBox="1"/>
      </xdr:nvSpPr>
      <xdr:spPr>
        <a:xfrm rot="16200000">
          <a:off x="234483" y="20788207"/>
          <a:ext cx="641138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spAutoFit/>
        </a:bodyPr>
        <a:lstStyle/>
        <a:p>
          <a:pPr algn="ctr"/>
          <a:fld id="{9A6B5979-172E-4330-88C7-F9077EE8AE73}" type="TxLink">
            <a:rPr lang="de-CH" sz="1400" b="0"/>
            <a:pPr algn="ctr"/>
            <a:t>gering</a:t>
          </a:fld>
          <a:endParaRPr lang="de-CH" sz="1400" b="0"/>
        </a:p>
      </xdr:txBody>
    </xdr:sp>
    <xdr:clientData/>
  </xdr:oneCellAnchor>
  <xdr:oneCellAnchor>
    <xdr:from>
      <xdr:col>7</xdr:col>
      <xdr:colOff>467371</xdr:colOff>
      <xdr:row>92</xdr:row>
      <xdr:rowOff>38669</xdr:rowOff>
    </xdr:from>
    <xdr:ext cx="543930" cy="311496"/>
    <xdr:sp macro="" textlink="' '!A239">
      <xdr:nvSpPr>
        <xdr:cNvPr id="40" name="Textfeld 39">
          <a:extLst>
            <a:ext uri="{FF2B5EF4-FFF2-40B4-BE49-F238E27FC236}">
              <a16:creationId xmlns:a16="http://schemas.microsoft.com/office/drawing/2014/main" id="{00000000-0008-0000-1200-000028000000}"/>
            </a:ext>
          </a:extLst>
        </xdr:cNvPr>
        <xdr:cNvSpPr txBox="1"/>
      </xdr:nvSpPr>
      <xdr:spPr>
        <a:xfrm>
          <a:off x="6229996" y="21508019"/>
          <a:ext cx="543930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spAutoFit/>
        </a:bodyPr>
        <a:lstStyle/>
        <a:p>
          <a:pPr algn="ctr"/>
          <a:fld id="{A6C8FDB9-875E-491B-8B4D-DB081B59F70E}" type="TxLink">
            <a:rPr lang="de-CH" sz="1400" b="0"/>
            <a:pPr algn="ctr"/>
            <a:t>hoch</a:t>
          </a:fld>
          <a:endParaRPr lang="de-CH" sz="1400" b="0"/>
        </a:p>
      </xdr:txBody>
    </xdr:sp>
    <xdr:clientData/>
  </xdr:oneCellAnchor>
  <xdr:oneCellAnchor>
    <xdr:from>
      <xdr:col>2</xdr:col>
      <xdr:colOff>155790</xdr:colOff>
      <xdr:row>92</xdr:row>
      <xdr:rowOff>30386</xdr:rowOff>
    </xdr:from>
    <xdr:ext cx="641138" cy="311496"/>
    <xdr:sp macro="" textlink="' '!A241">
      <xdr:nvSpPr>
        <xdr:cNvPr id="41" name="Textfeld 40">
          <a:extLst>
            <a:ext uri="{FF2B5EF4-FFF2-40B4-BE49-F238E27FC236}">
              <a16:creationId xmlns:a16="http://schemas.microsoft.com/office/drawing/2014/main" id="{00000000-0008-0000-1200-000029000000}"/>
            </a:ext>
          </a:extLst>
        </xdr:cNvPr>
        <xdr:cNvSpPr txBox="1"/>
      </xdr:nvSpPr>
      <xdr:spPr>
        <a:xfrm>
          <a:off x="927315" y="21499736"/>
          <a:ext cx="641138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spAutoFit/>
        </a:bodyPr>
        <a:lstStyle/>
        <a:p>
          <a:pPr algn="ctr"/>
          <a:fld id="{83A8F04D-2197-4039-8C46-B0008972DD21}" type="TxLink">
            <a:rPr lang="de-CH" sz="1400" b="0"/>
            <a:pPr algn="ctr"/>
            <a:t>gering</a:t>
          </a:fld>
          <a:endParaRPr lang="de-CH" sz="1400" b="0"/>
        </a:p>
      </xdr:txBody>
    </xdr:sp>
    <xdr:clientData/>
  </xdr:oneCellAnchor>
  <xdr:oneCellAnchor>
    <xdr:from>
      <xdr:col>4</xdr:col>
      <xdr:colOff>333588</xdr:colOff>
      <xdr:row>92</xdr:row>
      <xdr:rowOff>38669</xdr:rowOff>
    </xdr:from>
    <xdr:ext cx="620170" cy="311496"/>
    <xdr:sp macro="" textlink="' '!A240">
      <xdr:nvSpPr>
        <xdr:cNvPr id="42" name="Textfeld 41">
          <a:extLst>
            <a:ext uri="{FF2B5EF4-FFF2-40B4-BE49-F238E27FC236}">
              <a16:creationId xmlns:a16="http://schemas.microsoft.com/office/drawing/2014/main" id="{00000000-0008-0000-1200-00002A000000}"/>
            </a:ext>
          </a:extLst>
        </xdr:cNvPr>
        <xdr:cNvSpPr txBox="1"/>
      </xdr:nvSpPr>
      <xdr:spPr>
        <a:xfrm>
          <a:off x="3553038" y="21508019"/>
          <a:ext cx="620170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spAutoFit/>
        </a:bodyPr>
        <a:lstStyle/>
        <a:p>
          <a:pPr algn="ctr"/>
          <a:fld id="{A0A47CA1-CBB4-485B-A1D9-78BE76C65FD1}" type="TxLink">
            <a:rPr lang="de-CH" sz="1400" b="0"/>
            <a:pPr algn="ctr"/>
            <a:t>mittel</a:t>
          </a:fld>
          <a:endParaRPr lang="de-CH" sz="1400" b="0"/>
        </a:p>
      </xdr:txBody>
    </xdr:sp>
    <xdr:clientData/>
  </xdr:oneCellAnchor>
  <xdr:oneCellAnchor>
    <xdr:from>
      <xdr:col>0</xdr:col>
      <xdr:colOff>399305</xdr:colOff>
      <xdr:row>75</xdr:row>
      <xdr:rowOff>125767</xdr:rowOff>
    </xdr:from>
    <xdr:ext cx="311496" cy="620170"/>
    <xdr:sp macro="" textlink="' '!A240">
      <xdr:nvSpPr>
        <xdr:cNvPr id="43" name="Textfeld 42">
          <a:extLst>
            <a:ext uri="{FF2B5EF4-FFF2-40B4-BE49-F238E27FC236}">
              <a16:creationId xmlns:a16="http://schemas.microsoft.com/office/drawing/2014/main" id="{00000000-0008-0000-1200-00002B000000}"/>
            </a:ext>
          </a:extLst>
        </xdr:cNvPr>
        <xdr:cNvSpPr txBox="1"/>
      </xdr:nvSpPr>
      <xdr:spPr>
        <a:xfrm rot="16200000">
          <a:off x="244968" y="18510954"/>
          <a:ext cx="620170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spAutoFit/>
        </a:bodyPr>
        <a:lstStyle/>
        <a:p>
          <a:pPr algn="ctr"/>
          <a:fld id="{7FE7408E-BD4E-4A7B-8428-C749697BCCA7}" type="TxLink">
            <a:rPr lang="de-CH" sz="1400" b="0"/>
            <a:pPr algn="ctr"/>
            <a:t>mittel</a:t>
          </a:fld>
          <a:endParaRPr lang="de-CH" sz="1400" b="0"/>
        </a:p>
      </xdr:txBody>
    </xdr:sp>
    <xdr:clientData/>
  </xdr:oneCellAnchor>
  <xdr:twoCellAnchor editAs="oneCell">
    <xdr:from>
      <xdr:col>7</xdr:col>
      <xdr:colOff>1068303</xdr:colOff>
      <xdr:row>85</xdr:row>
      <xdr:rowOff>42800</xdr:rowOff>
    </xdr:from>
    <xdr:to>
      <xdr:col>8</xdr:col>
      <xdr:colOff>137591</xdr:colOff>
      <xdr:row>92</xdr:row>
      <xdr:rowOff>139460</xdr:rowOff>
    </xdr:to>
    <xdr:grpSp>
      <xdr:nvGrpSpPr>
        <xdr:cNvPr id="48" name="Gruppieren 47">
          <a:extLst>
            <a:ext uri="{FF2B5EF4-FFF2-40B4-BE49-F238E27FC236}">
              <a16:creationId xmlns:a16="http://schemas.microsoft.com/office/drawing/2014/main" id="{00000000-0008-0000-1200-000030000000}"/>
            </a:ext>
          </a:extLst>
        </xdr:cNvPr>
        <xdr:cNvGrpSpPr/>
      </xdr:nvGrpSpPr>
      <xdr:grpSpPr>
        <a:xfrm rot="16200000">
          <a:off x="7351657" y="19408366"/>
          <a:ext cx="1376820" cy="2102048"/>
          <a:chOff x="5419727" y="3738354"/>
          <a:chExt cx="964059" cy="802767"/>
        </a:xfrm>
      </xdr:grpSpPr>
      <xdr:sp macro="" textlink="">
        <xdr:nvSpPr>
          <xdr:cNvPr id="49" name="Rechteck 48">
            <a:extLst>
              <a:ext uri="{FF2B5EF4-FFF2-40B4-BE49-F238E27FC236}">
                <a16:creationId xmlns:a16="http://schemas.microsoft.com/office/drawing/2014/main" id="{00000000-0008-0000-1200-000031000000}"/>
              </a:ext>
            </a:extLst>
          </xdr:cNvPr>
          <xdr:cNvSpPr>
            <a:spLocks noChangeAspect="1"/>
          </xdr:cNvSpPr>
        </xdr:nvSpPr>
        <xdr:spPr>
          <a:xfrm>
            <a:off x="5419727" y="3738354"/>
            <a:ext cx="250562" cy="252000"/>
          </a:xfrm>
          <a:prstGeom prst="rect">
            <a:avLst/>
          </a:prstGeom>
          <a:solidFill>
            <a:schemeClr val="accent1">
              <a:lumMod val="20000"/>
              <a:lumOff val="80000"/>
            </a:schemeClr>
          </a:solidFill>
          <a:ln w="3175">
            <a:prstDash val="sysDash"/>
          </a:ln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de-CH" sz="1100"/>
          </a:p>
        </xdr:txBody>
      </xdr:sp>
      <xdr:sp macro="" textlink="">
        <xdr:nvSpPr>
          <xdr:cNvPr id="50" name="Rechteck 49">
            <a:extLst>
              <a:ext uri="{FF2B5EF4-FFF2-40B4-BE49-F238E27FC236}">
                <a16:creationId xmlns:a16="http://schemas.microsoft.com/office/drawing/2014/main" id="{00000000-0008-0000-1200-000032000000}"/>
              </a:ext>
            </a:extLst>
          </xdr:cNvPr>
          <xdr:cNvSpPr>
            <a:spLocks noChangeAspect="1"/>
          </xdr:cNvSpPr>
        </xdr:nvSpPr>
        <xdr:spPr>
          <a:xfrm>
            <a:off x="5420201" y="4289121"/>
            <a:ext cx="250562" cy="252000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 w="3175">
            <a:prstDash val="sysDash"/>
          </a:ln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de-CH" sz="1100"/>
          </a:p>
        </xdr:txBody>
      </xdr:sp>
      <xdr:sp macro="" textlink="">
        <xdr:nvSpPr>
          <xdr:cNvPr id="51" name="Rechteck 50">
            <a:extLst>
              <a:ext uri="{FF2B5EF4-FFF2-40B4-BE49-F238E27FC236}">
                <a16:creationId xmlns:a16="http://schemas.microsoft.com/office/drawing/2014/main" id="{00000000-0008-0000-1200-000033000000}"/>
              </a:ext>
            </a:extLst>
          </xdr:cNvPr>
          <xdr:cNvSpPr>
            <a:spLocks noChangeAspect="1"/>
          </xdr:cNvSpPr>
        </xdr:nvSpPr>
        <xdr:spPr>
          <a:xfrm>
            <a:off x="5419727" y="4014000"/>
            <a:ext cx="250562" cy="252000"/>
          </a:xfrm>
          <a:prstGeom prst="rect">
            <a:avLst/>
          </a:prstGeom>
          <a:solidFill>
            <a:schemeClr val="accent1">
              <a:lumMod val="40000"/>
              <a:lumOff val="60000"/>
            </a:schemeClr>
          </a:solidFill>
          <a:ln w="3175">
            <a:prstDash val="sysDash"/>
          </a:ln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de-CH" sz="1100"/>
          </a:p>
        </xdr:txBody>
      </xdr:sp>
      <xdr:sp macro="" textlink="' '!A149">
        <xdr:nvSpPr>
          <xdr:cNvPr id="52" name="Textfeld 51">
            <a:extLst>
              <a:ext uri="{FF2B5EF4-FFF2-40B4-BE49-F238E27FC236}">
                <a16:creationId xmlns:a16="http://schemas.microsoft.com/office/drawing/2014/main" id="{00000000-0008-0000-1200-000034000000}"/>
              </a:ext>
            </a:extLst>
          </xdr:cNvPr>
          <xdr:cNvSpPr txBox="1"/>
        </xdr:nvSpPr>
        <xdr:spPr>
          <a:xfrm>
            <a:off x="5648839" y="3817858"/>
            <a:ext cx="708293" cy="124252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fld id="{B90CD7EA-C901-4500-BF55-BC3794BBADE7}" type="TxLink">
              <a:rPr lang="de-CH" sz="1400"/>
              <a:pPr/>
              <a:t>Abschöpfen</a:t>
            </a:fld>
            <a:endParaRPr lang="de-CH" sz="1400"/>
          </a:p>
        </xdr:txBody>
      </xdr:sp>
      <xdr:sp macro="" textlink="' '!A148">
        <xdr:nvSpPr>
          <xdr:cNvPr id="53" name="Textfeld 52">
            <a:extLst>
              <a:ext uri="{FF2B5EF4-FFF2-40B4-BE49-F238E27FC236}">
                <a16:creationId xmlns:a16="http://schemas.microsoft.com/office/drawing/2014/main" id="{00000000-0008-0000-1200-000035000000}"/>
              </a:ext>
            </a:extLst>
          </xdr:cNvPr>
          <xdr:cNvSpPr txBox="1"/>
        </xdr:nvSpPr>
        <xdr:spPr>
          <a:xfrm>
            <a:off x="5654217" y="4088550"/>
            <a:ext cx="665070" cy="124252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fld id="{F17161B3-9D93-4AC5-B415-D457FD7E57F9}" type="TxLink">
              <a:rPr lang="de-CH" sz="1400"/>
              <a:pPr/>
              <a:t>Auswählen</a:t>
            </a:fld>
            <a:endParaRPr lang="de-CH" sz="1400"/>
          </a:p>
        </xdr:txBody>
      </xdr:sp>
      <xdr:sp macro="" textlink="' '!A147">
        <xdr:nvSpPr>
          <xdr:cNvPr id="54" name="Textfeld 53">
            <a:extLst>
              <a:ext uri="{FF2B5EF4-FFF2-40B4-BE49-F238E27FC236}">
                <a16:creationId xmlns:a16="http://schemas.microsoft.com/office/drawing/2014/main" id="{00000000-0008-0000-1200-000036000000}"/>
              </a:ext>
            </a:extLst>
          </xdr:cNvPr>
          <xdr:cNvSpPr txBox="1"/>
        </xdr:nvSpPr>
        <xdr:spPr>
          <a:xfrm>
            <a:off x="5645108" y="4349069"/>
            <a:ext cx="738678" cy="124252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fld id="{3EB36C34-634A-48EF-B3AD-621B768B657A}" type="TxLink">
              <a:rPr lang="de-CH" sz="1400"/>
              <a:pPr/>
              <a:t>Expandieren</a:t>
            </a:fld>
            <a:endParaRPr lang="de-CH" sz="1400"/>
          </a:p>
        </xdr:txBody>
      </xdr:sp>
    </xdr:grpSp>
    <xdr:clientData/>
  </xdr:twoCellAnchor>
  <xdr:oneCellAnchor>
    <xdr:from>
      <xdr:col>0</xdr:col>
      <xdr:colOff>186529</xdr:colOff>
      <xdr:row>72</xdr:row>
      <xdr:rowOff>139005</xdr:rowOff>
    </xdr:from>
    <xdr:ext cx="342786" cy="1736694"/>
    <xdr:sp macro="" textlink="' '!A136">
      <xdr:nvSpPr>
        <xdr:cNvPr id="65" name="Textfeld 64">
          <a:extLst>
            <a:ext uri="{FF2B5EF4-FFF2-40B4-BE49-F238E27FC236}">
              <a16:creationId xmlns:a16="http://schemas.microsoft.com/office/drawing/2014/main" id="{00000000-0008-0000-1200-000041000000}"/>
            </a:ext>
          </a:extLst>
        </xdr:cNvPr>
        <xdr:cNvSpPr txBox="1"/>
      </xdr:nvSpPr>
      <xdr:spPr>
        <a:xfrm rot="16200000">
          <a:off x="-510425" y="18201939"/>
          <a:ext cx="1736694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spAutoFit/>
        </a:bodyPr>
        <a:lstStyle/>
        <a:p>
          <a:pPr marL="0" indent="0" algn="ctr"/>
          <a:fld id="{564DF7F6-E9F6-400F-A046-4A4D668E5BA5}" type="TxLink">
            <a:rPr lang="en-US" sz="1600" b="1">
              <a:solidFill>
                <a:schemeClr val="tx1"/>
              </a:solidFill>
              <a:latin typeface="+mn-lt"/>
              <a:ea typeface="+mn-ea"/>
              <a:cs typeface="+mn-cs"/>
            </a:rPr>
            <a:pPr marL="0" indent="0" algn="ctr"/>
            <a:t>Marktattraktivität</a:t>
          </a:fld>
          <a:endParaRPr lang="de-CH" sz="16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oneCellAnchor>
  <xdr:twoCellAnchor>
    <xdr:from>
      <xdr:col>0</xdr:col>
      <xdr:colOff>447675</xdr:colOff>
      <xdr:row>31</xdr:row>
      <xdr:rowOff>321945</xdr:rowOff>
    </xdr:from>
    <xdr:to>
      <xdr:col>5</xdr:col>
      <xdr:colOff>347317</xdr:colOff>
      <xdr:row>31</xdr:row>
      <xdr:rowOff>900830</xdr:rowOff>
    </xdr:to>
    <xdr:grpSp>
      <xdr:nvGrpSpPr>
        <xdr:cNvPr id="61" name="Gruppieren 60">
          <a:extLst>
            <a:ext uri="{FF2B5EF4-FFF2-40B4-BE49-F238E27FC236}">
              <a16:creationId xmlns:a16="http://schemas.microsoft.com/office/drawing/2014/main" id="{00000000-0008-0000-1200-00003D000000}"/>
            </a:ext>
          </a:extLst>
        </xdr:cNvPr>
        <xdr:cNvGrpSpPr/>
      </xdr:nvGrpSpPr>
      <xdr:grpSpPr>
        <a:xfrm>
          <a:off x="447675" y="6288405"/>
          <a:ext cx="4380202" cy="578885"/>
          <a:chOff x="1828799" y="95964375"/>
          <a:chExt cx="4404075" cy="578885"/>
        </a:xfrm>
      </xdr:grpSpPr>
      <xdr:sp macro="" textlink="' '!$A$121">
        <xdr:nvSpPr>
          <xdr:cNvPr id="70" name="Textfeld 69">
            <a:extLst>
              <a:ext uri="{FF2B5EF4-FFF2-40B4-BE49-F238E27FC236}">
                <a16:creationId xmlns:a16="http://schemas.microsoft.com/office/drawing/2014/main" id="{00000000-0008-0000-1200-000046000000}"/>
              </a:ext>
            </a:extLst>
          </xdr:cNvPr>
          <xdr:cNvSpPr txBox="1"/>
        </xdr:nvSpPr>
        <xdr:spPr>
          <a:xfrm>
            <a:off x="1828799" y="96107250"/>
            <a:ext cx="1781175" cy="26456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spAutoFit/>
          </a:bodyPr>
          <a:lstStyle/>
          <a:p>
            <a:fld id="{A1687263-4F32-4DB7-A396-5F9C3BBBE748}" type="TxLink">
              <a:rPr lang="de-CH" sz="1100" b="0" i="0" u="none" strike="noStrike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pPr/>
              <a:t>Relativer Marktanteil</a:t>
            </a:fld>
            <a:endParaRPr lang="de-CH" sz="1100"/>
          </a:p>
        </xdr:txBody>
      </xdr:sp>
      <xdr:sp macro="" textlink="' '!$A$132">
        <xdr:nvSpPr>
          <xdr:cNvPr id="75" name="Textfeld 74">
            <a:extLst>
              <a:ext uri="{FF2B5EF4-FFF2-40B4-BE49-F238E27FC236}">
                <a16:creationId xmlns:a16="http://schemas.microsoft.com/office/drawing/2014/main" id="{00000000-0008-0000-1200-00004B000000}"/>
              </a:ext>
            </a:extLst>
          </xdr:cNvPr>
          <xdr:cNvSpPr txBox="1"/>
        </xdr:nvSpPr>
        <xdr:spPr>
          <a:xfrm>
            <a:off x="3648074" y="95964375"/>
            <a:ext cx="2584800" cy="26456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ctr">
            <a:spAutoFit/>
          </a:bodyPr>
          <a:lstStyle/>
          <a:p>
            <a:pPr algn="ctr"/>
            <a:fld id="{9F8B2D2E-7E27-4142-A1C3-E1FFA4978E9D}" type="TxLink">
              <a:rPr lang="de-CH" sz="1100" b="0" i="0" u="none" strike="noStrike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pPr algn="ctr"/>
              <a:t>Umsatz Unternehmen</a:t>
            </a:fld>
            <a:endParaRPr lang="de-CH" sz="1100"/>
          </a:p>
        </xdr:txBody>
      </xdr:sp>
      <xdr:sp macro="" textlink="' '!$A$133">
        <xdr:nvSpPr>
          <xdr:cNvPr id="76" name="Textfeld 75">
            <a:extLst>
              <a:ext uri="{FF2B5EF4-FFF2-40B4-BE49-F238E27FC236}">
                <a16:creationId xmlns:a16="http://schemas.microsoft.com/office/drawing/2014/main" id="{00000000-0008-0000-1200-00004C000000}"/>
              </a:ext>
            </a:extLst>
          </xdr:cNvPr>
          <xdr:cNvSpPr txBox="1"/>
        </xdr:nvSpPr>
        <xdr:spPr>
          <a:xfrm>
            <a:off x="3789819" y="96278700"/>
            <a:ext cx="2302226" cy="26456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ctr">
            <a:spAutoFit/>
          </a:bodyPr>
          <a:lstStyle/>
          <a:p>
            <a:pPr algn="ctr"/>
            <a:fld id="{E3D813E7-54E9-48AF-BA71-817D851527CB}" type="TxLink">
              <a:rPr lang="de-CH" sz="1100" b="0" i="0" u="none" strike="noStrike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pPr algn="ctr"/>
              <a:t>Umsatz des stärksten Konkurrenten</a:t>
            </a:fld>
            <a:endParaRPr lang="de-CH" sz="1100"/>
          </a:p>
        </xdr:txBody>
      </xdr:sp>
      <xdr:sp macro="" textlink="">
        <xdr:nvSpPr>
          <xdr:cNvPr id="79" name="Textfeld 78">
            <a:extLst>
              <a:ext uri="{FF2B5EF4-FFF2-40B4-BE49-F238E27FC236}">
                <a16:creationId xmlns:a16="http://schemas.microsoft.com/office/drawing/2014/main" id="{00000000-0008-0000-1200-00004F000000}"/>
              </a:ext>
            </a:extLst>
          </xdr:cNvPr>
          <xdr:cNvSpPr txBox="1"/>
        </xdr:nvSpPr>
        <xdr:spPr>
          <a:xfrm>
            <a:off x="3371850" y="96107250"/>
            <a:ext cx="254942" cy="26456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r>
              <a:rPr lang="de-CH" sz="1100"/>
              <a:t>=</a:t>
            </a:r>
          </a:p>
        </xdr:txBody>
      </xdr:sp>
      <xdr:cxnSp macro="">
        <xdr:nvCxnSpPr>
          <xdr:cNvPr id="80" name="Gerade Verbindung 79">
            <a:extLst>
              <a:ext uri="{FF2B5EF4-FFF2-40B4-BE49-F238E27FC236}">
                <a16:creationId xmlns:a16="http://schemas.microsoft.com/office/drawing/2014/main" id="{00000000-0008-0000-1200-000050000000}"/>
              </a:ext>
            </a:extLst>
          </xdr:cNvPr>
          <xdr:cNvCxnSpPr/>
        </xdr:nvCxnSpPr>
        <xdr:spPr>
          <a:xfrm>
            <a:off x="3650673" y="96240600"/>
            <a:ext cx="2528455" cy="0"/>
          </a:xfrm>
          <a:prstGeom prst="line">
            <a:avLst/>
          </a:prstGeom>
          <a:ln>
            <a:solidFill>
              <a:schemeClr val="accent1">
                <a:lumMod val="75000"/>
              </a:schemeClr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 editAs="oneCell">
    <xdr:from>
      <xdr:col>7</xdr:col>
      <xdr:colOff>2817495</xdr:colOff>
      <xdr:row>2</xdr:row>
      <xdr:rowOff>47625</xdr:rowOff>
    </xdr:from>
    <xdr:to>
      <xdr:col>7</xdr:col>
      <xdr:colOff>2940345</xdr:colOff>
      <xdr:row>2</xdr:row>
      <xdr:rowOff>227625</xdr:rowOff>
    </xdr:to>
    <xdr:grpSp>
      <xdr:nvGrpSpPr>
        <xdr:cNvPr id="69" name="Gruppieren 68">
          <a:hlinkClick xmlns:r="http://schemas.openxmlformats.org/officeDocument/2006/relationships" r:id="rId6" tooltip="Help"/>
          <a:extLst>
            <a:ext uri="{FF2B5EF4-FFF2-40B4-BE49-F238E27FC236}">
              <a16:creationId xmlns:a16="http://schemas.microsoft.com/office/drawing/2014/main" id="{00000000-0008-0000-1200-000045000000}"/>
            </a:ext>
          </a:extLst>
        </xdr:cNvPr>
        <xdr:cNvGrpSpPr>
          <a:grpSpLocks noChangeAspect="1"/>
        </xdr:cNvGrpSpPr>
      </xdr:nvGrpSpPr>
      <xdr:grpSpPr>
        <a:xfrm>
          <a:off x="8738235" y="611505"/>
          <a:ext cx="122850" cy="180000"/>
          <a:chOff x="8105775" y="571500"/>
          <a:chExt cx="172800" cy="172800"/>
        </a:xfrm>
      </xdr:grpSpPr>
      <xdr:sp macro="" textlink="">
        <xdr:nvSpPr>
          <xdr:cNvPr id="82" name="Rechteck 81">
            <a:extLst>
              <a:ext uri="{FF2B5EF4-FFF2-40B4-BE49-F238E27FC236}">
                <a16:creationId xmlns:a16="http://schemas.microsoft.com/office/drawing/2014/main" id="{00000000-0008-0000-1200-000052000000}"/>
              </a:ext>
            </a:extLst>
          </xdr:cNvPr>
          <xdr:cNvSpPr>
            <a:spLocks noChangeAspect="1"/>
          </xdr:cNvSpPr>
        </xdr:nvSpPr>
        <xdr:spPr>
          <a:xfrm>
            <a:off x="8105775" y="571500"/>
            <a:ext cx="172800" cy="172800"/>
          </a:xfrm>
          <a:prstGeom prst="rect">
            <a:avLst/>
          </a:prstGeom>
          <a:ln/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83" name="Textfeld 82">
            <a:extLst>
              <a:ext uri="{FF2B5EF4-FFF2-40B4-BE49-F238E27FC236}">
                <a16:creationId xmlns:a16="http://schemas.microsoft.com/office/drawing/2014/main" id="{00000000-0008-0000-1200-000053000000}"/>
              </a:ext>
            </a:extLst>
          </xdr:cNvPr>
          <xdr:cNvSpPr txBox="1"/>
        </xdr:nvSpPr>
        <xdr:spPr>
          <a:xfrm>
            <a:off x="8152998" y="584162"/>
            <a:ext cx="78355" cy="1474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t">
            <a:noAutofit/>
          </a:bodyPr>
          <a:lstStyle/>
          <a:p>
            <a:r>
              <a:rPr lang="de-CH" sz="1000" b="1">
                <a:solidFill>
                  <a:schemeClr val="bg1"/>
                </a:solidFill>
                <a:latin typeface="Arial" pitchFamily="34" charset="0"/>
                <a:cs typeface="Arial" pitchFamily="34" charset="0"/>
              </a:rPr>
              <a:t>?</a:t>
            </a:r>
          </a:p>
        </xdr:txBody>
      </xdr:sp>
    </xdr:grpSp>
    <xdr:clientData fPrintsWithSheet="0"/>
  </xdr:twoCellAnchor>
  <xdr:twoCellAnchor editAs="oneCell">
    <xdr:from>
      <xdr:col>0</xdr:col>
      <xdr:colOff>66675</xdr:colOff>
      <xdr:row>0</xdr:row>
      <xdr:rowOff>114300</xdr:rowOff>
    </xdr:from>
    <xdr:to>
      <xdr:col>0</xdr:col>
      <xdr:colOff>390675</xdr:colOff>
      <xdr:row>0</xdr:row>
      <xdr:rowOff>439765</xdr:rowOff>
    </xdr:to>
    <xdr:grpSp>
      <xdr:nvGrpSpPr>
        <xdr:cNvPr id="84" name="Gruppieren 83">
          <a:hlinkClick xmlns:r="http://schemas.openxmlformats.org/officeDocument/2006/relationships" r:id="rId7" tooltip="Home"/>
          <a:extLst>
            <a:ext uri="{FF2B5EF4-FFF2-40B4-BE49-F238E27FC236}">
              <a16:creationId xmlns:a16="http://schemas.microsoft.com/office/drawing/2014/main" id="{00000000-0008-0000-1200-000054000000}"/>
            </a:ext>
          </a:extLst>
        </xdr:cNvPr>
        <xdr:cNvGrpSpPr/>
      </xdr:nvGrpSpPr>
      <xdr:grpSpPr>
        <a:xfrm>
          <a:off x="66675" y="114300"/>
          <a:ext cx="324000" cy="325465"/>
          <a:chOff x="12729063" y="1298331"/>
          <a:chExt cx="324000" cy="323267"/>
        </a:xfrm>
      </xdr:grpSpPr>
      <xdr:sp macro="" textlink="">
        <xdr:nvSpPr>
          <xdr:cNvPr id="85" name="Rechteck 84">
            <a:extLst>
              <a:ext uri="{FF2B5EF4-FFF2-40B4-BE49-F238E27FC236}">
                <a16:creationId xmlns:a16="http://schemas.microsoft.com/office/drawing/2014/main" id="{00000000-0008-0000-1200-000055000000}"/>
              </a:ext>
            </a:extLst>
          </xdr:cNvPr>
          <xdr:cNvSpPr>
            <a:spLocks noChangeAspect="1"/>
          </xdr:cNvSpPr>
        </xdr:nvSpPr>
        <xdr:spPr>
          <a:xfrm>
            <a:off x="12729063" y="1298331"/>
            <a:ext cx="324000" cy="323267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pic>
        <xdr:nvPicPr>
          <xdr:cNvPr id="86" name="Grafik 85" descr="http://www.clker.com/cliparts/Z/I/5/L/X/x/white-house-md.png">
            <a:extLst>
              <a:ext uri="{FF2B5EF4-FFF2-40B4-BE49-F238E27FC236}">
                <a16:creationId xmlns:a16="http://schemas.microsoft.com/office/drawing/2014/main" id="{00000000-0008-0000-1200-000056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786214" y="1345223"/>
            <a:ext cx="228255" cy="2160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  <xdr:twoCellAnchor editAs="oneCell">
    <xdr:from>
      <xdr:col>0</xdr:col>
      <xdr:colOff>66675</xdr:colOff>
      <xdr:row>46</xdr:row>
      <xdr:rowOff>133350</xdr:rowOff>
    </xdr:from>
    <xdr:to>
      <xdr:col>0</xdr:col>
      <xdr:colOff>390675</xdr:colOff>
      <xdr:row>46</xdr:row>
      <xdr:rowOff>458815</xdr:rowOff>
    </xdr:to>
    <xdr:grpSp>
      <xdr:nvGrpSpPr>
        <xdr:cNvPr id="87" name="Gruppieren 86">
          <a:hlinkClick xmlns:r="http://schemas.openxmlformats.org/officeDocument/2006/relationships" r:id="rId7" tooltip="Home"/>
          <a:extLst>
            <a:ext uri="{FF2B5EF4-FFF2-40B4-BE49-F238E27FC236}">
              <a16:creationId xmlns:a16="http://schemas.microsoft.com/office/drawing/2014/main" id="{00000000-0008-0000-1200-000057000000}"/>
            </a:ext>
          </a:extLst>
        </xdr:cNvPr>
        <xdr:cNvGrpSpPr/>
      </xdr:nvGrpSpPr>
      <xdr:grpSpPr>
        <a:xfrm>
          <a:off x="66675" y="10984230"/>
          <a:ext cx="324000" cy="325465"/>
          <a:chOff x="12729063" y="1298331"/>
          <a:chExt cx="324000" cy="323267"/>
        </a:xfrm>
      </xdr:grpSpPr>
      <xdr:sp macro="" textlink="">
        <xdr:nvSpPr>
          <xdr:cNvPr id="88" name="Rechteck 87">
            <a:extLst>
              <a:ext uri="{FF2B5EF4-FFF2-40B4-BE49-F238E27FC236}">
                <a16:creationId xmlns:a16="http://schemas.microsoft.com/office/drawing/2014/main" id="{00000000-0008-0000-1200-000058000000}"/>
              </a:ext>
            </a:extLst>
          </xdr:cNvPr>
          <xdr:cNvSpPr>
            <a:spLocks noChangeAspect="1"/>
          </xdr:cNvSpPr>
        </xdr:nvSpPr>
        <xdr:spPr>
          <a:xfrm>
            <a:off x="12729063" y="1298331"/>
            <a:ext cx="324000" cy="323267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pic>
        <xdr:nvPicPr>
          <xdr:cNvPr id="89" name="Grafik 88" descr="http://www.clker.com/cliparts/Z/I/5/L/X/x/white-house-md.png">
            <a:extLst>
              <a:ext uri="{FF2B5EF4-FFF2-40B4-BE49-F238E27FC236}">
                <a16:creationId xmlns:a16="http://schemas.microsoft.com/office/drawing/2014/main" id="{00000000-0008-0000-1200-000059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786214" y="1345223"/>
            <a:ext cx="228255" cy="2160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  <xdr:twoCellAnchor editAs="oneCell">
    <xdr:from>
      <xdr:col>0</xdr:col>
      <xdr:colOff>66675</xdr:colOff>
      <xdr:row>93</xdr:row>
      <xdr:rowOff>57150</xdr:rowOff>
    </xdr:from>
    <xdr:to>
      <xdr:col>0</xdr:col>
      <xdr:colOff>390675</xdr:colOff>
      <xdr:row>95</xdr:row>
      <xdr:rowOff>1615</xdr:rowOff>
    </xdr:to>
    <xdr:grpSp>
      <xdr:nvGrpSpPr>
        <xdr:cNvPr id="66" name="Gruppieren 65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1200-000042000000}"/>
            </a:ext>
          </a:extLst>
        </xdr:cNvPr>
        <xdr:cNvGrpSpPr/>
      </xdr:nvGrpSpPr>
      <xdr:grpSpPr>
        <a:xfrm>
          <a:off x="66675" y="21248370"/>
          <a:ext cx="324000" cy="310225"/>
          <a:chOff x="66675" y="4972050"/>
          <a:chExt cx="324000" cy="325465"/>
        </a:xfrm>
      </xdr:grpSpPr>
      <xdr:sp macro="" textlink="">
        <xdr:nvSpPr>
          <xdr:cNvPr id="67" name="Rechteck 66">
            <a:extLst>
              <a:ext uri="{FF2B5EF4-FFF2-40B4-BE49-F238E27FC236}">
                <a16:creationId xmlns:a16="http://schemas.microsoft.com/office/drawing/2014/main" id="{00000000-0008-0000-1200-000043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68" name="Pfeil nach oben 67">
            <a:extLst>
              <a:ext uri="{FF2B5EF4-FFF2-40B4-BE49-F238E27FC236}">
                <a16:creationId xmlns:a16="http://schemas.microsoft.com/office/drawing/2014/main" id="{00000000-0008-0000-1200-000044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xdr:twoCellAnchor editAs="oneCell">
    <xdr:from>
      <xdr:col>0</xdr:col>
      <xdr:colOff>66675</xdr:colOff>
      <xdr:row>2</xdr:row>
      <xdr:rowOff>66675</xdr:rowOff>
    </xdr:from>
    <xdr:to>
      <xdr:col>0</xdr:col>
      <xdr:colOff>390675</xdr:colOff>
      <xdr:row>3</xdr:row>
      <xdr:rowOff>106390</xdr:rowOff>
    </xdr:to>
    <xdr:grpSp>
      <xdr:nvGrpSpPr>
        <xdr:cNvPr id="3" name="Gruppieren 2">
          <a:hlinkClick xmlns:r="http://schemas.openxmlformats.org/officeDocument/2006/relationships" r:id="rId10" tooltip="McKinsey"/>
          <a:extLst>
            <a:ext uri="{FF2B5EF4-FFF2-40B4-BE49-F238E27FC236}">
              <a16:creationId xmlns:a16="http://schemas.microsoft.com/office/drawing/2014/main" id="{00000000-0008-0000-1200-000003000000}"/>
            </a:ext>
          </a:extLst>
        </xdr:cNvPr>
        <xdr:cNvGrpSpPr/>
      </xdr:nvGrpSpPr>
      <xdr:grpSpPr>
        <a:xfrm>
          <a:off x="66675" y="630555"/>
          <a:ext cx="324000" cy="321655"/>
          <a:chOff x="9505950" y="828675"/>
          <a:chExt cx="324000" cy="325465"/>
        </a:xfrm>
      </xdr:grpSpPr>
      <xdr:sp macro="" textlink="">
        <xdr:nvSpPr>
          <xdr:cNvPr id="72" name="Rechteck 71">
            <a:extLst>
              <a:ext uri="{FF2B5EF4-FFF2-40B4-BE49-F238E27FC236}">
                <a16:creationId xmlns:a16="http://schemas.microsoft.com/office/drawing/2014/main" id="{00000000-0008-0000-1200-000048000000}"/>
              </a:ext>
            </a:extLst>
          </xdr:cNvPr>
          <xdr:cNvSpPr>
            <a:spLocks noChangeAspect="1"/>
          </xdr:cNvSpPr>
        </xdr:nvSpPr>
        <xdr:spPr>
          <a:xfrm>
            <a:off x="9505950" y="828675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73" name="Pfeil nach oben 72">
            <a:extLst>
              <a:ext uri="{FF2B5EF4-FFF2-40B4-BE49-F238E27FC236}">
                <a16:creationId xmlns:a16="http://schemas.microsoft.com/office/drawing/2014/main" id="{00000000-0008-0000-1200-000049000000}"/>
              </a:ext>
            </a:extLst>
          </xdr:cNvPr>
          <xdr:cNvSpPr>
            <a:spLocks noChangeAspect="1"/>
          </xdr:cNvSpPr>
        </xdr:nvSpPr>
        <xdr:spPr>
          <a:xfrm flipV="1">
            <a:off x="9578435" y="901407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/>
  </xdr:twoCellAnchor>
  <xdr:twoCellAnchor editAs="oneCell">
    <xdr:from>
      <xdr:col>0</xdr:col>
      <xdr:colOff>66675</xdr:colOff>
      <xdr:row>58</xdr:row>
      <xdr:rowOff>276225</xdr:rowOff>
    </xdr:from>
    <xdr:to>
      <xdr:col>0</xdr:col>
      <xdr:colOff>390675</xdr:colOff>
      <xdr:row>60</xdr:row>
      <xdr:rowOff>11140</xdr:rowOff>
    </xdr:to>
    <xdr:grpSp>
      <xdr:nvGrpSpPr>
        <xdr:cNvPr id="93" name="Gruppieren 92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1200-00005D000000}"/>
            </a:ext>
          </a:extLst>
        </xdr:cNvPr>
        <xdr:cNvGrpSpPr/>
      </xdr:nvGrpSpPr>
      <xdr:grpSpPr>
        <a:xfrm>
          <a:off x="66675" y="14838045"/>
          <a:ext cx="324000" cy="329275"/>
          <a:chOff x="66675" y="4972050"/>
          <a:chExt cx="324000" cy="325465"/>
        </a:xfrm>
      </xdr:grpSpPr>
      <xdr:sp macro="" textlink="">
        <xdr:nvSpPr>
          <xdr:cNvPr id="94" name="Rechteck 93">
            <a:extLst>
              <a:ext uri="{FF2B5EF4-FFF2-40B4-BE49-F238E27FC236}">
                <a16:creationId xmlns:a16="http://schemas.microsoft.com/office/drawing/2014/main" id="{00000000-0008-0000-1200-00005E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95" name="Pfeil nach oben 94">
            <a:extLst>
              <a:ext uri="{FF2B5EF4-FFF2-40B4-BE49-F238E27FC236}">
                <a16:creationId xmlns:a16="http://schemas.microsoft.com/office/drawing/2014/main" id="{00000000-0008-0000-1200-00005F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xdr:twoCellAnchor editAs="oneCell">
    <xdr:from>
      <xdr:col>0</xdr:col>
      <xdr:colOff>66675</xdr:colOff>
      <xdr:row>41</xdr:row>
      <xdr:rowOff>276225</xdr:rowOff>
    </xdr:from>
    <xdr:to>
      <xdr:col>0</xdr:col>
      <xdr:colOff>390675</xdr:colOff>
      <xdr:row>43</xdr:row>
      <xdr:rowOff>11140</xdr:rowOff>
    </xdr:to>
    <xdr:grpSp>
      <xdr:nvGrpSpPr>
        <xdr:cNvPr id="96" name="Gruppieren 95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1200-000060000000}"/>
            </a:ext>
          </a:extLst>
        </xdr:cNvPr>
        <xdr:cNvGrpSpPr/>
      </xdr:nvGrpSpPr>
      <xdr:grpSpPr>
        <a:xfrm>
          <a:off x="66675" y="9984105"/>
          <a:ext cx="324000" cy="329275"/>
          <a:chOff x="66675" y="4972050"/>
          <a:chExt cx="324000" cy="325465"/>
        </a:xfrm>
      </xdr:grpSpPr>
      <xdr:sp macro="" textlink="">
        <xdr:nvSpPr>
          <xdr:cNvPr id="97" name="Rechteck 96">
            <a:extLst>
              <a:ext uri="{FF2B5EF4-FFF2-40B4-BE49-F238E27FC236}">
                <a16:creationId xmlns:a16="http://schemas.microsoft.com/office/drawing/2014/main" id="{00000000-0008-0000-1200-000061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98" name="Pfeil nach oben 97">
            <a:extLst>
              <a:ext uri="{FF2B5EF4-FFF2-40B4-BE49-F238E27FC236}">
                <a16:creationId xmlns:a16="http://schemas.microsoft.com/office/drawing/2014/main" id="{00000000-0008-0000-1200-000062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xdr:oneCellAnchor>
    <xdr:from>
      <xdr:col>0</xdr:col>
      <xdr:colOff>19050</xdr:colOff>
      <xdr:row>3</xdr:row>
      <xdr:rowOff>104775</xdr:rowOff>
    </xdr:from>
    <xdr:ext cx="485775" cy="125227"/>
    <xdr:sp macro="" textlink="">
      <xdr:nvSpPr>
        <xdr:cNvPr id="99" name="Textfeld 98">
          <a:extLst>
            <a:ext uri="{FF2B5EF4-FFF2-40B4-BE49-F238E27FC236}">
              <a16:creationId xmlns:a16="http://schemas.microsoft.com/office/drawing/2014/main" id="{00000000-0008-0000-1200-000063000000}"/>
            </a:ext>
          </a:extLst>
        </xdr:cNvPr>
        <xdr:cNvSpPr txBox="1"/>
      </xdr:nvSpPr>
      <xdr:spPr>
        <a:xfrm>
          <a:off x="19050" y="933450"/>
          <a:ext cx="485775" cy="125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ctr">
          <a:spAutoFit/>
        </a:bodyPr>
        <a:lstStyle/>
        <a:p>
          <a:r>
            <a:rPr lang="en-US" sz="800"/>
            <a:t>McKinsey</a:t>
          </a:r>
        </a:p>
      </xdr:txBody>
    </xdr:sp>
    <xdr:clientData/>
  </xdr:oneCellAnchor>
  <xdr:twoCellAnchor>
    <xdr:from>
      <xdr:col>2</xdr:col>
      <xdr:colOff>990600</xdr:colOff>
      <xdr:row>49</xdr:row>
      <xdr:rowOff>123825</xdr:rowOff>
    </xdr:from>
    <xdr:to>
      <xdr:col>2</xdr:col>
      <xdr:colOff>1169790</xdr:colOff>
      <xdr:row>49</xdr:row>
      <xdr:rowOff>303825</xdr:rowOff>
    </xdr:to>
    <xdr:grpSp>
      <xdr:nvGrpSpPr>
        <xdr:cNvPr id="81" name="Gruppieren 61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00000000-0008-0000-1200-000051000000}"/>
            </a:ext>
          </a:extLst>
        </xdr:cNvPr>
        <xdr:cNvGrpSpPr>
          <a:grpSpLocks noChangeAspect="1"/>
        </xdr:cNvGrpSpPr>
      </xdr:nvGrpSpPr>
      <xdr:grpSpPr>
        <a:xfrm>
          <a:off x="1783080" y="11881485"/>
          <a:ext cx="179190" cy="180000"/>
          <a:chOff x="12020550" y="2171700"/>
          <a:chExt cx="324000" cy="325465"/>
        </a:xfrm>
      </xdr:grpSpPr>
      <xdr:sp macro="" textlink="">
        <xdr:nvSpPr>
          <xdr:cNvPr id="100" name="Rechteck 78">
            <a:extLst>
              <a:ext uri="{FF2B5EF4-FFF2-40B4-BE49-F238E27FC236}">
                <a16:creationId xmlns:a16="http://schemas.microsoft.com/office/drawing/2014/main" id="{00000000-0008-0000-1200-000064000000}"/>
              </a:ext>
            </a:extLst>
          </xdr:cNvPr>
          <xdr:cNvSpPr>
            <a:spLocks noChangeAspect="1"/>
          </xdr:cNvSpPr>
        </xdr:nvSpPr>
        <xdr:spPr>
          <a:xfrm>
            <a:off x="12020550" y="21717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01" name="Pfeil nach rechts 79">
            <a:extLst>
              <a:ext uri="{FF2B5EF4-FFF2-40B4-BE49-F238E27FC236}">
                <a16:creationId xmlns:a16="http://schemas.microsoft.com/office/drawing/2014/main" id="{00000000-0008-0000-1200-000065000000}"/>
              </a:ext>
            </a:extLst>
          </xdr:cNvPr>
          <xdr:cNvSpPr/>
        </xdr:nvSpPr>
        <xdr:spPr>
          <a:xfrm>
            <a:off x="12115800" y="2247900"/>
            <a:ext cx="162000" cy="180000"/>
          </a:xfrm>
          <a:prstGeom prst="righ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2</xdr:col>
      <xdr:colOff>990600</xdr:colOff>
      <xdr:row>32</xdr:row>
      <xdr:rowOff>114300</xdr:rowOff>
    </xdr:from>
    <xdr:to>
      <xdr:col>2</xdr:col>
      <xdr:colOff>1169790</xdr:colOff>
      <xdr:row>32</xdr:row>
      <xdr:rowOff>294300</xdr:rowOff>
    </xdr:to>
    <xdr:grpSp>
      <xdr:nvGrpSpPr>
        <xdr:cNvPr id="77" name="Gruppieren 61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00000000-0008-0000-1200-00004D000000}"/>
            </a:ext>
          </a:extLst>
        </xdr:cNvPr>
        <xdr:cNvGrpSpPr>
          <a:grpSpLocks noChangeAspect="1"/>
        </xdr:cNvGrpSpPr>
      </xdr:nvGrpSpPr>
      <xdr:grpSpPr>
        <a:xfrm>
          <a:off x="1783080" y="7040880"/>
          <a:ext cx="179190" cy="180000"/>
          <a:chOff x="12020550" y="2171700"/>
          <a:chExt cx="324000" cy="325465"/>
        </a:xfrm>
      </xdr:grpSpPr>
      <xdr:sp macro="" textlink="">
        <xdr:nvSpPr>
          <xdr:cNvPr id="78" name="Rechteck 78">
            <a:extLst>
              <a:ext uri="{FF2B5EF4-FFF2-40B4-BE49-F238E27FC236}">
                <a16:creationId xmlns:a16="http://schemas.microsoft.com/office/drawing/2014/main" id="{00000000-0008-0000-1200-00004E000000}"/>
              </a:ext>
            </a:extLst>
          </xdr:cNvPr>
          <xdr:cNvSpPr>
            <a:spLocks noChangeAspect="1"/>
          </xdr:cNvSpPr>
        </xdr:nvSpPr>
        <xdr:spPr>
          <a:xfrm>
            <a:off x="12020550" y="21717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02" name="Pfeil nach rechts 79">
            <a:extLst>
              <a:ext uri="{FF2B5EF4-FFF2-40B4-BE49-F238E27FC236}">
                <a16:creationId xmlns:a16="http://schemas.microsoft.com/office/drawing/2014/main" id="{00000000-0008-0000-1200-000066000000}"/>
              </a:ext>
            </a:extLst>
          </xdr:cNvPr>
          <xdr:cNvSpPr/>
        </xdr:nvSpPr>
        <xdr:spPr>
          <a:xfrm>
            <a:off x="12115800" y="2247900"/>
            <a:ext cx="162000" cy="180000"/>
          </a:xfrm>
          <a:prstGeom prst="righ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0</xdr:col>
      <xdr:colOff>209548</xdr:colOff>
      <xdr:row>62</xdr:row>
      <xdr:rowOff>133351</xdr:rowOff>
    </xdr:from>
    <xdr:to>
      <xdr:col>7</xdr:col>
      <xdr:colOff>1724024</xdr:colOff>
      <xdr:row>92</xdr:row>
      <xdr:rowOff>123825</xdr:rowOff>
    </xdr:to>
    <xdr:graphicFrame macro="">
      <xdr:nvGraphicFramePr>
        <xdr:cNvPr id="58" name="Diagramm 57">
          <a:extLst>
            <a:ext uri="{FF2B5EF4-FFF2-40B4-BE49-F238E27FC236}">
              <a16:creationId xmlns:a16="http://schemas.microsoft.com/office/drawing/2014/main" id="{00000000-0008-0000-1200-00003A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851535</xdr:colOff>
          <xdr:row>0</xdr:row>
          <xdr:rowOff>22860</xdr:rowOff>
        </xdr:from>
        <xdr:to>
          <xdr:col>7</xdr:col>
          <xdr:colOff>2939415</xdr:colOff>
          <xdr:row>1</xdr:row>
          <xdr:rowOff>0</xdr:rowOff>
        </xdr:to>
        <xdr:pic>
          <xdr:nvPicPr>
            <xdr:cNvPr id="103" name="Grafik 59">
              <a:extLst>
                <a:ext uri="{FF2B5EF4-FFF2-40B4-BE49-F238E27FC236}">
                  <a16:creationId xmlns:a16="http://schemas.microsoft.com/office/drawing/2014/main" id="{00000000-0008-0000-1200-000067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!$D$6" spid="_x0000_s717905"/>
                </a:ext>
              </a:extLst>
            </xdr:cNvPicPr>
          </xdr:nvPicPr>
          <xdr:blipFill>
            <a:blip xmlns:r="http://schemas.openxmlformats.org/officeDocument/2006/relationships" r:embed="rId13"/>
            <a:srcRect/>
            <a:stretch>
              <a:fillRect/>
            </a:stretch>
          </xdr:blipFill>
          <xdr:spPr bwMode="auto">
            <a:xfrm>
              <a:off x="7028498" y="22860"/>
              <a:ext cx="2268855" cy="534353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856297</xdr:colOff>
          <xdr:row>45</xdr:row>
          <xdr:rowOff>174306</xdr:rowOff>
        </xdr:from>
        <xdr:to>
          <xdr:col>8</xdr:col>
          <xdr:colOff>952</xdr:colOff>
          <xdr:row>46</xdr:row>
          <xdr:rowOff>524826</xdr:rowOff>
        </xdr:to>
        <xdr:pic>
          <xdr:nvPicPr>
            <xdr:cNvPr id="104" name="Grafik 59">
              <a:extLst>
                <a:ext uri="{FF2B5EF4-FFF2-40B4-BE49-F238E27FC236}">
                  <a16:creationId xmlns:a16="http://schemas.microsoft.com/office/drawing/2014/main" id="{00000000-0008-0000-1200-000068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!$D$6" spid="_x0000_s717906"/>
                </a:ext>
              </a:extLst>
            </xdr:cNvPicPr>
          </xdr:nvPicPr>
          <xdr:blipFill>
            <a:blip xmlns:r="http://schemas.openxmlformats.org/officeDocument/2006/relationships" r:embed="rId13"/>
            <a:srcRect/>
            <a:stretch>
              <a:fillRect/>
            </a:stretch>
          </xdr:blipFill>
          <xdr:spPr bwMode="auto">
            <a:xfrm>
              <a:off x="7033260" y="10780394"/>
              <a:ext cx="2268855" cy="531495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  <xdr:twoCellAnchor editAs="oneCell">
    <xdr:from>
      <xdr:col>7</xdr:col>
      <xdr:colOff>2916558</xdr:colOff>
      <xdr:row>47</xdr:row>
      <xdr:rowOff>68580</xdr:rowOff>
    </xdr:from>
    <xdr:to>
      <xdr:col>8</xdr:col>
      <xdr:colOff>933</xdr:colOff>
      <xdr:row>47</xdr:row>
      <xdr:rowOff>248580</xdr:rowOff>
    </xdr:to>
    <xdr:grpSp>
      <xdr:nvGrpSpPr>
        <xdr:cNvPr id="105" name="Gruppieren 68">
          <a:hlinkClick xmlns:r="http://schemas.openxmlformats.org/officeDocument/2006/relationships" r:id="rId6" tooltip="Help"/>
          <a:extLst>
            <a:ext uri="{FF2B5EF4-FFF2-40B4-BE49-F238E27FC236}">
              <a16:creationId xmlns:a16="http://schemas.microsoft.com/office/drawing/2014/main" id="{00000000-0008-0000-1200-000069000000}"/>
            </a:ext>
          </a:extLst>
        </xdr:cNvPr>
        <xdr:cNvGrpSpPr>
          <a:grpSpLocks noChangeAspect="1"/>
        </xdr:cNvGrpSpPr>
      </xdr:nvGrpSpPr>
      <xdr:grpSpPr>
        <a:xfrm>
          <a:off x="8837298" y="11452860"/>
          <a:ext cx="117135" cy="180000"/>
          <a:chOff x="8105775" y="571500"/>
          <a:chExt cx="172800" cy="172800"/>
        </a:xfrm>
      </xdr:grpSpPr>
      <xdr:sp macro="" textlink="">
        <xdr:nvSpPr>
          <xdr:cNvPr id="106" name="Rechteck 81">
            <a:extLst>
              <a:ext uri="{FF2B5EF4-FFF2-40B4-BE49-F238E27FC236}">
                <a16:creationId xmlns:a16="http://schemas.microsoft.com/office/drawing/2014/main" id="{00000000-0008-0000-1200-00006A000000}"/>
              </a:ext>
            </a:extLst>
          </xdr:cNvPr>
          <xdr:cNvSpPr>
            <a:spLocks noChangeAspect="1"/>
          </xdr:cNvSpPr>
        </xdr:nvSpPr>
        <xdr:spPr>
          <a:xfrm>
            <a:off x="8105775" y="571500"/>
            <a:ext cx="172800" cy="172800"/>
          </a:xfrm>
          <a:prstGeom prst="rect">
            <a:avLst/>
          </a:prstGeom>
          <a:ln/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07" name="Textfeld 82">
            <a:extLst>
              <a:ext uri="{FF2B5EF4-FFF2-40B4-BE49-F238E27FC236}">
                <a16:creationId xmlns:a16="http://schemas.microsoft.com/office/drawing/2014/main" id="{00000000-0008-0000-1200-00006B000000}"/>
              </a:ext>
            </a:extLst>
          </xdr:cNvPr>
          <xdr:cNvSpPr txBox="1"/>
        </xdr:nvSpPr>
        <xdr:spPr>
          <a:xfrm>
            <a:off x="8152998" y="584162"/>
            <a:ext cx="78355" cy="1474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t">
            <a:noAutofit/>
          </a:bodyPr>
          <a:lstStyle/>
          <a:p>
            <a:r>
              <a:rPr lang="de-CH" sz="1000" b="1">
                <a:solidFill>
                  <a:schemeClr val="bg1"/>
                </a:solidFill>
                <a:latin typeface="Arial" pitchFamily="34" charset="0"/>
                <a:cs typeface="Arial" pitchFamily="34" charset="0"/>
              </a:rPr>
              <a:t>?</a:t>
            </a:r>
          </a:p>
        </xdr:txBody>
      </xdr:sp>
    </xdr:grpSp>
    <xdr:clientData fPrintsWithSheet="0"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233960</xdr:colOff>
      <xdr:row>4</xdr:row>
      <xdr:rowOff>114299</xdr:rowOff>
    </xdr:from>
    <xdr:to>
      <xdr:col>5</xdr:col>
      <xdr:colOff>1889424</xdr:colOff>
      <xdr:row>31</xdr:row>
      <xdr:rowOff>158057</xdr:rowOff>
    </xdr:to>
    <xdr:grpSp>
      <xdr:nvGrpSpPr>
        <xdr:cNvPr id="54" name="Gruppieren 53">
          <a:extLst>
            <a:ext uri="{FF2B5EF4-FFF2-40B4-BE49-F238E27FC236}">
              <a16:creationId xmlns:a16="http://schemas.microsoft.com/office/drawing/2014/main" id="{00000000-0008-0000-1300-000036000000}"/>
            </a:ext>
          </a:extLst>
        </xdr:cNvPr>
        <xdr:cNvGrpSpPr/>
      </xdr:nvGrpSpPr>
      <xdr:grpSpPr>
        <a:xfrm>
          <a:off x="4501160" y="1226819"/>
          <a:ext cx="1655464" cy="4981518"/>
          <a:chOff x="4542735" y="1219199"/>
          <a:chExt cx="1655464" cy="5187258"/>
        </a:xfrm>
      </xdr:grpSpPr>
      <xdr:sp macro="" textlink="">
        <xdr:nvSpPr>
          <xdr:cNvPr id="43" name="Rechteck 42">
            <a:extLst>
              <a:ext uri="{FF2B5EF4-FFF2-40B4-BE49-F238E27FC236}">
                <a16:creationId xmlns:a16="http://schemas.microsoft.com/office/drawing/2014/main" id="{00000000-0008-0000-1300-00002B000000}"/>
              </a:ext>
            </a:extLst>
          </xdr:cNvPr>
          <xdr:cNvSpPr>
            <a:spLocks noChangeAspect="1"/>
          </xdr:cNvSpPr>
        </xdr:nvSpPr>
        <xdr:spPr>
          <a:xfrm>
            <a:off x="4542735" y="4714457"/>
            <a:ext cx="1655464" cy="1692000"/>
          </a:xfrm>
          <a:prstGeom prst="rect">
            <a:avLst/>
          </a:prstGeom>
          <a:gradFill flip="none" rotWithShape="1">
            <a:gsLst>
              <a:gs pos="0">
                <a:schemeClr val="accent3">
                  <a:lumMod val="60000"/>
                  <a:lumOff val="40000"/>
                </a:schemeClr>
              </a:gs>
              <a:gs pos="100000">
                <a:schemeClr val="accent3">
                  <a:lumMod val="75000"/>
                </a:schemeClr>
              </a:gs>
            </a:gsLst>
            <a:lin ang="0" scaled="1"/>
            <a:tileRect/>
          </a:gradFill>
          <a:ln w="3175">
            <a:prstDash val="sysDash"/>
          </a:ln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marL="0" indent="0" algn="l"/>
            <a:endParaRPr lang="de-CH" sz="110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45" name="Rechteck 44">
            <a:extLst>
              <a:ext uri="{FF2B5EF4-FFF2-40B4-BE49-F238E27FC236}">
                <a16:creationId xmlns:a16="http://schemas.microsoft.com/office/drawing/2014/main" id="{00000000-0008-0000-1300-00002D000000}"/>
              </a:ext>
            </a:extLst>
          </xdr:cNvPr>
          <xdr:cNvSpPr>
            <a:spLocks noChangeAspect="1"/>
          </xdr:cNvSpPr>
        </xdr:nvSpPr>
        <xdr:spPr>
          <a:xfrm>
            <a:off x="4542735" y="2966828"/>
            <a:ext cx="1655464" cy="1692000"/>
          </a:xfrm>
          <a:prstGeom prst="rect">
            <a:avLst/>
          </a:prstGeom>
          <a:gradFill flip="none" rotWithShape="1">
            <a:gsLst>
              <a:gs pos="0">
                <a:schemeClr val="accent3">
                  <a:lumMod val="60000"/>
                  <a:lumOff val="40000"/>
                </a:schemeClr>
              </a:gs>
              <a:gs pos="100000">
                <a:schemeClr val="accent3">
                  <a:lumMod val="75000"/>
                </a:schemeClr>
              </a:gs>
            </a:gsLst>
            <a:lin ang="0" scaled="1"/>
            <a:tileRect/>
          </a:gradFill>
          <a:ln w="3175">
            <a:prstDash val="sysDash"/>
          </a:ln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marL="0" indent="0" algn="l"/>
            <a:endParaRPr lang="de-CH" sz="110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47" name="Rechteck 46">
            <a:extLst>
              <a:ext uri="{FF2B5EF4-FFF2-40B4-BE49-F238E27FC236}">
                <a16:creationId xmlns:a16="http://schemas.microsoft.com/office/drawing/2014/main" id="{00000000-0008-0000-1300-00002F000000}"/>
              </a:ext>
            </a:extLst>
          </xdr:cNvPr>
          <xdr:cNvSpPr>
            <a:spLocks noChangeAspect="1"/>
          </xdr:cNvSpPr>
        </xdr:nvSpPr>
        <xdr:spPr>
          <a:xfrm>
            <a:off x="4542735" y="1219199"/>
            <a:ext cx="1655464" cy="1692000"/>
          </a:xfrm>
          <a:prstGeom prst="rect">
            <a:avLst/>
          </a:prstGeom>
          <a:gradFill flip="none" rotWithShape="1">
            <a:gsLst>
              <a:gs pos="0">
                <a:schemeClr val="accent3">
                  <a:lumMod val="60000"/>
                  <a:lumOff val="40000"/>
                </a:schemeClr>
              </a:gs>
              <a:gs pos="100000">
                <a:schemeClr val="accent3">
                  <a:lumMod val="75000"/>
                </a:schemeClr>
              </a:gs>
            </a:gsLst>
            <a:lin ang="0" scaled="1"/>
            <a:tileRect/>
          </a:gradFill>
          <a:ln w="3175">
            <a:prstDash val="sysDash"/>
          </a:ln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marL="0" indent="0" algn="l"/>
            <a:endParaRPr lang="de-CH" sz="110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/>
  </xdr:twoCellAnchor>
  <xdr:twoCellAnchor editAs="oneCell">
    <xdr:from>
      <xdr:col>1</xdr:col>
      <xdr:colOff>14715</xdr:colOff>
      <xdr:row>13</xdr:row>
      <xdr:rowOff>123825</xdr:rowOff>
    </xdr:from>
    <xdr:to>
      <xdr:col>2</xdr:col>
      <xdr:colOff>224151</xdr:colOff>
      <xdr:row>22</xdr:row>
      <xdr:rowOff>43041</xdr:rowOff>
    </xdr:to>
    <xdr:sp macro="" textlink="' '!A529">
      <xdr:nvSpPr>
        <xdr:cNvPr id="11" name="Textfeld 10">
          <a:extLst>
            <a:ext uri="{FF2B5EF4-FFF2-40B4-BE49-F238E27FC236}">
              <a16:creationId xmlns:a16="http://schemas.microsoft.com/office/drawing/2014/main" id="{00000000-0008-0000-1300-00000B000000}"/>
            </a:ext>
          </a:extLst>
        </xdr:cNvPr>
        <xdr:cNvSpPr txBox="1"/>
      </xdr:nvSpPr>
      <xdr:spPr>
        <a:xfrm rot="16200000">
          <a:off x="-164025" y="3588690"/>
          <a:ext cx="1633716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marL="0" indent="0" algn="ctr"/>
          <a:fld id="{B123EF53-B918-4D6C-85F5-7D1B5B65296A}" type="TxLink">
            <a:rPr lang="en-US" sz="1600" b="1" i="0" u="none" strike="noStrike">
              <a:solidFill>
                <a:srgbClr val="000000"/>
              </a:solidFill>
              <a:latin typeface="Calibri"/>
              <a:ea typeface="+mn-ea"/>
              <a:cs typeface="+mn-cs"/>
            </a:rPr>
            <a:pPr marL="0" indent="0" algn="ctr"/>
            <a:t>Entwicklung</a:t>
          </a:fld>
          <a:endParaRPr lang="de-CH" sz="1600" b="1" i="0" u="none" strike="noStrike">
            <a:solidFill>
              <a:srgbClr val="000000"/>
            </a:solidFill>
            <a:latin typeface="Calibri"/>
            <a:ea typeface="+mn-ea"/>
            <a:cs typeface="+mn-cs"/>
          </a:endParaRPr>
        </a:p>
      </xdr:txBody>
    </xdr:sp>
    <xdr:clientData/>
  </xdr:twoCellAnchor>
  <xdr:twoCellAnchor editAs="oneCell">
    <xdr:from>
      <xdr:col>5</xdr:col>
      <xdr:colOff>632771</xdr:colOff>
      <xdr:row>32</xdr:row>
      <xdr:rowOff>184449</xdr:rowOff>
    </xdr:from>
    <xdr:to>
      <xdr:col>5</xdr:col>
      <xdr:colOff>1466850</xdr:colOff>
      <xdr:row>34</xdr:row>
      <xdr:rowOff>146235</xdr:rowOff>
    </xdr:to>
    <xdr:sp macro="" textlink="' '!A523">
      <xdr:nvSpPr>
        <xdr:cNvPr id="12" name="Textfeld 11">
          <a:extLst>
            <a:ext uri="{FF2B5EF4-FFF2-40B4-BE49-F238E27FC236}">
              <a16:creationId xmlns:a16="http://schemas.microsoft.com/office/drawing/2014/main" id="{00000000-0008-0000-1300-00000C000000}"/>
            </a:ext>
          </a:extLst>
        </xdr:cNvPr>
        <xdr:cNvSpPr txBox="1"/>
      </xdr:nvSpPr>
      <xdr:spPr>
        <a:xfrm>
          <a:off x="4776146" y="6642399"/>
          <a:ext cx="834079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marL="0" indent="0" algn="ctr"/>
          <a:fld id="{4AA4BC69-0680-4FB0-A16D-7366A7FC3786}" type="TxLink">
            <a:rPr lang="en-US" sz="1600" b="1" i="0" u="none" strike="noStrike">
              <a:solidFill>
                <a:srgbClr val="000000"/>
              </a:solidFill>
              <a:latin typeface="Calibri"/>
              <a:ea typeface="+mn-ea"/>
              <a:cs typeface="+mn-cs"/>
            </a:rPr>
            <a:pPr marL="0" indent="0" algn="ctr"/>
            <a:t>Zeit</a:t>
          </a:fld>
          <a:endParaRPr lang="de-CH" sz="1600" b="1" i="0" u="none" strike="noStrike">
            <a:solidFill>
              <a:srgbClr val="000000"/>
            </a:solidFill>
            <a:latin typeface="Calibri"/>
            <a:ea typeface="+mn-ea"/>
            <a:cs typeface="+mn-cs"/>
          </a:endParaRPr>
        </a:p>
      </xdr:txBody>
    </xdr:sp>
    <xdr:clientData/>
  </xdr:twoCellAnchor>
  <xdr:twoCellAnchor editAs="oneCell">
    <xdr:from>
      <xdr:col>2</xdr:col>
      <xdr:colOff>548754</xdr:colOff>
      <xdr:row>2</xdr:row>
      <xdr:rowOff>90941</xdr:rowOff>
    </xdr:from>
    <xdr:to>
      <xdr:col>2</xdr:col>
      <xdr:colOff>1775565</xdr:colOff>
      <xdr:row>4</xdr:row>
      <xdr:rowOff>66675</xdr:rowOff>
    </xdr:to>
    <xdr:sp macro="" textlink="' '!A524">
      <xdr:nvSpPr>
        <xdr:cNvPr id="16" name="Textfeld 15">
          <a:extLst>
            <a:ext uri="{FF2B5EF4-FFF2-40B4-BE49-F238E27FC236}">
              <a16:creationId xmlns:a16="http://schemas.microsoft.com/office/drawing/2014/main" id="{00000000-0008-0000-1300-000010000000}"/>
            </a:ext>
          </a:extLst>
        </xdr:cNvPr>
        <xdr:cNvSpPr txBox="1"/>
      </xdr:nvSpPr>
      <xdr:spPr>
        <a:xfrm>
          <a:off x="1320279" y="910091"/>
          <a:ext cx="1226811" cy="2614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fld id="{4CC6AD0F-E9AC-42DB-BBE7-BFD047589D40}" type="TxLink">
            <a:rPr lang="en-US" sz="1600" b="0" i="0" u="none" strike="noStrike">
              <a:solidFill>
                <a:schemeClr val="accent3">
                  <a:lumMod val="50000"/>
                </a:schemeClr>
              </a:solidFill>
              <a:latin typeface="Calibri"/>
            </a:rPr>
            <a:pPr algn="ctr"/>
            <a:t>Einführung</a:t>
          </a:fld>
          <a:endParaRPr lang="de-CH" sz="1600" b="0">
            <a:solidFill>
              <a:schemeClr val="accent3">
                <a:lumMod val="50000"/>
              </a:schemeClr>
            </a:solidFill>
          </a:endParaRPr>
        </a:p>
      </xdr:txBody>
    </xdr:sp>
    <xdr:clientData/>
  </xdr:twoCellAnchor>
  <xdr:twoCellAnchor editAs="oneCell">
    <xdr:from>
      <xdr:col>9</xdr:col>
      <xdr:colOff>257171</xdr:colOff>
      <xdr:row>1</xdr:row>
      <xdr:rowOff>57150</xdr:rowOff>
    </xdr:from>
    <xdr:to>
      <xdr:col>9</xdr:col>
      <xdr:colOff>437171</xdr:colOff>
      <xdr:row>1</xdr:row>
      <xdr:rowOff>237150</xdr:rowOff>
    </xdr:to>
    <xdr:grpSp>
      <xdr:nvGrpSpPr>
        <xdr:cNvPr id="28" name="Gruppieren 27">
          <a:hlinkClick xmlns:r="http://schemas.openxmlformats.org/officeDocument/2006/relationships" r:id="rId1" tooltip="Help"/>
          <a:extLst>
            <a:ext uri="{FF2B5EF4-FFF2-40B4-BE49-F238E27FC236}">
              <a16:creationId xmlns:a16="http://schemas.microsoft.com/office/drawing/2014/main" id="{00000000-0008-0000-1300-00001C000000}"/>
            </a:ext>
          </a:extLst>
        </xdr:cNvPr>
        <xdr:cNvGrpSpPr/>
      </xdr:nvGrpSpPr>
      <xdr:grpSpPr>
        <a:xfrm>
          <a:off x="9805031" y="613410"/>
          <a:ext cx="180000" cy="180000"/>
          <a:chOff x="8105775" y="571500"/>
          <a:chExt cx="172800" cy="172800"/>
        </a:xfrm>
      </xdr:grpSpPr>
      <xdr:sp macro="" textlink="">
        <xdr:nvSpPr>
          <xdr:cNvPr id="29" name="Rechteck 28">
            <a:extLst>
              <a:ext uri="{FF2B5EF4-FFF2-40B4-BE49-F238E27FC236}">
                <a16:creationId xmlns:a16="http://schemas.microsoft.com/office/drawing/2014/main" id="{00000000-0008-0000-1300-00001D000000}"/>
              </a:ext>
            </a:extLst>
          </xdr:cNvPr>
          <xdr:cNvSpPr>
            <a:spLocks noChangeAspect="1"/>
          </xdr:cNvSpPr>
        </xdr:nvSpPr>
        <xdr:spPr>
          <a:xfrm>
            <a:off x="8105775" y="571500"/>
            <a:ext cx="172800" cy="172800"/>
          </a:xfrm>
          <a:prstGeom prst="rect">
            <a:avLst/>
          </a:prstGeom>
          <a:ln/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30" name="Textfeld 29">
            <a:extLst>
              <a:ext uri="{FF2B5EF4-FFF2-40B4-BE49-F238E27FC236}">
                <a16:creationId xmlns:a16="http://schemas.microsoft.com/office/drawing/2014/main" id="{00000000-0008-0000-1300-00001E000000}"/>
              </a:ext>
            </a:extLst>
          </xdr:cNvPr>
          <xdr:cNvSpPr txBox="1"/>
        </xdr:nvSpPr>
        <xdr:spPr>
          <a:xfrm>
            <a:off x="8152998" y="584162"/>
            <a:ext cx="78355" cy="1474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t">
            <a:noAutofit/>
          </a:bodyPr>
          <a:lstStyle/>
          <a:p>
            <a:r>
              <a:rPr lang="de-CH" sz="1000" b="1">
                <a:solidFill>
                  <a:schemeClr val="bg1"/>
                </a:solidFill>
                <a:latin typeface="Arial" pitchFamily="34" charset="0"/>
                <a:cs typeface="Arial" pitchFamily="34" charset="0"/>
              </a:rPr>
              <a:t>?</a:t>
            </a:r>
          </a:p>
        </xdr:txBody>
      </xdr:sp>
    </xdr:grpSp>
    <xdr:clientData fPrintsWithSheet="0"/>
  </xdr:twoCellAnchor>
  <xdr:twoCellAnchor editAs="oneCell">
    <xdr:from>
      <xdr:col>0</xdr:col>
      <xdr:colOff>57150</xdr:colOff>
      <xdr:row>0</xdr:row>
      <xdr:rowOff>114300</xdr:rowOff>
    </xdr:from>
    <xdr:to>
      <xdr:col>0</xdr:col>
      <xdr:colOff>381150</xdr:colOff>
      <xdr:row>0</xdr:row>
      <xdr:rowOff>439765</xdr:rowOff>
    </xdr:to>
    <xdr:grpSp>
      <xdr:nvGrpSpPr>
        <xdr:cNvPr id="31" name="Gruppieren 30">
          <a:hlinkClick xmlns:r="http://schemas.openxmlformats.org/officeDocument/2006/relationships" r:id="rId2" tooltip="Home"/>
          <a:extLst>
            <a:ext uri="{FF2B5EF4-FFF2-40B4-BE49-F238E27FC236}">
              <a16:creationId xmlns:a16="http://schemas.microsoft.com/office/drawing/2014/main" id="{00000000-0008-0000-1300-00001F000000}"/>
            </a:ext>
          </a:extLst>
        </xdr:cNvPr>
        <xdr:cNvGrpSpPr/>
      </xdr:nvGrpSpPr>
      <xdr:grpSpPr>
        <a:xfrm>
          <a:off x="57150" y="114300"/>
          <a:ext cx="324000" cy="325465"/>
          <a:chOff x="12729063" y="1298331"/>
          <a:chExt cx="324000" cy="323267"/>
        </a:xfrm>
      </xdr:grpSpPr>
      <xdr:sp macro="" textlink="">
        <xdr:nvSpPr>
          <xdr:cNvPr id="32" name="Rechteck 31">
            <a:extLst>
              <a:ext uri="{FF2B5EF4-FFF2-40B4-BE49-F238E27FC236}">
                <a16:creationId xmlns:a16="http://schemas.microsoft.com/office/drawing/2014/main" id="{00000000-0008-0000-1300-000020000000}"/>
              </a:ext>
            </a:extLst>
          </xdr:cNvPr>
          <xdr:cNvSpPr>
            <a:spLocks noChangeAspect="1"/>
          </xdr:cNvSpPr>
        </xdr:nvSpPr>
        <xdr:spPr>
          <a:xfrm>
            <a:off x="12729063" y="1298331"/>
            <a:ext cx="324000" cy="323267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pic>
        <xdr:nvPicPr>
          <xdr:cNvPr id="33" name="Grafik 32" descr="http://www.clker.com/cliparts/Z/I/5/L/X/x/white-house-md.png">
            <a:extLst>
              <a:ext uri="{FF2B5EF4-FFF2-40B4-BE49-F238E27FC236}">
                <a16:creationId xmlns:a16="http://schemas.microsoft.com/office/drawing/2014/main" id="{00000000-0008-0000-1300-000021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786214" y="1345223"/>
            <a:ext cx="228255" cy="2160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  <xdr:twoCellAnchor>
    <xdr:from>
      <xdr:col>3</xdr:col>
      <xdr:colOff>135685</xdr:colOff>
      <xdr:row>4</xdr:row>
      <xdr:rowOff>114299</xdr:rowOff>
    </xdr:from>
    <xdr:to>
      <xdr:col>5</xdr:col>
      <xdr:colOff>181424</xdr:colOff>
      <xdr:row>31</xdr:row>
      <xdr:rowOff>158057</xdr:rowOff>
    </xdr:to>
    <xdr:grpSp>
      <xdr:nvGrpSpPr>
        <xdr:cNvPr id="55" name="Gruppieren 54">
          <a:extLst>
            <a:ext uri="{FF2B5EF4-FFF2-40B4-BE49-F238E27FC236}">
              <a16:creationId xmlns:a16="http://schemas.microsoft.com/office/drawing/2014/main" id="{00000000-0008-0000-1300-000037000000}"/>
            </a:ext>
          </a:extLst>
        </xdr:cNvPr>
        <xdr:cNvGrpSpPr/>
      </xdr:nvGrpSpPr>
      <xdr:grpSpPr>
        <a:xfrm>
          <a:off x="2741725" y="1226819"/>
          <a:ext cx="1706899" cy="4981518"/>
          <a:chOff x="2840405" y="1219199"/>
          <a:chExt cx="1655464" cy="5187258"/>
        </a:xfrm>
      </xdr:grpSpPr>
      <xdr:sp macro="" textlink="">
        <xdr:nvSpPr>
          <xdr:cNvPr id="2" name="Rechteck 1">
            <a:extLst>
              <a:ext uri="{FF2B5EF4-FFF2-40B4-BE49-F238E27FC236}">
                <a16:creationId xmlns:a16="http://schemas.microsoft.com/office/drawing/2014/main" id="{00000000-0008-0000-1300-000002000000}"/>
              </a:ext>
            </a:extLst>
          </xdr:cNvPr>
          <xdr:cNvSpPr>
            <a:spLocks noChangeAspect="1"/>
          </xdr:cNvSpPr>
        </xdr:nvSpPr>
        <xdr:spPr>
          <a:xfrm>
            <a:off x="2840405" y="4714457"/>
            <a:ext cx="1655464" cy="1692000"/>
          </a:xfrm>
          <a:prstGeom prst="rect">
            <a:avLst/>
          </a:prstGeom>
          <a:gradFill flip="none" rotWithShape="1">
            <a:gsLst>
              <a:gs pos="0">
                <a:schemeClr val="accent3">
                  <a:lumMod val="40000"/>
                  <a:lumOff val="60000"/>
                </a:schemeClr>
              </a:gs>
              <a:gs pos="100000">
                <a:schemeClr val="accent3">
                  <a:lumMod val="60000"/>
                  <a:lumOff val="40000"/>
                </a:schemeClr>
              </a:gs>
            </a:gsLst>
            <a:lin ang="0" scaled="1"/>
            <a:tileRect/>
          </a:gradFill>
          <a:ln w="3175">
            <a:prstDash val="sysDash"/>
          </a:ln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marL="0" indent="0" algn="l"/>
            <a:endParaRPr lang="de-CH" sz="110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5" name="Rechteck 4">
            <a:extLst>
              <a:ext uri="{FF2B5EF4-FFF2-40B4-BE49-F238E27FC236}">
                <a16:creationId xmlns:a16="http://schemas.microsoft.com/office/drawing/2014/main" id="{00000000-0008-0000-1300-000005000000}"/>
              </a:ext>
            </a:extLst>
          </xdr:cNvPr>
          <xdr:cNvSpPr>
            <a:spLocks noChangeAspect="1"/>
          </xdr:cNvSpPr>
        </xdr:nvSpPr>
        <xdr:spPr>
          <a:xfrm>
            <a:off x="2840405" y="2966828"/>
            <a:ext cx="1655464" cy="1692000"/>
          </a:xfrm>
          <a:prstGeom prst="rect">
            <a:avLst/>
          </a:prstGeom>
          <a:gradFill flip="none" rotWithShape="1">
            <a:gsLst>
              <a:gs pos="0">
                <a:schemeClr val="accent3">
                  <a:lumMod val="40000"/>
                  <a:lumOff val="60000"/>
                </a:schemeClr>
              </a:gs>
              <a:gs pos="100000">
                <a:schemeClr val="accent3">
                  <a:lumMod val="60000"/>
                  <a:lumOff val="40000"/>
                </a:schemeClr>
              </a:gs>
            </a:gsLst>
            <a:lin ang="0" scaled="1"/>
            <a:tileRect/>
          </a:gradFill>
          <a:ln w="3175">
            <a:prstDash val="sysDash"/>
          </a:ln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marL="0" indent="0" algn="l"/>
            <a:endParaRPr lang="de-CH" sz="110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8" name="Rechteck 7">
            <a:extLst>
              <a:ext uri="{FF2B5EF4-FFF2-40B4-BE49-F238E27FC236}">
                <a16:creationId xmlns:a16="http://schemas.microsoft.com/office/drawing/2014/main" id="{00000000-0008-0000-1300-000008000000}"/>
              </a:ext>
            </a:extLst>
          </xdr:cNvPr>
          <xdr:cNvSpPr>
            <a:spLocks noChangeAspect="1"/>
          </xdr:cNvSpPr>
        </xdr:nvSpPr>
        <xdr:spPr>
          <a:xfrm>
            <a:off x="2840405" y="1219199"/>
            <a:ext cx="1655464" cy="1692000"/>
          </a:xfrm>
          <a:prstGeom prst="rect">
            <a:avLst/>
          </a:prstGeom>
          <a:gradFill flip="none" rotWithShape="1">
            <a:gsLst>
              <a:gs pos="0">
                <a:schemeClr val="accent3">
                  <a:lumMod val="40000"/>
                  <a:lumOff val="60000"/>
                </a:schemeClr>
              </a:gs>
              <a:gs pos="100000">
                <a:schemeClr val="accent3">
                  <a:lumMod val="60000"/>
                  <a:lumOff val="40000"/>
                </a:schemeClr>
              </a:gs>
            </a:gsLst>
            <a:lin ang="0" scaled="1"/>
            <a:tileRect/>
          </a:gradFill>
          <a:ln w="3175">
            <a:prstDash val="sysDash"/>
          </a:ln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marL="0" indent="0" algn="l"/>
            <a:endParaRPr lang="de-CH" sz="110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/>
  </xdr:twoCellAnchor>
  <xdr:twoCellAnchor>
    <xdr:from>
      <xdr:col>2</xdr:col>
      <xdr:colOff>361260</xdr:colOff>
      <xdr:row>4</xdr:row>
      <xdr:rowOff>114299</xdr:rowOff>
    </xdr:from>
    <xdr:to>
      <xdr:col>3</xdr:col>
      <xdr:colOff>83149</xdr:colOff>
      <xdr:row>31</xdr:row>
      <xdr:rowOff>158057</xdr:rowOff>
    </xdr:to>
    <xdr:grpSp>
      <xdr:nvGrpSpPr>
        <xdr:cNvPr id="56" name="Gruppieren 55">
          <a:extLst>
            <a:ext uri="{FF2B5EF4-FFF2-40B4-BE49-F238E27FC236}">
              <a16:creationId xmlns:a16="http://schemas.microsoft.com/office/drawing/2014/main" id="{00000000-0008-0000-1300-000038000000}"/>
            </a:ext>
          </a:extLst>
        </xdr:cNvPr>
        <xdr:cNvGrpSpPr/>
      </xdr:nvGrpSpPr>
      <xdr:grpSpPr>
        <a:xfrm>
          <a:off x="978480" y="1226819"/>
          <a:ext cx="1710709" cy="4981518"/>
          <a:chOff x="1132785" y="1219199"/>
          <a:chExt cx="1655464" cy="5187258"/>
        </a:xfrm>
      </xdr:grpSpPr>
      <xdr:sp macro="" textlink="">
        <xdr:nvSpPr>
          <xdr:cNvPr id="3" name="Rechteck 2">
            <a:extLst>
              <a:ext uri="{FF2B5EF4-FFF2-40B4-BE49-F238E27FC236}">
                <a16:creationId xmlns:a16="http://schemas.microsoft.com/office/drawing/2014/main" id="{00000000-0008-0000-1300-000003000000}"/>
              </a:ext>
            </a:extLst>
          </xdr:cNvPr>
          <xdr:cNvSpPr>
            <a:spLocks noChangeAspect="1"/>
          </xdr:cNvSpPr>
        </xdr:nvSpPr>
        <xdr:spPr>
          <a:xfrm>
            <a:off x="1132785" y="4714457"/>
            <a:ext cx="1655464" cy="1692000"/>
          </a:xfrm>
          <a:prstGeom prst="rect">
            <a:avLst/>
          </a:prstGeom>
          <a:gradFill flip="none" rotWithShape="1">
            <a:gsLst>
              <a:gs pos="0">
                <a:schemeClr val="bg1"/>
              </a:gs>
              <a:gs pos="100000">
                <a:schemeClr val="accent3">
                  <a:lumMod val="40000"/>
                  <a:lumOff val="60000"/>
                </a:schemeClr>
              </a:gs>
            </a:gsLst>
            <a:lin ang="0" scaled="1"/>
            <a:tileRect/>
          </a:gradFill>
          <a:ln w="3175">
            <a:prstDash val="sysDash"/>
          </a:ln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de-CH" sz="1100"/>
          </a:p>
        </xdr:txBody>
      </xdr:sp>
      <xdr:sp macro="" textlink="">
        <xdr:nvSpPr>
          <xdr:cNvPr id="6" name="Rechteck 5">
            <a:extLst>
              <a:ext uri="{FF2B5EF4-FFF2-40B4-BE49-F238E27FC236}">
                <a16:creationId xmlns:a16="http://schemas.microsoft.com/office/drawing/2014/main" id="{00000000-0008-0000-1300-000006000000}"/>
              </a:ext>
            </a:extLst>
          </xdr:cNvPr>
          <xdr:cNvSpPr>
            <a:spLocks noChangeAspect="1"/>
          </xdr:cNvSpPr>
        </xdr:nvSpPr>
        <xdr:spPr>
          <a:xfrm>
            <a:off x="1132785" y="2966828"/>
            <a:ext cx="1655464" cy="1692000"/>
          </a:xfrm>
          <a:prstGeom prst="rect">
            <a:avLst/>
          </a:prstGeom>
          <a:gradFill flip="none" rotWithShape="1">
            <a:gsLst>
              <a:gs pos="0">
                <a:schemeClr val="bg1"/>
              </a:gs>
              <a:gs pos="100000">
                <a:schemeClr val="accent3">
                  <a:lumMod val="40000"/>
                  <a:lumOff val="60000"/>
                </a:schemeClr>
              </a:gs>
            </a:gsLst>
            <a:lin ang="0" scaled="1"/>
            <a:tileRect/>
          </a:gradFill>
          <a:ln w="3175">
            <a:prstDash val="sysDash"/>
          </a:ln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de-CH" sz="1100"/>
          </a:p>
        </xdr:txBody>
      </xdr:sp>
      <xdr:sp macro="" textlink="">
        <xdr:nvSpPr>
          <xdr:cNvPr id="9" name="Rechteck 8">
            <a:extLst>
              <a:ext uri="{FF2B5EF4-FFF2-40B4-BE49-F238E27FC236}">
                <a16:creationId xmlns:a16="http://schemas.microsoft.com/office/drawing/2014/main" id="{00000000-0008-0000-1300-000009000000}"/>
              </a:ext>
            </a:extLst>
          </xdr:cNvPr>
          <xdr:cNvSpPr>
            <a:spLocks noChangeAspect="1"/>
          </xdr:cNvSpPr>
        </xdr:nvSpPr>
        <xdr:spPr>
          <a:xfrm>
            <a:off x="1132785" y="1219199"/>
            <a:ext cx="1655464" cy="1692000"/>
          </a:xfrm>
          <a:prstGeom prst="rect">
            <a:avLst/>
          </a:prstGeom>
          <a:gradFill flip="none" rotWithShape="1">
            <a:gsLst>
              <a:gs pos="0">
                <a:schemeClr val="bg1"/>
              </a:gs>
              <a:gs pos="100000">
                <a:schemeClr val="accent3">
                  <a:lumMod val="40000"/>
                  <a:lumOff val="60000"/>
                </a:schemeClr>
              </a:gs>
            </a:gsLst>
            <a:lin ang="0" scaled="1"/>
            <a:tileRect/>
          </a:gradFill>
          <a:ln w="3175">
            <a:prstDash val="sysDash"/>
          </a:ln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marL="0" indent="0" algn="l"/>
            <a:endParaRPr lang="de-CH" sz="110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/>
  </xdr:twoCellAnchor>
  <xdr:twoCellAnchor>
    <xdr:from>
      <xdr:col>8</xdr:col>
      <xdr:colOff>259062</xdr:colOff>
      <xdr:row>4</xdr:row>
      <xdr:rowOff>114299</xdr:rowOff>
    </xdr:from>
    <xdr:to>
      <xdr:col>9</xdr:col>
      <xdr:colOff>180976</xdr:colOff>
      <xdr:row>31</xdr:row>
      <xdr:rowOff>158057</xdr:rowOff>
    </xdr:to>
    <xdr:grpSp>
      <xdr:nvGrpSpPr>
        <xdr:cNvPr id="52" name="Gruppieren 51">
          <a:extLst>
            <a:ext uri="{FF2B5EF4-FFF2-40B4-BE49-F238E27FC236}">
              <a16:creationId xmlns:a16="http://schemas.microsoft.com/office/drawing/2014/main" id="{00000000-0008-0000-1300-000034000000}"/>
            </a:ext>
          </a:extLst>
        </xdr:cNvPr>
        <xdr:cNvGrpSpPr/>
      </xdr:nvGrpSpPr>
      <xdr:grpSpPr>
        <a:xfrm>
          <a:off x="8023842" y="1226819"/>
          <a:ext cx="1704994" cy="4981518"/>
          <a:chOff x="7993362" y="1219199"/>
          <a:chExt cx="1655464" cy="5187258"/>
        </a:xfrm>
      </xdr:grpSpPr>
      <xdr:sp macro="" textlink="">
        <xdr:nvSpPr>
          <xdr:cNvPr id="4" name="Rechteck 3">
            <a:extLst>
              <a:ext uri="{FF2B5EF4-FFF2-40B4-BE49-F238E27FC236}">
                <a16:creationId xmlns:a16="http://schemas.microsoft.com/office/drawing/2014/main" id="{00000000-0008-0000-1300-000004000000}"/>
              </a:ext>
            </a:extLst>
          </xdr:cNvPr>
          <xdr:cNvSpPr>
            <a:spLocks noChangeAspect="1"/>
          </xdr:cNvSpPr>
        </xdr:nvSpPr>
        <xdr:spPr>
          <a:xfrm>
            <a:off x="7993362" y="4714457"/>
            <a:ext cx="1655464" cy="1692000"/>
          </a:xfrm>
          <a:prstGeom prst="rect">
            <a:avLst/>
          </a:prstGeom>
          <a:gradFill flip="none" rotWithShape="1">
            <a:gsLst>
              <a:gs pos="0">
                <a:schemeClr val="accent3">
                  <a:lumMod val="60000"/>
                  <a:lumOff val="40000"/>
                </a:schemeClr>
              </a:gs>
              <a:gs pos="100000">
                <a:schemeClr val="accent3">
                  <a:lumMod val="20000"/>
                  <a:lumOff val="80000"/>
                </a:schemeClr>
              </a:gs>
            </a:gsLst>
            <a:lin ang="0" scaled="1"/>
            <a:tileRect/>
          </a:gradFill>
          <a:ln w="3175">
            <a:prstDash val="sysDash"/>
          </a:ln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marL="0" indent="0" algn="l"/>
            <a:endParaRPr lang="de-CH" sz="110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7" name="Rechteck 6">
            <a:extLst>
              <a:ext uri="{FF2B5EF4-FFF2-40B4-BE49-F238E27FC236}">
                <a16:creationId xmlns:a16="http://schemas.microsoft.com/office/drawing/2014/main" id="{00000000-0008-0000-1300-000007000000}"/>
              </a:ext>
            </a:extLst>
          </xdr:cNvPr>
          <xdr:cNvSpPr>
            <a:spLocks noChangeAspect="1"/>
          </xdr:cNvSpPr>
        </xdr:nvSpPr>
        <xdr:spPr>
          <a:xfrm>
            <a:off x="7993362" y="2966828"/>
            <a:ext cx="1655464" cy="1692000"/>
          </a:xfrm>
          <a:prstGeom prst="rect">
            <a:avLst/>
          </a:prstGeom>
          <a:gradFill flip="none" rotWithShape="1">
            <a:gsLst>
              <a:gs pos="0">
                <a:schemeClr val="accent3">
                  <a:lumMod val="60000"/>
                  <a:lumOff val="40000"/>
                </a:schemeClr>
              </a:gs>
              <a:gs pos="100000">
                <a:schemeClr val="accent3">
                  <a:lumMod val="20000"/>
                  <a:lumOff val="80000"/>
                </a:schemeClr>
              </a:gs>
            </a:gsLst>
            <a:lin ang="0" scaled="1"/>
            <a:tileRect/>
          </a:gradFill>
          <a:ln w="3175">
            <a:prstDash val="sysDash"/>
          </a:ln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marL="0" indent="0" algn="l"/>
            <a:endParaRPr lang="de-CH" sz="110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10" name="Rechteck 9">
            <a:extLst>
              <a:ext uri="{FF2B5EF4-FFF2-40B4-BE49-F238E27FC236}">
                <a16:creationId xmlns:a16="http://schemas.microsoft.com/office/drawing/2014/main" id="{00000000-0008-0000-1300-00000A000000}"/>
              </a:ext>
            </a:extLst>
          </xdr:cNvPr>
          <xdr:cNvSpPr>
            <a:spLocks noChangeAspect="1"/>
          </xdr:cNvSpPr>
        </xdr:nvSpPr>
        <xdr:spPr>
          <a:xfrm>
            <a:off x="7993362" y="1219199"/>
            <a:ext cx="1655464" cy="1692000"/>
          </a:xfrm>
          <a:prstGeom prst="rect">
            <a:avLst/>
          </a:prstGeom>
          <a:gradFill flip="none" rotWithShape="1">
            <a:gsLst>
              <a:gs pos="0">
                <a:schemeClr val="accent3">
                  <a:lumMod val="60000"/>
                  <a:lumOff val="40000"/>
                </a:schemeClr>
              </a:gs>
              <a:gs pos="100000">
                <a:schemeClr val="accent3">
                  <a:lumMod val="20000"/>
                  <a:lumOff val="80000"/>
                </a:schemeClr>
              </a:gs>
            </a:gsLst>
            <a:lin ang="0" scaled="1"/>
            <a:tileRect/>
          </a:gradFill>
          <a:ln w="3175">
            <a:prstDash val="sysDash"/>
          </a:ln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marL="0" indent="0" algn="l"/>
            <a:endParaRPr lang="de-CH" sz="110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/>
  </xdr:twoCellAnchor>
  <xdr:twoCellAnchor>
    <xdr:from>
      <xdr:col>5</xdr:col>
      <xdr:colOff>1932435</xdr:colOff>
      <xdr:row>4</xdr:row>
      <xdr:rowOff>114299</xdr:rowOff>
    </xdr:from>
    <xdr:to>
      <xdr:col>8</xdr:col>
      <xdr:colOff>196999</xdr:colOff>
      <xdr:row>31</xdr:row>
      <xdr:rowOff>158057</xdr:rowOff>
    </xdr:to>
    <xdr:grpSp>
      <xdr:nvGrpSpPr>
        <xdr:cNvPr id="53" name="Gruppieren 52">
          <a:extLst>
            <a:ext uri="{FF2B5EF4-FFF2-40B4-BE49-F238E27FC236}">
              <a16:creationId xmlns:a16="http://schemas.microsoft.com/office/drawing/2014/main" id="{00000000-0008-0000-1300-000035000000}"/>
            </a:ext>
          </a:extLst>
        </xdr:cNvPr>
        <xdr:cNvGrpSpPr/>
      </xdr:nvGrpSpPr>
      <xdr:grpSpPr>
        <a:xfrm>
          <a:off x="6199635" y="1226819"/>
          <a:ext cx="1762144" cy="4981518"/>
          <a:chOff x="6250355" y="1219199"/>
          <a:chExt cx="1655464" cy="5187258"/>
        </a:xfrm>
      </xdr:grpSpPr>
      <xdr:sp macro="" textlink="">
        <xdr:nvSpPr>
          <xdr:cNvPr id="42" name="Rechteck 41">
            <a:extLst>
              <a:ext uri="{FF2B5EF4-FFF2-40B4-BE49-F238E27FC236}">
                <a16:creationId xmlns:a16="http://schemas.microsoft.com/office/drawing/2014/main" id="{00000000-0008-0000-1300-00002A000000}"/>
              </a:ext>
            </a:extLst>
          </xdr:cNvPr>
          <xdr:cNvSpPr>
            <a:spLocks noChangeAspect="1"/>
          </xdr:cNvSpPr>
        </xdr:nvSpPr>
        <xdr:spPr>
          <a:xfrm>
            <a:off x="6250355" y="4714457"/>
            <a:ext cx="1655464" cy="1692000"/>
          </a:xfrm>
          <a:prstGeom prst="rect">
            <a:avLst/>
          </a:prstGeom>
          <a:gradFill flip="none" rotWithShape="1">
            <a:gsLst>
              <a:gs pos="0">
                <a:schemeClr val="accent3">
                  <a:lumMod val="75000"/>
                </a:schemeClr>
              </a:gs>
              <a:gs pos="100000">
                <a:schemeClr val="accent3">
                  <a:lumMod val="60000"/>
                  <a:lumOff val="40000"/>
                </a:schemeClr>
              </a:gs>
            </a:gsLst>
            <a:lin ang="0" scaled="1"/>
            <a:tileRect/>
          </a:gradFill>
          <a:ln w="3175">
            <a:prstDash val="sysDash"/>
          </a:ln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marL="0" indent="0" algn="l"/>
            <a:endParaRPr lang="de-CH" sz="110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44" name="Rechteck 43">
            <a:extLst>
              <a:ext uri="{FF2B5EF4-FFF2-40B4-BE49-F238E27FC236}">
                <a16:creationId xmlns:a16="http://schemas.microsoft.com/office/drawing/2014/main" id="{00000000-0008-0000-1300-00002C000000}"/>
              </a:ext>
            </a:extLst>
          </xdr:cNvPr>
          <xdr:cNvSpPr>
            <a:spLocks noChangeAspect="1"/>
          </xdr:cNvSpPr>
        </xdr:nvSpPr>
        <xdr:spPr>
          <a:xfrm>
            <a:off x="6250355" y="2966828"/>
            <a:ext cx="1655464" cy="1692000"/>
          </a:xfrm>
          <a:prstGeom prst="rect">
            <a:avLst/>
          </a:prstGeom>
          <a:gradFill flip="none" rotWithShape="1">
            <a:gsLst>
              <a:gs pos="0">
                <a:schemeClr val="accent3">
                  <a:lumMod val="75000"/>
                </a:schemeClr>
              </a:gs>
              <a:gs pos="100000">
                <a:schemeClr val="accent3">
                  <a:lumMod val="60000"/>
                  <a:lumOff val="40000"/>
                </a:schemeClr>
              </a:gs>
            </a:gsLst>
            <a:lin ang="0" scaled="1"/>
            <a:tileRect/>
          </a:gradFill>
          <a:ln w="3175">
            <a:prstDash val="sysDash"/>
          </a:ln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marL="0" indent="0" algn="l"/>
            <a:endParaRPr lang="de-CH" sz="110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46" name="Rechteck 45">
            <a:extLst>
              <a:ext uri="{FF2B5EF4-FFF2-40B4-BE49-F238E27FC236}">
                <a16:creationId xmlns:a16="http://schemas.microsoft.com/office/drawing/2014/main" id="{00000000-0008-0000-1300-00002E000000}"/>
              </a:ext>
            </a:extLst>
          </xdr:cNvPr>
          <xdr:cNvSpPr>
            <a:spLocks noChangeAspect="1"/>
          </xdr:cNvSpPr>
        </xdr:nvSpPr>
        <xdr:spPr>
          <a:xfrm>
            <a:off x="6250355" y="1219199"/>
            <a:ext cx="1655464" cy="1692000"/>
          </a:xfrm>
          <a:prstGeom prst="rect">
            <a:avLst/>
          </a:prstGeom>
          <a:gradFill flip="none" rotWithShape="1">
            <a:gsLst>
              <a:gs pos="0">
                <a:schemeClr val="accent3">
                  <a:lumMod val="75000"/>
                </a:schemeClr>
              </a:gs>
              <a:gs pos="100000">
                <a:schemeClr val="accent3">
                  <a:lumMod val="60000"/>
                  <a:lumOff val="40000"/>
                </a:schemeClr>
              </a:gs>
            </a:gsLst>
            <a:lin ang="0" scaled="1"/>
            <a:tileRect/>
          </a:gradFill>
          <a:ln w="3175">
            <a:prstDash val="sysDash"/>
          </a:ln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marL="0" indent="0" algn="l"/>
            <a:endParaRPr lang="de-CH" sz="110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/>
  </xdr:twoCellAnchor>
  <xdr:twoCellAnchor>
    <xdr:from>
      <xdr:col>2</xdr:col>
      <xdr:colOff>390525</xdr:colOff>
      <xdr:row>7</xdr:row>
      <xdr:rowOff>141082</xdr:rowOff>
    </xdr:from>
    <xdr:to>
      <xdr:col>9</xdr:col>
      <xdr:colOff>0</xdr:colOff>
      <xdr:row>31</xdr:row>
      <xdr:rowOff>171450</xdr:rowOff>
    </xdr:to>
    <xdr:sp macro="" textlink="">
      <xdr:nvSpPr>
        <xdr:cNvPr id="57" name="Freihandform 56">
          <a:extLst>
            <a:ext uri="{FF2B5EF4-FFF2-40B4-BE49-F238E27FC236}">
              <a16:creationId xmlns:a16="http://schemas.microsoft.com/office/drawing/2014/main" id="{00000000-0008-0000-1300-000039000000}"/>
            </a:ext>
          </a:extLst>
        </xdr:cNvPr>
        <xdr:cNvSpPr/>
      </xdr:nvSpPr>
      <xdr:spPr>
        <a:xfrm>
          <a:off x="1162050" y="1817482"/>
          <a:ext cx="8277225" cy="4602368"/>
        </a:xfrm>
        <a:custGeom>
          <a:avLst/>
          <a:gdLst>
            <a:gd name="connsiteX0" fmla="*/ 0 w 8191500"/>
            <a:gd name="connsiteY0" fmla="*/ 4602368 h 4602368"/>
            <a:gd name="connsiteX1" fmla="*/ 1628775 w 8191500"/>
            <a:gd name="connsiteY1" fmla="*/ 2811668 h 4602368"/>
            <a:gd name="connsiteX2" fmla="*/ 2505075 w 8191500"/>
            <a:gd name="connsiteY2" fmla="*/ 1601993 h 4602368"/>
            <a:gd name="connsiteX3" fmla="*/ 3209925 w 8191500"/>
            <a:gd name="connsiteY3" fmla="*/ 744743 h 4602368"/>
            <a:gd name="connsiteX4" fmla="*/ 3686175 w 8191500"/>
            <a:gd name="connsiteY4" fmla="*/ 363743 h 4602368"/>
            <a:gd name="connsiteX5" fmla="*/ 3981450 w 8191500"/>
            <a:gd name="connsiteY5" fmla="*/ 249443 h 4602368"/>
            <a:gd name="connsiteX6" fmla="*/ 4581525 w 8191500"/>
            <a:gd name="connsiteY6" fmla="*/ 97043 h 4602368"/>
            <a:gd name="connsiteX7" fmla="*/ 4953000 w 8191500"/>
            <a:gd name="connsiteY7" fmla="*/ 11318 h 4602368"/>
            <a:gd name="connsiteX8" fmla="*/ 5229225 w 8191500"/>
            <a:gd name="connsiteY8" fmla="*/ 11318 h 4602368"/>
            <a:gd name="connsiteX9" fmla="*/ 5591175 w 8191500"/>
            <a:gd name="connsiteY9" fmla="*/ 106568 h 4602368"/>
            <a:gd name="connsiteX10" fmla="*/ 5895975 w 8191500"/>
            <a:gd name="connsiteY10" fmla="*/ 287543 h 4602368"/>
            <a:gd name="connsiteX11" fmla="*/ 6381750 w 8191500"/>
            <a:gd name="connsiteY11" fmla="*/ 659018 h 4602368"/>
            <a:gd name="connsiteX12" fmla="*/ 6619875 w 8191500"/>
            <a:gd name="connsiteY12" fmla="*/ 906668 h 4602368"/>
            <a:gd name="connsiteX13" fmla="*/ 7010400 w 8191500"/>
            <a:gd name="connsiteY13" fmla="*/ 1278143 h 4602368"/>
            <a:gd name="connsiteX14" fmla="*/ 8191500 w 8191500"/>
            <a:gd name="connsiteY14" fmla="*/ 2306843 h 4602368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</a:cxnLst>
          <a:rect l="l" t="t" r="r" b="b"/>
          <a:pathLst>
            <a:path w="8191500" h="4602368">
              <a:moveTo>
                <a:pt x="0" y="4602368"/>
              </a:moveTo>
              <a:cubicBezTo>
                <a:pt x="605631" y="3957049"/>
                <a:pt x="1211263" y="3311730"/>
                <a:pt x="1628775" y="2811668"/>
              </a:cubicBezTo>
              <a:cubicBezTo>
                <a:pt x="2046287" y="2311606"/>
                <a:pt x="2241550" y="1946480"/>
                <a:pt x="2505075" y="1601993"/>
              </a:cubicBezTo>
              <a:cubicBezTo>
                <a:pt x="2768600" y="1257506"/>
                <a:pt x="3013075" y="951118"/>
                <a:pt x="3209925" y="744743"/>
              </a:cubicBezTo>
              <a:cubicBezTo>
                <a:pt x="3406775" y="538368"/>
                <a:pt x="3557588" y="446293"/>
                <a:pt x="3686175" y="363743"/>
              </a:cubicBezTo>
              <a:cubicBezTo>
                <a:pt x="3814762" y="281193"/>
                <a:pt x="3832225" y="293893"/>
                <a:pt x="3981450" y="249443"/>
              </a:cubicBezTo>
              <a:cubicBezTo>
                <a:pt x="4130675" y="204993"/>
                <a:pt x="4419600" y="136730"/>
                <a:pt x="4581525" y="97043"/>
              </a:cubicBezTo>
              <a:cubicBezTo>
                <a:pt x="4743450" y="57356"/>
                <a:pt x="4845050" y="25605"/>
                <a:pt x="4953000" y="11318"/>
              </a:cubicBezTo>
              <a:cubicBezTo>
                <a:pt x="5060950" y="-2969"/>
                <a:pt x="5122863" y="-4557"/>
                <a:pt x="5229225" y="11318"/>
              </a:cubicBezTo>
              <a:cubicBezTo>
                <a:pt x="5335588" y="27193"/>
                <a:pt x="5480050" y="60530"/>
                <a:pt x="5591175" y="106568"/>
              </a:cubicBezTo>
              <a:cubicBezTo>
                <a:pt x="5702300" y="152606"/>
                <a:pt x="5764213" y="195468"/>
                <a:pt x="5895975" y="287543"/>
              </a:cubicBezTo>
              <a:cubicBezTo>
                <a:pt x="6027737" y="379618"/>
                <a:pt x="6261100" y="555831"/>
                <a:pt x="6381750" y="659018"/>
              </a:cubicBezTo>
              <a:cubicBezTo>
                <a:pt x="6502400" y="762205"/>
                <a:pt x="6515100" y="803480"/>
                <a:pt x="6619875" y="906668"/>
              </a:cubicBezTo>
              <a:cubicBezTo>
                <a:pt x="6724650" y="1009855"/>
                <a:pt x="6748463" y="1044780"/>
                <a:pt x="7010400" y="1278143"/>
              </a:cubicBezTo>
              <a:cubicBezTo>
                <a:pt x="7272338" y="1511505"/>
                <a:pt x="7731919" y="1909174"/>
                <a:pt x="8191500" y="2306843"/>
              </a:cubicBezTo>
            </a:path>
          </a:pathLst>
        </a:custGeom>
        <a:ln>
          <a:solidFill>
            <a:schemeClr val="accent2">
              <a:alpha val="50000"/>
            </a:schemeClr>
          </a:solidFill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</xdr:col>
      <xdr:colOff>390525</xdr:colOff>
      <xdr:row>21</xdr:row>
      <xdr:rowOff>35045</xdr:rowOff>
    </xdr:from>
    <xdr:to>
      <xdr:col>8</xdr:col>
      <xdr:colOff>1638300</xdr:colOff>
      <xdr:row>34</xdr:row>
      <xdr:rowOff>18706</xdr:rowOff>
    </xdr:to>
    <xdr:sp macro="" textlink="">
      <xdr:nvSpPr>
        <xdr:cNvPr id="59" name="Freihandform 58">
          <a:extLst>
            <a:ext uri="{FF2B5EF4-FFF2-40B4-BE49-F238E27FC236}">
              <a16:creationId xmlns:a16="http://schemas.microsoft.com/office/drawing/2014/main" id="{00000000-0008-0000-1300-00003B000000}"/>
            </a:ext>
          </a:extLst>
        </xdr:cNvPr>
        <xdr:cNvSpPr/>
      </xdr:nvSpPr>
      <xdr:spPr>
        <a:xfrm>
          <a:off x="1162050" y="4378445"/>
          <a:ext cx="8181975" cy="2460161"/>
        </a:xfrm>
        <a:custGeom>
          <a:avLst/>
          <a:gdLst>
            <a:gd name="connsiteX0" fmla="*/ 0 w 7934325"/>
            <a:gd name="connsiteY0" fmla="*/ 2441455 h 2460161"/>
            <a:gd name="connsiteX1" fmla="*/ 609600 w 7934325"/>
            <a:gd name="connsiteY1" fmla="*/ 2450980 h 2460161"/>
            <a:gd name="connsiteX2" fmla="*/ 1171575 w 7934325"/>
            <a:gd name="connsiteY2" fmla="*/ 2327155 h 2460161"/>
            <a:gd name="connsiteX3" fmla="*/ 1562100 w 7934325"/>
            <a:gd name="connsiteY3" fmla="*/ 2098555 h 2460161"/>
            <a:gd name="connsiteX4" fmla="*/ 1828800 w 7934325"/>
            <a:gd name="connsiteY4" fmla="*/ 1746130 h 2460161"/>
            <a:gd name="connsiteX5" fmla="*/ 2000250 w 7934325"/>
            <a:gd name="connsiteY5" fmla="*/ 1279405 h 2460161"/>
            <a:gd name="connsiteX6" fmla="*/ 2219325 w 7934325"/>
            <a:gd name="connsiteY6" fmla="*/ 631705 h 2460161"/>
            <a:gd name="connsiteX7" fmla="*/ 2447925 w 7934325"/>
            <a:gd name="connsiteY7" fmla="*/ 298330 h 2460161"/>
            <a:gd name="connsiteX8" fmla="*/ 2724150 w 7934325"/>
            <a:gd name="connsiteY8" fmla="*/ 69730 h 2460161"/>
            <a:gd name="connsiteX9" fmla="*/ 2962275 w 7934325"/>
            <a:gd name="connsiteY9" fmla="*/ 3055 h 2460161"/>
            <a:gd name="connsiteX10" fmla="*/ 3209925 w 7934325"/>
            <a:gd name="connsiteY10" fmla="*/ 22105 h 2460161"/>
            <a:gd name="connsiteX11" fmla="*/ 3524250 w 7934325"/>
            <a:gd name="connsiteY11" fmla="*/ 117355 h 2460161"/>
            <a:gd name="connsiteX12" fmla="*/ 3990975 w 7934325"/>
            <a:gd name="connsiteY12" fmla="*/ 288805 h 2460161"/>
            <a:gd name="connsiteX13" fmla="*/ 4457700 w 7934325"/>
            <a:gd name="connsiteY13" fmla="*/ 479305 h 2460161"/>
            <a:gd name="connsiteX14" fmla="*/ 7934325 w 7934325"/>
            <a:gd name="connsiteY14" fmla="*/ 2327155 h 246016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</a:cxnLst>
          <a:rect l="l" t="t" r="r" b="b"/>
          <a:pathLst>
            <a:path w="7934325" h="2460161">
              <a:moveTo>
                <a:pt x="0" y="2441455"/>
              </a:moveTo>
              <a:cubicBezTo>
                <a:pt x="207169" y="2455742"/>
                <a:pt x="414338" y="2470030"/>
                <a:pt x="609600" y="2450980"/>
              </a:cubicBezTo>
              <a:cubicBezTo>
                <a:pt x="804862" y="2431930"/>
                <a:pt x="1012825" y="2385892"/>
                <a:pt x="1171575" y="2327155"/>
              </a:cubicBezTo>
              <a:cubicBezTo>
                <a:pt x="1330325" y="2268418"/>
                <a:pt x="1452563" y="2195392"/>
                <a:pt x="1562100" y="2098555"/>
              </a:cubicBezTo>
              <a:cubicBezTo>
                <a:pt x="1671637" y="2001718"/>
                <a:pt x="1755775" y="1882655"/>
                <a:pt x="1828800" y="1746130"/>
              </a:cubicBezTo>
              <a:cubicBezTo>
                <a:pt x="1901825" y="1609605"/>
                <a:pt x="1935163" y="1465142"/>
                <a:pt x="2000250" y="1279405"/>
              </a:cubicBezTo>
              <a:cubicBezTo>
                <a:pt x="2065337" y="1093668"/>
                <a:pt x="2144713" y="795217"/>
                <a:pt x="2219325" y="631705"/>
              </a:cubicBezTo>
              <a:cubicBezTo>
                <a:pt x="2293937" y="468193"/>
                <a:pt x="2363788" y="391992"/>
                <a:pt x="2447925" y="298330"/>
              </a:cubicBezTo>
              <a:cubicBezTo>
                <a:pt x="2532062" y="204668"/>
                <a:pt x="2638425" y="118942"/>
                <a:pt x="2724150" y="69730"/>
              </a:cubicBezTo>
              <a:cubicBezTo>
                <a:pt x="2809875" y="20518"/>
                <a:pt x="2881313" y="10992"/>
                <a:pt x="2962275" y="3055"/>
              </a:cubicBezTo>
              <a:cubicBezTo>
                <a:pt x="3043237" y="-4882"/>
                <a:pt x="3116263" y="3055"/>
                <a:pt x="3209925" y="22105"/>
              </a:cubicBezTo>
              <a:cubicBezTo>
                <a:pt x="3303587" y="41155"/>
                <a:pt x="3394075" y="72905"/>
                <a:pt x="3524250" y="117355"/>
              </a:cubicBezTo>
              <a:cubicBezTo>
                <a:pt x="3654425" y="161805"/>
                <a:pt x="3835400" y="228480"/>
                <a:pt x="3990975" y="288805"/>
              </a:cubicBezTo>
              <a:cubicBezTo>
                <a:pt x="4146550" y="349130"/>
                <a:pt x="3800475" y="139580"/>
                <a:pt x="4457700" y="479305"/>
              </a:cubicBezTo>
              <a:cubicBezTo>
                <a:pt x="5114925" y="819030"/>
                <a:pt x="6524625" y="1573092"/>
                <a:pt x="7934325" y="2327155"/>
              </a:cubicBezTo>
            </a:path>
          </a:pathLst>
        </a:custGeom>
        <a:ln>
          <a:solidFill>
            <a:schemeClr val="accent3">
              <a:alpha val="50000"/>
            </a:schemeClr>
          </a:solidFill>
        </a:ln>
      </xdr:spPr>
      <xdr:style>
        <a:lnRef idx="3">
          <a:schemeClr val="accent3"/>
        </a:lnRef>
        <a:fillRef idx="0">
          <a:schemeClr val="accent3"/>
        </a:fillRef>
        <a:effectRef idx="2">
          <a:schemeClr val="accent3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oneCell">
    <xdr:from>
      <xdr:col>8</xdr:col>
      <xdr:colOff>1727743</xdr:colOff>
      <xdr:row>19</xdr:row>
      <xdr:rowOff>111059</xdr:rowOff>
    </xdr:from>
    <xdr:to>
      <xdr:col>12</xdr:col>
      <xdr:colOff>209550</xdr:colOff>
      <xdr:row>21</xdr:row>
      <xdr:rowOff>41555</xdr:rowOff>
    </xdr:to>
    <xdr:sp macro="" textlink="' '!A520">
      <xdr:nvSpPr>
        <xdr:cNvPr id="61" name="Textfeld 60">
          <a:extLst>
            <a:ext uri="{FF2B5EF4-FFF2-40B4-BE49-F238E27FC236}">
              <a16:creationId xmlns:a16="http://schemas.microsoft.com/office/drawing/2014/main" id="{00000000-0008-0000-1300-00003D000000}"/>
            </a:ext>
          </a:extLst>
        </xdr:cNvPr>
        <xdr:cNvSpPr txBox="1"/>
      </xdr:nvSpPr>
      <xdr:spPr>
        <a:xfrm>
          <a:off x="9262018" y="4092509"/>
          <a:ext cx="1215482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l"/>
          <a:fld id="{3FFD48B9-2578-4B4B-8C9F-32A52845B30E}" type="TxLink">
            <a:rPr lang="en-US" sz="1400" b="1" i="0" u="none" strike="noStrike">
              <a:solidFill>
                <a:schemeClr val="accent2"/>
              </a:solidFill>
              <a:latin typeface="Calibri"/>
            </a:rPr>
            <a:pPr algn="l"/>
            <a:t>Umsatz</a:t>
          </a:fld>
          <a:endParaRPr lang="de-CH" sz="1400" b="1">
            <a:solidFill>
              <a:schemeClr val="accent2"/>
            </a:solidFill>
          </a:endParaRPr>
        </a:p>
      </xdr:txBody>
    </xdr:sp>
    <xdr:clientData/>
  </xdr:twoCellAnchor>
  <xdr:twoCellAnchor editAs="oneCell">
    <xdr:from>
      <xdr:col>8</xdr:col>
      <xdr:colOff>1670593</xdr:colOff>
      <xdr:row>32</xdr:row>
      <xdr:rowOff>183449</xdr:rowOff>
    </xdr:from>
    <xdr:to>
      <xdr:col>12</xdr:col>
      <xdr:colOff>152400</xdr:colOff>
      <xdr:row>34</xdr:row>
      <xdr:rowOff>113945</xdr:rowOff>
    </xdr:to>
    <xdr:sp macro="" textlink="' '!A521">
      <xdr:nvSpPr>
        <xdr:cNvPr id="63" name="Textfeld 62">
          <a:extLst>
            <a:ext uri="{FF2B5EF4-FFF2-40B4-BE49-F238E27FC236}">
              <a16:creationId xmlns:a16="http://schemas.microsoft.com/office/drawing/2014/main" id="{00000000-0008-0000-1300-00003F000000}"/>
            </a:ext>
          </a:extLst>
        </xdr:cNvPr>
        <xdr:cNvSpPr txBox="1"/>
      </xdr:nvSpPr>
      <xdr:spPr>
        <a:xfrm>
          <a:off x="9204868" y="6641399"/>
          <a:ext cx="1215482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marL="0" indent="0" algn="l"/>
          <a:fld id="{F0FBF5EE-B229-4E04-A994-508D11399AF6}" type="TxLink">
            <a:rPr lang="en-US" sz="1400" b="1" i="0" u="none" strike="noStrike">
              <a:solidFill>
                <a:schemeClr val="accent3">
                  <a:lumMod val="50000"/>
                </a:schemeClr>
              </a:solidFill>
              <a:latin typeface="Calibri"/>
              <a:ea typeface="+mn-ea"/>
              <a:cs typeface="+mn-cs"/>
            </a:rPr>
            <a:pPr marL="0" indent="0" algn="l"/>
            <a:t>Gewinn</a:t>
          </a:fld>
          <a:endParaRPr lang="de-CH" sz="1400" b="1" i="0" u="none" strike="noStrike">
            <a:solidFill>
              <a:schemeClr val="accent3">
                <a:lumMod val="50000"/>
              </a:schemeClr>
            </a:solidFill>
            <a:latin typeface="Calibri"/>
            <a:ea typeface="+mn-ea"/>
            <a:cs typeface="+mn-cs"/>
          </a:endParaRPr>
        </a:p>
      </xdr:txBody>
    </xdr:sp>
    <xdr:clientData/>
  </xdr:twoCellAnchor>
  <xdr:twoCellAnchor editAs="oneCell">
    <xdr:from>
      <xdr:col>6</xdr:col>
      <xdr:colOff>394243</xdr:colOff>
      <xdr:row>33</xdr:row>
      <xdr:rowOff>67244</xdr:rowOff>
    </xdr:from>
    <xdr:to>
      <xdr:col>8</xdr:col>
      <xdr:colOff>333375</xdr:colOff>
      <xdr:row>34</xdr:row>
      <xdr:rowOff>188240</xdr:rowOff>
    </xdr:to>
    <xdr:sp macro="" textlink="' '!A522">
      <xdr:nvSpPr>
        <xdr:cNvPr id="64" name="Textfeld 63">
          <a:extLst>
            <a:ext uri="{FF2B5EF4-FFF2-40B4-BE49-F238E27FC236}">
              <a16:creationId xmlns:a16="http://schemas.microsoft.com/office/drawing/2014/main" id="{00000000-0008-0000-1300-000040000000}"/>
            </a:ext>
          </a:extLst>
        </xdr:cNvPr>
        <xdr:cNvSpPr txBox="1"/>
      </xdr:nvSpPr>
      <xdr:spPr>
        <a:xfrm>
          <a:off x="6652168" y="6715694"/>
          <a:ext cx="1215482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marL="0" indent="0" algn="l"/>
          <a:fld id="{9882F499-9293-4223-A80F-E9C2C3ECBCB1}" type="TxLink">
            <a:rPr lang="en-US" sz="1400" b="1" i="0" u="none" strike="noStrike">
              <a:solidFill>
                <a:schemeClr val="accent6">
                  <a:lumMod val="75000"/>
                </a:schemeClr>
              </a:solidFill>
              <a:latin typeface="Calibri"/>
              <a:ea typeface="+mn-ea"/>
              <a:cs typeface="+mn-cs"/>
            </a:rPr>
            <a:pPr marL="0" indent="0" algn="l"/>
            <a:t>Gewinnrate</a:t>
          </a:fld>
          <a:endParaRPr lang="de-CH" sz="1400" b="1" i="0" u="none" strike="noStrike">
            <a:solidFill>
              <a:schemeClr val="accent6">
                <a:lumMod val="75000"/>
              </a:schemeClr>
            </a:solidFill>
            <a:latin typeface="Calibri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275656</xdr:colOff>
      <xdr:row>3</xdr:row>
      <xdr:rowOff>142875</xdr:rowOff>
    </xdr:from>
    <xdr:to>
      <xdr:col>9</xdr:col>
      <xdr:colOff>372044</xdr:colOff>
      <xdr:row>32</xdr:row>
      <xdr:rowOff>66675</xdr:rowOff>
    </xdr:to>
    <xdr:cxnSp macro="">
      <xdr:nvCxnSpPr>
        <xdr:cNvPr id="65" name="Gewinkelte Verbindung 64">
          <a:extLst>
            <a:ext uri="{FF2B5EF4-FFF2-40B4-BE49-F238E27FC236}">
              <a16:creationId xmlns:a16="http://schemas.microsoft.com/office/drawing/2014/main" id="{00000000-0008-0000-1300-000041000000}"/>
            </a:ext>
          </a:extLst>
        </xdr:cNvPr>
        <xdr:cNvCxnSpPr/>
      </xdr:nvCxnSpPr>
      <xdr:spPr>
        <a:xfrm>
          <a:off x="1047181" y="1057275"/>
          <a:ext cx="8764138" cy="5448300"/>
        </a:xfrm>
        <a:prstGeom prst="bentConnector3">
          <a:avLst>
            <a:gd name="adj1" fmla="val 0"/>
          </a:avLst>
        </a:prstGeom>
        <a:ln>
          <a:headEnd type="arrow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3</xdr:col>
      <xdr:colOff>324917</xdr:colOff>
      <xdr:row>2</xdr:row>
      <xdr:rowOff>90941</xdr:rowOff>
    </xdr:from>
    <xdr:to>
      <xdr:col>4</xdr:col>
      <xdr:colOff>770678</xdr:colOff>
      <xdr:row>4</xdr:row>
      <xdr:rowOff>66675</xdr:rowOff>
    </xdr:to>
    <xdr:sp macro="" textlink="' '!A525">
      <xdr:nvSpPr>
        <xdr:cNvPr id="72" name="Textfeld 71">
          <a:extLst>
            <a:ext uri="{FF2B5EF4-FFF2-40B4-BE49-F238E27FC236}">
              <a16:creationId xmlns:a16="http://schemas.microsoft.com/office/drawing/2014/main" id="{00000000-0008-0000-1300-000048000000}"/>
            </a:ext>
          </a:extLst>
        </xdr:cNvPr>
        <xdr:cNvSpPr txBox="1"/>
      </xdr:nvSpPr>
      <xdr:spPr>
        <a:xfrm>
          <a:off x="3030017" y="910091"/>
          <a:ext cx="1226811" cy="2614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marL="0" indent="0" algn="ctr"/>
          <a:fld id="{175A5D71-C95A-4B12-9A05-6077FBBC1A1B}" type="TxLink">
            <a:rPr lang="en-US" sz="1600" b="0" i="0" u="none" strike="noStrike">
              <a:solidFill>
                <a:schemeClr val="accent3">
                  <a:lumMod val="50000"/>
                </a:schemeClr>
              </a:solidFill>
              <a:latin typeface="Calibri"/>
              <a:ea typeface="+mn-ea"/>
              <a:cs typeface="+mn-cs"/>
            </a:rPr>
            <a:pPr marL="0" indent="0" algn="ctr"/>
            <a:t>Wachstum</a:t>
          </a:fld>
          <a:endParaRPr lang="de-CH" sz="1600" b="0" i="0" u="none" strike="noStrike">
            <a:solidFill>
              <a:schemeClr val="accent3">
                <a:lumMod val="50000"/>
              </a:schemeClr>
            </a:solidFill>
            <a:latin typeface="Calibri"/>
            <a:ea typeface="+mn-ea"/>
            <a:cs typeface="+mn-cs"/>
          </a:endParaRPr>
        </a:p>
      </xdr:txBody>
    </xdr:sp>
    <xdr:clientData/>
  </xdr:twoCellAnchor>
  <xdr:twoCellAnchor editAs="oneCell">
    <xdr:from>
      <xdr:col>5</xdr:col>
      <xdr:colOff>424929</xdr:colOff>
      <xdr:row>2</xdr:row>
      <xdr:rowOff>90941</xdr:rowOff>
    </xdr:from>
    <xdr:to>
      <xdr:col>5</xdr:col>
      <xdr:colOff>1651740</xdr:colOff>
      <xdr:row>4</xdr:row>
      <xdr:rowOff>66675</xdr:rowOff>
    </xdr:to>
    <xdr:sp macro="" textlink="' '!A526">
      <xdr:nvSpPr>
        <xdr:cNvPr id="73" name="Textfeld 72">
          <a:extLst>
            <a:ext uri="{FF2B5EF4-FFF2-40B4-BE49-F238E27FC236}">
              <a16:creationId xmlns:a16="http://schemas.microsoft.com/office/drawing/2014/main" id="{00000000-0008-0000-1300-000049000000}"/>
            </a:ext>
          </a:extLst>
        </xdr:cNvPr>
        <xdr:cNvSpPr txBox="1"/>
      </xdr:nvSpPr>
      <xdr:spPr>
        <a:xfrm>
          <a:off x="4739754" y="910091"/>
          <a:ext cx="1226811" cy="2614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marL="0" indent="0" algn="ctr"/>
          <a:fld id="{C9C2344E-700C-4400-917E-D1C15E6235AC}" type="TxLink">
            <a:rPr lang="en-US" sz="1600" b="0" i="0" u="none" strike="noStrike">
              <a:solidFill>
                <a:schemeClr val="accent3">
                  <a:lumMod val="50000"/>
                </a:schemeClr>
              </a:solidFill>
              <a:latin typeface="Calibri"/>
              <a:ea typeface="+mn-ea"/>
              <a:cs typeface="+mn-cs"/>
            </a:rPr>
            <a:pPr marL="0" indent="0" algn="ctr"/>
            <a:t>Reife</a:t>
          </a:fld>
          <a:endParaRPr lang="de-CH" sz="1600" b="0" i="0" u="none" strike="noStrike">
            <a:solidFill>
              <a:schemeClr val="accent3">
                <a:lumMod val="50000"/>
              </a:schemeClr>
            </a:solidFill>
            <a:latin typeface="Calibri"/>
            <a:ea typeface="+mn-ea"/>
            <a:cs typeface="+mn-cs"/>
          </a:endParaRPr>
        </a:p>
      </xdr:txBody>
    </xdr:sp>
    <xdr:clientData/>
  </xdr:twoCellAnchor>
  <xdr:twoCellAnchor editAs="oneCell">
    <xdr:from>
      <xdr:col>6</xdr:col>
      <xdr:colOff>20116</xdr:colOff>
      <xdr:row>2</xdr:row>
      <xdr:rowOff>90941</xdr:rowOff>
    </xdr:from>
    <xdr:to>
      <xdr:col>7</xdr:col>
      <xdr:colOff>437302</xdr:colOff>
      <xdr:row>4</xdr:row>
      <xdr:rowOff>66675</xdr:rowOff>
    </xdr:to>
    <xdr:sp macro="" textlink="' '!A527">
      <xdr:nvSpPr>
        <xdr:cNvPr id="74" name="Textfeld 73">
          <a:extLst>
            <a:ext uri="{FF2B5EF4-FFF2-40B4-BE49-F238E27FC236}">
              <a16:creationId xmlns:a16="http://schemas.microsoft.com/office/drawing/2014/main" id="{00000000-0008-0000-1300-00004A000000}"/>
            </a:ext>
          </a:extLst>
        </xdr:cNvPr>
        <xdr:cNvSpPr txBox="1"/>
      </xdr:nvSpPr>
      <xdr:spPr>
        <a:xfrm>
          <a:off x="6449491" y="910091"/>
          <a:ext cx="1226811" cy="2614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marL="0" indent="0" algn="ctr"/>
          <a:fld id="{511F3B57-BCD8-417A-BBFD-9162CCD150A9}" type="TxLink">
            <a:rPr lang="en-US" sz="1600" b="0" i="0" u="none" strike="noStrike">
              <a:solidFill>
                <a:schemeClr val="accent3">
                  <a:lumMod val="50000"/>
                </a:schemeClr>
              </a:solidFill>
              <a:latin typeface="Calibri"/>
              <a:ea typeface="+mn-ea"/>
              <a:cs typeface="+mn-cs"/>
            </a:rPr>
            <a:pPr marL="0" indent="0" algn="ctr"/>
            <a:t>Sättigung</a:t>
          </a:fld>
          <a:endParaRPr lang="de-CH" sz="1600" b="0" i="0" u="none" strike="noStrike">
            <a:solidFill>
              <a:schemeClr val="accent3">
                <a:lumMod val="50000"/>
              </a:schemeClr>
            </a:solidFill>
            <a:latin typeface="Calibri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381000</xdr:colOff>
      <xdr:row>10</xdr:row>
      <xdr:rowOff>108891</xdr:rowOff>
    </xdr:from>
    <xdr:to>
      <xdr:col>7</xdr:col>
      <xdr:colOff>133350</xdr:colOff>
      <xdr:row>33</xdr:row>
      <xdr:rowOff>28575</xdr:rowOff>
    </xdr:to>
    <xdr:sp macro="" textlink="">
      <xdr:nvSpPr>
        <xdr:cNvPr id="17" name="Freihandform 16">
          <a:extLst>
            <a:ext uri="{FF2B5EF4-FFF2-40B4-BE49-F238E27FC236}">
              <a16:creationId xmlns:a16="http://schemas.microsoft.com/office/drawing/2014/main" id="{00000000-0008-0000-1300-000011000000}"/>
            </a:ext>
          </a:extLst>
        </xdr:cNvPr>
        <xdr:cNvSpPr/>
      </xdr:nvSpPr>
      <xdr:spPr>
        <a:xfrm>
          <a:off x="981075" y="2356791"/>
          <a:ext cx="6219825" cy="4301184"/>
        </a:xfrm>
        <a:custGeom>
          <a:avLst/>
          <a:gdLst>
            <a:gd name="connsiteX0" fmla="*/ 0 w 6219825"/>
            <a:gd name="connsiteY0" fmla="*/ 4110684 h 4301184"/>
            <a:gd name="connsiteX1" fmla="*/ 295275 w 6219825"/>
            <a:gd name="connsiteY1" fmla="*/ 3358209 h 4301184"/>
            <a:gd name="connsiteX2" fmla="*/ 533400 w 6219825"/>
            <a:gd name="connsiteY2" fmla="*/ 2748609 h 4301184"/>
            <a:gd name="connsiteX3" fmla="*/ 819150 w 6219825"/>
            <a:gd name="connsiteY3" fmla="*/ 2081859 h 4301184"/>
            <a:gd name="connsiteX4" fmla="*/ 1057275 w 6219825"/>
            <a:gd name="connsiteY4" fmla="*/ 1586559 h 4301184"/>
            <a:gd name="connsiteX5" fmla="*/ 1352550 w 6219825"/>
            <a:gd name="connsiteY5" fmla="*/ 1100784 h 4301184"/>
            <a:gd name="connsiteX6" fmla="*/ 1724025 w 6219825"/>
            <a:gd name="connsiteY6" fmla="*/ 672159 h 4301184"/>
            <a:gd name="connsiteX7" fmla="*/ 2228850 w 6219825"/>
            <a:gd name="connsiteY7" fmla="*/ 319734 h 4301184"/>
            <a:gd name="connsiteX8" fmla="*/ 2771775 w 6219825"/>
            <a:gd name="connsiteY8" fmla="*/ 110184 h 4301184"/>
            <a:gd name="connsiteX9" fmla="*/ 3200400 w 6219825"/>
            <a:gd name="connsiteY9" fmla="*/ 14934 h 4301184"/>
            <a:gd name="connsiteX10" fmla="*/ 3476625 w 6219825"/>
            <a:gd name="connsiteY10" fmla="*/ 5409 h 4301184"/>
            <a:gd name="connsiteX11" fmla="*/ 3724275 w 6219825"/>
            <a:gd name="connsiteY11" fmla="*/ 24459 h 4301184"/>
            <a:gd name="connsiteX12" fmla="*/ 3981450 w 6219825"/>
            <a:gd name="connsiteY12" fmla="*/ 253059 h 4301184"/>
            <a:gd name="connsiteX13" fmla="*/ 4391025 w 6219825"/>
            <a:gd name="connsiteY13" fmla="*/ 834084 h 4301184"/>
            <a:gd name="connsiteX14" fmla="*/ 4781550 w 6219825"/>
            <a:gd name="connsiteY14" fmla="*/ 1500834 h 4301184"/>
            <a:gd name="connsiteX15" fmla="*/ 5057775 w 6219825"/>
            <a:gd name="connsiteY15" fmla="*/ 2034234 h 4301184"/>
            <a:gd name="connsiteX16" fmla="*/ 5457825 w 6219825"/>
            <a:gd name="connsiteY16" fmla="*/ 2767659 h 4301184"/>
            <a:gd name="connsiteX17" fmla="*/ 5848350 w 6219825"/>
            <a:gd name="connsiteY17" fmla="*/ 3605859 h 4301184"/>
            <a:gd name="connsiteX18" fmla="*/ 6219825 w 6219825"/>
            <a:gd name="connsiteY18" fmla="*/ 4301184 h 4301184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</a:cxnLst>
          <a:rect l="l" t="t" r="r" b="b"/>
          <a:pathLst>
            <a:path w="6219825" h="4301184">
              <a:moveTo>
                <a:pt x="0" y="4110684"/>
              </a:moveTo>
              <a:lnTo>
                <a:pt x="295275" y="3358209"/>
              </a:lnTo>
              <a:cubicBezTo>
                <a:pt x="384175" y="3131196"/>
                <a:pt x="446088" y="2961334"/>
                <a:pt x="533400" y="2748609"/>
              </a:cubicBezTo>
              <a:cubicBezTo>
                <a:pt x="620712" y="2535884"/>
                <a:pt x="731838" y="2275534"/>
                <a:pt x="819150" y="2081859"/>
              </a:cubicBezTo>
              <a:cubicBezTo>
                <a:pt x="906462" y="1888184"/>
                <a:pt x="968375" y="1750071"/>
                <a:pt x="1057275" y="1586559"/>
              </a:cubicBezTo>
              <a:cubicBezTo>
                <a:pt x="1146175" y="1423047"/>
                <a:pt x="1241425" y="1253184"/>
                <a:pt x="1352550" y="1100784"/>
              </a:cubicBezTo>
              <a:cubicBezTo>
                <a:pt x="1463675" y="948384"/>
                <a:pt x="1577975" y="802334"/>
                <a:pt x="1724025" y="672159"/>
              </a:cubicBezTo>
              <a:cubicBezTo>
                <a:pt x="1870075" y="541984"/>
                <a:pt x="2054225" y="413396"/>
                <a:pt x="2228850" y="319734"/>
              </a:cubicBezTo>
              <a:cubicBezTo>
                <a:pt x="2403475" y="226072"/>
                <a:pt x="2609850" y="160984"/>
                <a:pt x="2771775" y="110184"/>
              </a:cubicBezTo>
              <a:cubicBezTo>
                <a:pt x="2933700" y="59384"/>
                <a:pt x="3082925" y="32396"/>
                <a:pt x="3200400" y="14934"/>
              </a:cubicBezTo>
              <a:cubicBezTo>
                <a:pt x="3317875" y="-2528"/>
                <a:pt x="3389313" y="3822"/>
                <a:pt x="3476625" y="5409"/>
              </a:cubicBezTo>
              <a:cubicBezTo>
                <a:pt x="3563937" y="6996"/>
                <a:pt x="3640138" y="-16816"/>
                <a:pt x="3724275" y="24459"/>
              </a:cubicBezTo>
              <a:cubicBezTo>
                <a:pt x="3808413" y="65734"/>
                <a:pt x="3870325" y="118121"/>
                <a:pt x="3981450" y="253059"/>
              </a:cubicBezTo>
              <a:cubicBezTo>
                <a:pt x="4092575" y="387996"/>
                <a:pt x="4257675" y="626121"/>
                <a:pt x="4391025" y="834084"/>
              </a:cubicBezTo>
              <a:cubicBezTo>
                <a:pt x="4524375" y="1042046"/>
                <a:pt x="4670425" y="1300809"/>
                <a:pt x="4781550" y="1500834"/>
              </a:cubicBezTo>
              <a:cubicBezTo>
                <a:pt x="4892675" y="1700859"/>
                <a:pt x="4945062" y="1823096"/>
                <a:pt x="5057775" y="2034234"/>
              </a:cubicBezTo>
              <a:cubicBezTo>
                <a:pt x="5170488" y="2245372"/>
                <a:pt x="5326063" y="2505721"/>
                <a:pt x="5457825" y="2767659"/>
              </a:cubicBezTo>
              <a:cubicBezTo>
                <a:pt x="5589588" y="3029596"/>
                <a:pt x="5721350" y="3350272"/>
                <a:pt x="5848350" y="3605859"/>
              </a:cubicBezTo>
              <a:cubicBezTo>
                <a:pt x="5975350" y="3861446"/>
                <a:pt x="6097587" y="4081315"/>
                <a:pt x="6219825" y="4301184"/>
              </a:cubicBezTo>
            </a:path>
          </a:pathLst>
        </a:custGeom>
        <a:ln>
          <a:solidFill>
            <a:schemeClr val="accent6">
              <a:alpha val="50000"/>
            </a:schemeClr>
          </a:solidFill>
        </a:ln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 editAs="oneCell">
    <xdr:from>
      <xdr:col>8</xdr:col>
      <xdr:colOff>453504</xdr:colOff>
      <xdr:row>2</xdr:row>
      <xdr:rowOff>90941</xdr:rowOff>
    </xdr:from>
    <xdr:to>
      <xdr:col>8</xdr:col>
      <xdr:colOff>1680315</xdr:colOff>
      <xdr:row>4</xdr:row>
      <xdr:rowOff>66675</xdr:rowOff>
    </xdr:to>
    <xdr:sp macro="" textlink="' '!A528">
      <xdr:nvSpPr>
        <xdr:cNvPr id="75" name="Textfeld 74">
          <a:extLst>
            <a:ext uri="{FF2B5EF4-FFF2-40B4-BE49-F238E27FC236}">
              <a16:creationId xmlns:a16="http://schemas.microsoft.com/office/drawing/2014/main" id="{00000000-0008-0000-1300-00004B000000}"/>
            </a:ext>
          </a:extLst>
        </xdr:cNvPr>
        <xdr:cNvSpPr txBox="1"/>
      </xdr:nvSpPr>
      <xdr:spPr>
        <a:xfrm>
          <a:off x="8159229" y="910091"/>
          <a:ext cx="1226811" cy="2614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marL="0" indent="0" algn="ctr"/>
          <a:fld id="{6443E55A-6E58-44A7-8F9F-0D3C85378F6A}" type="TxLink">
            <a:rPr lang="en-US" sz="1600" b="0" i="0" u="none" strike="noStrike">
              <a:solidFill>
                <a:schemeClr val="accent3">
                  <a:lumMod val="50000"/>
                </a:schemeClr>
              </a:solidFill>
              <a:latin typeface="Calibri"/>
              <a:ea typeface="+mn-ea"/>
              <a:cs typeface="+mn-cs"/>
            </a:rPr>
            <a:pPr marL="0" indent="0" algn="ctr"/>
            <a:t>Degeneration</a:t>
          </a:fld>
          <a:endParaRPr lang="de-CH" sz="1600" b="0" i="0" u="none" strike="noStrike">
            <a:solidFill>
              <a:schemeClr val="accent3">
                <a:lumMod val="50000"/>
              </a:schemeClr>
            </a:solidFill>
            <a:latin typeface="Calibri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409575</xdr:colOff>
      <xdr:row>4</xdr:row>
      <xdr:rowOff>161925</xdr:rowOff>
    </xdr:from>
    <xdr:to>
      <xdr:col>2</xdr:col>
      <xdr:colOff>588765</xdr:colOff>
      <xdr:row>5</xdr:row>
      <xdr:rowOff>151425</xdr:rowOff>
    </xdr:to>
    <xdr:grpSp>
      <xdr:nvGrpSpPr>
        <xdr:cNvPr id="62" name="Gruppieren 61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1300-00003E000000}"/>
            </a:ext>
          </a:extLst>
        </xdr:cNvPr>
        <xdr:cNvGrpSpPr>
          <a:grpSpLocks noChangeAspect="1"/>
        </xdr:cNvGrpSpPr>
      </xdr:nvGrpSpPr>
      <xdr:grpSpPr>
        <a:xfrm>
          <a:off x="1026795" y="1274445"/>
          <a:ext cx="179190" cy="172380"/>
          <a:chOff x="12020550" y="2171700"/>
          <a:chExt cx="324000" cy="325465"/>
        </a:xfrm>
      </xdr:grpSpPr>
      <xdr:sp macro="" textlink="">
        <xdr:nvSpPr>
          <xdr:cNvPr id="79" name="Rechteck 78">
            <a:extLst>
              <a:ext uri="{FF2B5EF4-FFF2-40B4-BE49-F238E27FC236}">
                <a16:creationId xmlns:a16="http://schemas.microsoft.com/office/drawing/2014/main" id="{00000000-0008-0000-1300-00004F000000}"/>
              </a:ext>
            </a:extLst>
          </xdr:cNvPr>
          <xdr:cNvSpPr>
            <a:spLocks noChangeAspect="1"/>
          </xdr:cNvSpPr>
        </xdr:nvSpPr>
        <xdr:spPr>
          <a:xfrm>
            <a:off x="12020550" y="21717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80" name="Pfeil nach rechts 79">
            <a:extLst>
              <a:ext uri="{FF2B5EF4-FFF2-40B4-BE49-F238E27FC236}">
                <a16:creationId xmlns:a16="http://schemas.microsoft.com/office/drawing/2014/main" id="{00000000-0008-0000-1300-000050000000}"/>
              </a:ext>
            </a:extLst>
          </xdr:cNvPr>
          <xdr:cNvSpPr/>
        </xdr:nvSpPr>
        <xdr:spPr>
          <a:xfrm>
            <a:off x="12115800" y="2247900"/>
            <a:ext cx="162000" cy="180000"/>
          </a:xfrm>
          <a:prstGeom prst="righ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2</xdr:col>
      <xdr:colOff>809625</xdr:colOff>
      <xdr:row>23</xdr:row>
      <xdr:rowOff>133350</xdr:rowOff>
    </xdr:from>
    <xdr:to>
      <xdr:col>2</xdr:col>
      <xdr:colOff>1885950</xdr:colOff>
      <xdr:row>29</xdr:row>
      <xdr:rowOff>66675</xdr:rowOff>
    </xdr:to>
    <xdr:sp macro="" textlink="Produkte!C5">
      <xdr:nvSpPr>
        <xdr:cNvPr id="13" name="Ellipse 12">
          <a:extLst>
            <a:ext uri="{FF2B5EF4-FFF2-40B4-BE49-F238E27FC236}">
              <a16:creationId xmlns:a16="http://schemas.microsoft.com/office/drawing/2014/main" id="{00000000-0008-0000-1300-00000D000000}"/>
            </a:ext>
          </a:extLst>
        </xdr:cNvPr>
        <xdr:cNvSpPr/>
      </xdr:nvSpPr>
      <xdr:spPr>
        <a:xfrm>
          <a:off x="1409700" y="4857750"/>
          <a:ext cx="1076325" cy="1076325"/>
        </a:xfrm>
        <a:prstGeom prst="ellipse">
          <a:avLst/>
        </a:prstGeom>
        <a:gradFill>
          <a:gsLst>
            <a:gs pos="0">
              <a:schemeClr val="accent1">
                <a:tint val="50000"/>
                <a:satMod val="300000"/>
                <a:alpha val="60000"/>
              </a:schemeClr>
            </a:gs>
            <a:gs pos="35000">
              <a:schemeClr val="accent1">
                <a:tint val="37000"/>
                <a:satMod val="300000"/>
              </a:schemeClr>
            </a:gs>
            <a:gs pos="100000">
              <a:schemeClr val="accent1">
                <a:tint val="15000"/>
                <a:satMod val="350000"/>
              </a:schemeClr>
            </a:gs>
          </a:gsLst>
        </a:gradFill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fld id="{2329E851-04F5-4306-85BF-7E61BE385E35}" type="TxLink">
            <a:rPr lang="en-US" sz="1200" b="0" i="0" u="none" strike="noStrike" baseline="0">
              <a:solidFill>
                <a:srgbClr val="000000"/>
              </a:solidFill>
              <a:latin typeface="Calibri"/>
            </a:rPr>
            <a:pPr algn="ctr"/>
            <a:t>Produit 1</a:t>
          </a:fld>
          <a:endParaRPr lang="de-CH" sz="1200" baseline="0"/>
        </a:p>
      </xdr:txBody>
    </xdr:sp>
    <xdr:clientData fLocksWithSheet="0"/>
  </xdr:twoCellAnchor>
  <xdr:twoCellAnchor editAs="oneCell">
    <xdr:from>
      <xdr:col>8</xdr:col>
      <xdr:colOff>523875</xdr:colOff>
      <xdr:row>14</xdr:row>
      <xdr:rowOff>9525</xdr:rowOff>
    </xdr:from>
    <xdr:to>
      <xdr:col>8</xdr:col>
      <xdr:colOff>1600200</xdr:colOff>
      <xdr:row>19</xdr:row>
      <xdr:rowOff>133350</xdr:rowOff>
    </xdr:to>
    <xdr:sp macro="" textlink="Produkte!C10">
      <xdr:nvSpPr>
        <xdr:cNvPr id="66" name="Ellipse 65">
          <a:extLst>
            <a:ext uri="{FF2B5EF4-FFF2-40B4-BE49-F238E27FC236}">
              <a16:creationId xmlns:a16="http://schemas.microsoft.com/office/drawing/2014/main" id="{00000000-0008-0000-1300-000042000000}"/>
            </a:ext>
          </a:extLst>
        </xdr:cNvPr>
        <xdr:cNvSpPr/>
      </xdr:nvSpPr>
      <xdr:spPr>
        <a:xfrm>
          <a:off x="8058150" y="3019425"/>
          <a:ext cx="1076325" cy="1076325"/>
        </a:xfrm>
        <a:prstGeom prst="ellipse">
          <a:avLst/>
        </a:prstGeom>
        <a:gradFill>
          <a:gsLst>
            <a:gs pos="0">
              <a:schemeClr val="accent1">
                <a:tint val="50000"/>
                <a:satMod val="300000"/>
                <a:alpha val="60000"/>
              </a:schemeClr>
            </a:gs>
            <a:gs pos="35000">
              <a:schemeClr val="accent1">
                <a:tint val="37000"/>
                <a:satMod val="300000"/>
              </a:schemeClr>
            </a:gs>
            <a:gs pos="100000">
              <a:schemeClr val="accent1">
                <a:tint val="15000"/>
                <a:satMod val="350000"/>
              </a:schemeClr>
            </a:gs>
          </a:gsLst>
        </a:gradFill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fld id="{5C1015B6-2E3B-4105-B3BB-7B8724EF5E1E}" type="TxLink">
            <a:rPr lang="en-US" sz="1200" b="0" i="0" u="none" strike="noStrike" baseline="0">
              <a:solidFill>
                <a:srgbClr val="000000"/>
              </a:solidFill>
              <a:latin typeface="Calibri"/>
            </a:rPr>
            <a:pPr algn="ctr"/>
            <a:t> </a:t>
          </a:fld>
          <a:endParaRPr lang="de-CH" sz="1200" baseline="0"/>
        </a:p>
      </xdr:txBody>
    </xdr:sp>
    <xdr:clientData fLocksWithSheet="0"/>
  </xdr:twoCellAnchor>
  <xdr:twoCellAnchor editAs="oneCell">
    <xdr:from>
      <xdr:col>5</xdr:col>
      <xdr:colOff>1943100</xdr:colOff>
      <xdr:row>23</xdr:row>
      <xdr:rowOff>133350</xdr:rowOff>
    </xdr:from>
    <xdr:to>
      <xdr:col>7</xdr:col>
      <xdr:colOff>95250</xdr:colOff>
      <xdr:row>29</xdr:row>
      <xdr:rowOff>66675</xdr:rowOff>
    </xdr:to>
    <xdr:sp macro="" textlink="Produkte!C8">
      <xdr:nvSpPr>
        <xdr:cNvPr id="67" name="Ellipse 66">
          <a:extLst>
            <a:ext uri="{FF2B5EF4-FFF2-40B4-BE49-F238E27FC236}">
              <a16:creationId xmlns:a16="http://schemas.microsoft.com/office/drawing/2014/main" id="{00000000-0008-0000-1300-000043000000}"/>
            </a:ext>
          </a:extLst>
        </xdr:cNvPr>
        <xdr:cNvSpPr/>
      </xdr:nvSpPr>
      <xdr:spPr>
        <a:xfrm>
          <a:off x="6086475" y="4857750"/>
          <a:ext cx="1076325" cy="1076325"/>
        </a:xfrm>
        <a:prstGeom prst="ellipse">
          <a:avLst/>
        </a:prstGeom>
        <a:gradFill>
          <a:gsLst>
            <a:gs pos="0">
              <a:schemeClr val="accent1">
                <a:tint val="50000"/>
                <a:satMod val="300000"/>
                <a:alpha val="60000"/>
              </a:schemeClr>
            </a:gs>
            <a:gs pos="35000">
              <a:schemeClr val="accent1">
                <a:tint val="37000"/>
                <a:satMod val="300000"/>
              </a:schemeClr>
            </a:gs>
            <a:gs pos="100000">
              <a:schemeClr val="accent1">
                <a:tint val="15000"/>
                <a:satMod val="350000"/>
              </a:schemeClr>
            </a:gs>
          </a:gsLst>
        </a:gradFill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fld id="{1BB7C78E-AF03-4FB7-A015-CB807E97FC55}" type="TxLink">
            <a:rPr lang="en-US" sz="1200" b="0" i="0" u="none" strike="noStrike" baseline="0">
              <a:solidFill>
                <a:srgbClr val="000000"/>
              </a:solidFill>
              <a:latin typeface="Calibri"/>
            </a:rPr>
            <a:pPr algn="ctr"/>
            <a:t> </a:t>
          </a:fld>
          <a:endParaRPr lang="de-CH" sz="1200" baseline="0"/>
        </a:p>
      </xdr:txBody>
    </xdr:sp>
    <xdr:clientData fLocksWithSheet="0"/>
  </xdr:twoCellAnchor>
  <xdr:twoCellAnchor editAs="oneCell">
    <xdr:from>
      <xdr:col>5</xdr:col>
      <xdr:colOff>899271</xdr:colOff>
      <xdr:row>14</xdr:row>
      <xdr:rowOff>11767</xdr:rowOff>
    </xdr:from>
    <xdr:to>
      <xdr:col>5</xdr:col>
      <xdr:colOff>1973355</xdr:colOff>
      <xdr:row>19</xdr:row>
      <xdr:rowOff>135592</xdr:rowOff>
    </xdr:to>
    <xdr:sp macro="" textlink="Produkte!C7">
      <xdr:nvSpPr>
        <xdr:cNvPr id="68" name="Ellipse 67">
          <a:extLst>
            <a:ext uri="{FF2B5EF4-FFF2-40B4-BE49-F238E27FC236}">
              <a16:creationId xmlns:a16="http://schemas.microsoft.com/office/drawing/2014/main" id="{00000000-0008-0000-1300-000044000000}"/>
            </a:ext>
          </a:extLst>
        </xdr:cNvPr>
        <xdr:cNvSpPr/>
      </xdr:nvSpPr>
      <xdr:spPr>
        <a:xfrm>
          <a:off x="5042646" y="3021667"/>
          <a:ext cx="1074084" cy="1076325"/>
        </a:xfrm>
        <a:prstGeom prst="ellipse">
          <a:avLst/>
        </a:prstGeom>
        <a:gradFill>
          <a:gsLst>
            <a:gs pos="0">
              <a:schemeClr val="accent1">
                <a:tint val="50000"/>
                <a:satMod val="300000"/>
                <a:alpha val="60000"/>
              </a:schemeClr>
            </a:gs>
            <a:gs pos="35000">
              <a:schemeClr val="accent1">
                <a:tint val="37000"/>
                <a:satMod val="300000"/>
              </a:schemeClr>
            </a:gs>
            <a:gs pos="100000">
              <a:schemeClr val="accent1">
                <a:tint val="15000"/>
                <a:satMod val="350000"/>
              </a:schemeClr>
            </a:gs>
          </a:gsLst>
        </a:gradFill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fld id="{82661C79-175B-4EB6-8AF8-B76EE30B7E2E}" type="TxLink">
            <a:rPr lang="en-US" sz="1200" b="0" i="0" u="none" strike="noStrike" baseline="0">
              <a:solidFill>
                <a:srgbClr val="000000"/>
              </a:solidFill>
              <a:latin typeface="Calibri"/>
            </a:rPr>
            <a:pPr algn="ctr"/>
            <a:t> </a:t>
          </a:fld>
          <a:endParaRPr lang="de-CH" sz="1200" baseline="0"/>
        </a:p>
      </xdr:txBody>
    </xdr:sp>
    <xdr:clientData fLocksWithSheet="0"/>
  </xdr:twoCellAnchor>
  <xdr:twoCellAnchor editAs="oneCell">
    <xdr:from>
      <xdr:col>3</xdr:col>
      <xdr:colOff>723900</xdr:colOff>
      <xdr:row>19</xdr:row>
      <xdr:rowOff>95250</xdr:rowOff>
    </xdr:from>
    <xdr:to>
      <xdr:col>5</xdr:col>
      <xdr:colOff>190500</xdr:colOff>
      <xdr:row>25</xdr:row>
      <xdr:rowOff>28575</xdr:rowOff>
    </xdr:to>
    <xdr:sp macro="" textlink="Produkte!C9">
      <xdr:nvSpPr>
        <xdr:cNvPr id="69" name="Ellipse 68">
          <a:extLst>
            <a:ext uri="{FF2B5EF4-FFF2-40B4-BE49-F238E27FC236}">
              <a16:creationId xmlns:a16="http://schemas.microsoft.com/office/drawing/2014/main" id="{00000000-0008-0000-1300-000045000000}"/>
            </a:ext>
          </a:extLst>
        </xdr:cNvPr>
        <xdr:cNvSpPr/>
      </xdr:nvSpPr>
      <xdr:spPr>
        <a:xfrm>
          <a:off x="3257550" y="4057650"/>
          <a:ext cx="1076325" cy="1076325"/>
        </a:xfrm>
        <a:prstGeom prst="ellipse">
          <a:avLst/>
        </a:prstGeom>
        <a:gradFill>
          <a:gsLst>
            <a:gs pos="0">
              <a:schemeClr val="accent1">
                <a:tint val="50000"/>
                <a:satMod val="300000"/>
                <a:alpha val="60000"/>
              </a:schemeClr>
            </a:gs>
            <a:gs pos="35000">
              <a:schemeClr val="accent1">
                <a:tint val="37000"/>
                <a:satMod val="300000"/>
              </a:schemeClr>
            </a:gs>
            <a:gs pos="100000">
              <a:schemeClr val="accent1">
                <a:tint val="15000"/>
                <a:satMod val="350000"/>
              </a:schemeClr>
            </a:gs>
          </a:gsLst>
        </a:gradFill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fld id="{2100AE18-F4A7-4F3D-811A-9734B51D2198}" type="TxLink">
            <a:rPr lang="en-US" sz="1200" b="0" i="0" u="none" strike="noStrike" baseline="0">
              <a:solidFill>
                <a:srgbClr val="000000"/>
              </a:solidFill>
              <a:latin typeface="Calibri"/>
            </a:rPr>
            <a:pPr algn="ctr"/>
            <a:t> </a:t>
          </a:fld>
          <a:endParaRPr lang="de-CH" sz="1200" baseline="0"/>
        </a:p>
      </xdr:txBody>
    </xdr:sp>
    <xdr:clientData fLocksWithSheet="0"/>
  </xdr:twoCellAnchor>
  <xdr:twoCellAnchor editAs="oneCell">
    <xdr:from>
      <xdr:col>4</xdr:col>
      <xdr:colOff>371475</xdr:colOff>
      <xdr:row>8</xdr:row>
      <xdr:rowOff>123825</xdr:rowOff>
    </xdr:from>
    <xdr:to>
      <xdr:col>5</xdr:col>
      <xdr:colOff>619125</xdr:colOff>
      <xdr:row>14</xdr:row>
      <xdr:rowOff>57150</xdr:rowOff>
    </xdr:to>
    <xdr:sp macro="" textlink="Produkte!C6">
      <xdr:nvSpPr>
        <xdr:cNvPr id="70" name="Ellipse 69">
          <a:extLst>
            <a:ext uri="{FF2B5EF4-FFF2-40B4-BE49-F238E27FC236}">
              <a16:creationId xmlns:a16="http://schemas.microsoft.com/office/drawing/2014/main" id="{00000000-0008-0000-1300-000046000000}"/>
            </a:ext>
          </a:extLst>
        </xdr:cNvPr>
        <xdr:cNvSpPr/>
      </xdr:nvSpPr>
      <xdr:spPr>
        <a:xfrm>
          <a:off x="3686175" y="1990725"/>
          <a:ext cx="1076325" cy="1076325"/>
        </a:xfrm>
        <a:prstGeom prst="ellipse">
          <a:avLst/>
        </a:prstGeom>
        <a:gradFill>
          <a:gsLst>
            <a:gs pos="0">
              <a:schemeClr val="accent1">
                <a:tint val="50000"/>
                <a:satMod val="300000"/>
                <a:alpha val="60000"/>
              </a:schemeClr>
            </a:gs>
            <a:gs pos="35000">
              <a:schemeClr val="accent1">
                <a:tint val="37000"/>
                <a:satMod val="300000"/>
              </a:schemeClr>
            </a:gs>
            <a:gs pos="100000">
              <a:schemeClr val="accent1">
                <a:tint val="15000"/>
                <a:satMod val="350000"/>
              </a:schemeClr>
            </a:gs>
          </a:gsLst>
        </a:gradFill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fld id="{52F72FB8-37AB-4566-A550-12C76E55DDB7}" type="TxLink">
            <a:rPr lang="en-US" sz="1200" b="0" i="0" u="none" strike="noStrike" baseline="0">
              <a:solidFill>
                <a:srgbClr val="000000"/>
              </a:solidFill>
              <a:latin typeface="Calibri"/>
            </a:rPr>
            <a:pPr algn="ctr"/>
            <a:t>Produit 2</a:t>
          </a:fld>
          <a:endParaRPr lang="de-CH" sz="1200" baseline="0"/>
        </a:p>
      </xdr:txBody>
    </xdr:sp>
    <xdr:clientData fLocksWithSheet="0"/>
  </xdr:twoCellAnchor>
  <xdr:twoCellAnchor editAs="oneCell">
    <xdr:from>
      <xdr:col>2</xdr:col>
      <xdr:colOff>224151</xdr:colOff>
      <xdr:row>36</xdr:row>
      <xdr:rowOff>66675</xdr:rowOff>
    </xdr:from>
    <xdr:to>
      <xdr:col>2</xdr:col>
      <xdr:colOff>1300476</xdr:colOff>
      <xdr:row>42</xdr:row>
      <xdr:rowOff>0</xdr:rowOff>
    </xdr:to>
    <xdr:sp macro="" textlink="Produkte!C11">
      <xdr:nvSpPr>
        <xdr:cNvPr id="71" name="Ellipse 70">
          <a:extLst>
            <a:ext uri="{FF2B5EF4-FFF2-40B4-BE49-F238E27FC236}">
              <a16:creationId xmlns:a16="http://schemas.microsoft.com/office/drawing/2014/main" id="{00000000-0008-0000-1300-000047000000}"/>
            </a:ext>
          </a:extLst>
        </xdr:cNvPr>
        <xdr:cNvSpPr/>
      </xdr:nvSpPr>
      <xdr:spPr>
        <a:xfrm>
          <a:off x="824226" y="7267575"/>
          <a:ext cx="1076325" cy="1076325"/>
        </a:xfrm>
        <a:prstGeom prst="ellipse">
          <a:avLst/>
        </a:prstGeom>
        <a:gradFill>
          <a:gsLst>
            <a:gs pos="0">
              <a:schemeClr val="accent1">
                <a:tint val="50000"/>
                <a:satMod val="300000"/>
                <a:alpha val="60000"/>
              </a:schemeClr>
            </a:gs>
            <a:gs pos="35000">
              <a:schemeClr val="accent1">
                <a:tint val="37000"/>
                <a:satMod val="300000"/>
              </a:schemeClr>
            </a:gs>
            <a:gs pos="100000">
              <a:schemeClr val="accent1">
                <a:tint val="15000"/>
                <a:satMod val="350000"/>
              </a:schemeClr>
            </a:gs>
          </a:gsLst>
        </a:gradFill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fld id="{B3CD00AF-9531-47A0-A9E9-016C966EAA0C}" type="TxLink">
            <a:rPr lang="en-US" sz="1200" b="0" i="0" u="none" strike="noStrike" baseline="0">
              <a:solidFill>
                <a:srgbClr val="000000"/>
              </a:solidFill>
              <a:latin typeface="Calibri"/>
            </a:rPr>
            <a:pPr algn="ctr"/>
            <a:t> </a:t>
          </a:fld>
          <a:endParaRPr lang="de-CH" sz="1200" baseline="0"/>
        </a:p>
      </xdr:txBody>
    </xdr:sp>
    <xdr:clientData fLocksWithSheet="0"/>
  </xdr:twoCellAnchor>
  <xdr:twoCellAnchor editAs="oneCell">
    <xdr:from>
      <xdr:col>2</xdr:col>
      <xdr:colOff>1424301</xdr:colOff>
      <xdr:row>36</xdr:row>
      <xdr:rowOff>85725</xdr:rowOff>
    </xdr:from>
    <xdr:to>
      <xdr:col>3</xdr:col>
      <xdr:colOff>567051</xdr:colOff>
      <xdr:row>42</xdr:row>
      <xdr:rowOff>19050</xdr:rowOff>
    </xdr:to>
    <xdr:sp macro="" textlink="Produkte!C12">
      <xdr:nvSpPr>
        <xdr:cNvPr id="76" name="Ellipse 75">
          <a:extLst>
            <a:ext uri="{FF2B5EF4-FFF2-40B4-BE49-F238E27FC236}">
              <a16:creationId xmlns:a16="http://schemas.microsoft.com/office/drawing/2014/main" id="{00000000-0008-0000-1300-00004C000000}"/>
            </a:ext>
          </a:extLst>
        </xdr:cNvPr>
        <xdr:cNvSpPr/>
      </xdr:nvSpPr>
      <xdr:spPr>
        <a:xfrm>
          <a:off x="2024376" y="7286625"/>
          <a:ext cx="1076325" cy="1076325"/>
        </a:xfrm>
        <a:prstGeom prst="ellipse">
          <a:avLst/>
        </a:prstGeom>
        <a:gradFill>
          <a:gsLst>
            <a:gs pos="0">
              <a:schemeClr val="accent1">
                <a:tint val="50000"/>
                <a:satMod val="300000"/>
                <a:alpha val="60000"/>
              </a:schemeClr>
            </a:gs>
            <a:gs pos="35000">
              <a:schemeClr val="accent1">
                <a:tint val="37000"/>
                <a:satMod val="300000"/>
              </a:schemeClr>
            </a:gs>
            <a:gs pos="100000">
              <a:schemeClr val="accent1">
                <a:tint val="15000"/>
                <a:satMod val="350000"/>
              </a:schemeClr>
            </a:gs>
          </a:gsLst>
        </a:gradFill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fld id="{49157162-25DF-4A7B-85B3-E1F0DF15F85C}" type="TxLink">
            <a:rPr lang="en-US" sz="1200" b="0" i="0" u="none" strike="noStrike" baseline="0">
              <a:solidFill>
                <a:srgbClr val="000000"/>
              </a:solidFill>
              <a:latin typeface="Calibri"/>
            </a:rPr>
            <a:pPr algn="ctr"/>
            <a:t> </a:t>
          </a:fld>
          <a:endParaRPr lang="de-CH" sz="1200" baseline="0"/>
        </a:p>
      </xdr:txBody>
    </xdr:sp>
    <xdr:clientData fLocksWithSheet="0"/>
  </xdr:twoCellAnchor>
  <xdr:twoCellAnchor editAs="oneCell">
    <xdr:from>
      <xdr:col>4</xdr:col>
      <xdr:colOff>0</xdr:colOff>
      <xdr:row>36</xdr:row>
      <xdr:rowOff>66675</xdr:rowOff>
    </xdr:from>
    <xdr:to>
      <xdr:col>5</xdr:col>
      <xdr:colOff>247650</xdr:colOff>
      <xdr:row>42</xdr:row>
      <xdr:rowOff>0</xdr:rowOff>
    </xdr:to>
    <xdr:sp macro="" textlink="Produkte!C13">
      <xdr:nvSpPr>
        <xdr:cNvPr id="77" name="Ellipse 76">
          <a:extLst>
            <a:ext uri="{FF2B5EF4-FFF2-40B4-BE49-F238E27FC236}">
              <a16:creationId xmlns:a16="http://schemas.microsoft.com/office/drawing/2014/main" id="{00000000-0008-0000-1300-00004D000000}"/>
            </a:ext>
          </a:extLst>
        </xdr:cNvPr>
        <xdr:cNvSpPr/>
      </xdr:nvSpPr>
      <xdr:spPr>
        <a:xfrm>
          <a:off x="3314700" y="7267575"/>
          <a:ext cx="1076325" cy="1076325"/>
        </a:xfrm>
        <a:prstGeom prst="ellipse">
          <a:avLst/>
        </a:prstGeom>
        <a:gradFill>
          <a:gsLst>
            <a:gs pos="0">
              <a:schemeClr val="accent1">
                <a:tint val="50000"/>
                <a:satMod val="300000"/>
                <a:alpha val="60000"/>
              </a:schemeClr>
            </a:gs>
            <a:gs pos="35000">
              <a:schemeClr val="accent1">
                <a:tint val="37000"/>
                <a:satMod val="300000"/>
              </a:schemeClr>
            </a:gs>
            <a:gs pos="100000">
              <a:schemeClr val="accent1">
                <a:tint val="15000"/>
                <a:satMod val="350000"/>
              </a:schemeClr>
            </a:gs>
          </a:gsLst>
        </a:gradFill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fld id="{3C137C1F-F259-4050-8709-FAFD99ED7C50}" type="TxLink">
            <a:rPr lang="en-US" sz="1200" b="0" i="0" u="none" strike="noStrike" baseline="0">
              <a:solidFill>
                <a:srgbClr val="000000"/>
              </a:solidFill>
              <a:latin typeface="Calibri"/>
            </a:rPr>
            <a:pPr algn="ctr"/>
            <a:t> </a:t>
          </a:fld>
          <a:endParaRPr lang="de-CH" sz="1200" baseline="0"/>
        </a:p>
      </xdr:txBody>
    </xdr:sp>
    <xdr:clientData fLocksWithSheet="0"/>
  </xdr:twoCellAnchor>
  <xdr:twoCellAnchor editAs="oneCell">
    <xdr:from>
      <xdr:col>5</xdr:col>
      <xdr:colOff>434454</xdr:colOff>
      <xdr:row>36</xdr:row>
      <xdr:rowOff>85725</xdr:rowOff>
    </xdr:from>
    <xdr:to>
      <xdr:col>5</xdr:col>
      <xdr:colOff>1510779</xdr:colOff>
      <xdr:row>42</xdr:row>
      <xdr:rowOff>19050</xdr:rowOff>
    </xdr:to>
    <xdr:sp macro="" textlink="Produkte!C14">
      <xdr:nvSpPr>
        <xdr:cNvPr id="78" name="Ellipse 77">
          <a:extLst>
            <a:ext uri="{FF2B5EF4-FFF2-40B4-BE49-F238E27FC236}">
              <a16:creationId xmlns:a16="http://schemas.microsoft.com/office/drawing/2014/main" id="{00000000-0008-0000-1300-00004E000000}"/>
            </a:ext>
          </a:extLst>
        </xdr:cNvPr>
        <xdr:cNvSpPr/>
      </xdr:nvSpPr>
      <xdr:spPr>
        <a:xfrm>
          <a:off x="4577829" y="7286625"/>
          <a:ext cx="1076325" cy="1076325"/>
        </a:xfrm>
        <a:prstGeom prst="ellipse">
          <a:avLst/>
        </a:prstGeom>
        <a:gradFill>
          <a:gsLst>
            <a:gs pos="0">
              <a:schemeClr val="accent1">
                <a:tint val="50000"/>
                <a:satMod val="300000"/>
                <a:alpha val="60000"/>
              </a:schemeClr>
            </a:gs>
            <a:gs pos="35000">
              <a:schemeClr val="accent1">
                <a:tint val="37000"/>
                <a:satMod val="300000"/>
              </a:schemeClr>
            </a:gs>
            <a:gs pos="100000">
              <a:schemeClr val="accent1">
                <a:tint val="15000"/>
                <a:satMod val="350000"/>
              </a:schemeClr>
            </a:gs>
          </a:gsLst>
        </a:gradFill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fld id="{0E091EF0-8EB7-4C95-AE92-105529961EA5}" type="TxLink">
            <a:rPr lang="en-US" sz="1200" b="0" i="0" u="none" strike="noStrike" baseline="0">
              <a:solidFill>
                <a:srgbClr val="000000"/>
              </a:solidFill>
              <a:latin typeface="Calibri"/>
            </a:rPr>
            <a:pPr algn="ctr"/>
            <a:t> </a:t>
          </a:fld>
          <a:endParaRPr lang="de-CH" sz="1200" baseline="0"/>
        </a:p>
      </xdr:txBody>
    </xdr:sp>
    <xdr:clientData fLock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0</xdr:row>
          <xdr:rowOff>0</xdr:rowOff>
        </xdr:from>
        <xdr:to>
          <xdr:col>10</xdr:col>
          <xdr:colOff>5715</xdr:colOff>
          <xdr:row>0</xdr:row>
          <xdr:rowOff>533400</xdr:rowOff>
        </xdr:to>
        <xdr:pic>
          <xdr:nvPicPr>
            <xdr:cNvPr id="58" name="Grafik 59">
              <a:extLst>
                <a:ext uri="{FF2B5EF4-FFF2-40B4-BE49-F238E27FC236}">
                  <a16:creationId xmlns:a16="http://schemas.microsoft.com/office/drawing/2014/main" id="{00000000-0008-0000-1300-00003A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!$D$6" spid="_x0000_s718889"/>
                </a:ext>
              </a:extLst>
            </xdr:cNvPicPr>
          </xdr:nvPicPr>
          <xdr:blipFill>
            <a:blip xmlns:r="http://schemas.openxmlformats.org/officeDocument/2006/relationships" r:embed="rId5"/>
            <a:srcRect/>
            <a:stretch>
              <a:fillRect/>
            </a:stretch>
          </xdr:blipFill>
          <xdr:spPr bwMode="auto">
            <a:xfrm>
              <a:off x="7741920" y="0"/>
              <a:ext cx="2268855" cy="533400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114300</xdr:rowOff>
    </xdr:from>
    <xdr:to>
      <xdr:col>0</xdr:col>
      <xdr:colOff>381150</xdr:colOff>
      <xdr:row>0</xdr:row>
      <xdr:rowOff>439765</xdr:rowOff>
    </xdr:to>
    <xdr:grpSp>
      <xdr:nvGrpSpPr>
        <xdr:cNvPr id="19" name="Gruppieren 18">
          <a:hlinkClick xmlns:r="http://schemas.openxmlformats.org/officeDocument/2006/relationships" r:id="rId1" tooltip="Home"/>
          <a:extLst>
            <a:ext uri="{FF2B5EF4-FFF2-40B4-BE49-F238E27FC236}">
              <a16:creationId xmlns:a16="http://schemas.microsoft.com/office/drawing/2014/main" id="{00000000-0008-0000-1400-000013000000}"/>
            </a:ext>
          </a:extLst>
        </xdr:cNvPr>
        <xdr:cNvGrpSpPr/>
      </xdr:nvGrpSpPr>
      <xdr:grpSpPr>
        <a:xfrm>
          <a:off x="57150" y="114300"/>
          <a:ext cx="324000" cy="325465"/>
          <a:chOff x="12729063" y="1298331"/>
          <a:chExt cx="324000" cy="323267"/>
        </a:xfrm>
      </xdr:grpSpPr>
      <xdr:sp macro="" textlink="">
        <xdr:nvSpPr>
          <xdr:cNvPr id="20" name="Rechteck 19">
            <a:extLst>
              <a:ext uri="{FF2B5EF4-FFF2-40B4-BE49-F238E27FC236}">
                <a16:creationId xmlns:a16="http://schemas.microsoft.com/office/drawing/2014/main" id="{00000000-0008-0000-1400-000014000000}"/>
              </a:ext>
            </a:extLst>
          </xdr:cNvPr>
          <xdr:cNvSpPr>
            <a:spLocks noChangeAspect="1"/>
          </xdr:cNvSpPr>
        </xdr:nvSpPr>
        <xdr:spPr>
          <a:xfrm>
            <a:off x="12729063" y="1298331"/>
            <a:ext cx="324000" cy="323267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pic>
        <xdr:nvPicPr>
          <xdr:cNvPr id="21" name="Grafik 20" descr="http://www.clker.com/cliparts/Z/I/5/L/X/x/white-house-md.png">
            <a:extLst>
              <a:ext uri="{FF2B5EF4-FFF2-40B4-BE49-F238E27FC236}">
                <a16:creationId xmlns:a16="http://schemas.microsoft.com/office/drawing/2014/main" id="{00000000-0008-0000-1400-000015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786214" y="1345223"/>
            <a:ext cx="228255" cy="2160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  <xdr:twoCellAnchor editAs="oneCell">
    <xdr:from>
      <xdr:col>0</xdr:col>
      <xdr:colOff>57150</xdr:colOff>
      <xdr:row>30</xdr:row>
      <xdr:rowOff>266700</xdr:rowOff>
    </xdr:from>
    <xdr:to>
      <xdr:col>0</xdr:col>
      <xdr:colOff>381150</xdr:colOff>
      <xdr:row>32</xdr:row>
      <xdr:rowOff>1615</xdr:rowOff>
    </xdr:to>
    <xdr:grpSp>
      <xdr:nvGrpSpPr>
        <xdr:cNvPr id="22" name="Gruppieren 21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1400-000016000000}"/>
            </a:ext>
          </a:extLst>
        </xdr:cNvPr>
        <xdr:cNvGrpSpPr/>
      </xdr:nvGrpSpPr>
      <xdr:grpSpPr>
        <a:xfrm>
          <a:off x="57150" y="10896600"/>
          <a:ext cx="324000" cy="329275"/>
          <a:chOff x="66675" y="4972050"/>
          <a:chExt cx="324000" cy="325465"/>
        </a:xfrm>
      </xdr:grpSpPr>
      <xdr:sp macro="" textlink="">
        <xdr:nvSpPr>
          <xdr:cNvPr id="23" name="Rechteck 22">
            <a:extLst>
              <a:ext uri="{FF2B5EF4-FFF2-40B4-BE49-F238E27FC236}">
                <a16:creationId xmlns:a16="http://schemas.microsoft.com/office/drawing/2014/main" id="{00000000-0008-0000-1400-000017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24" name="Pfeil nach oben 23">
            <a:extLst>
              <a:ext uri="{FF2B5EF4-FFF2-40B4-BE49-F238E27FC236}">
                <a16:creationId xmlns:a16="http://schemas.microsoft.com/office/drawing/2014/main" id="{00000000-0008-0000-1400-000018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xdr:twoCellAnchor editAs="oneCell">
    <xdr:from>
      <xdr:col>0</xdr:col>
      <xdr:colOff>57150</xdr:colOff>
      <xdr:row>17</xdr:row>
      <xdr:rowOff>209550</xdr:rowOff>
    </xdr:from>
    <xdr:to>
      <xdr:col>0</xdr:col>
      <xdr:colOff>381150</xdr:colOff>
      <xdr:row>19</xdr:row>
      <xdr:rowOff>1615</xdr:rowOff>
    </xdr:to>
    <xdr:grpSp>
      <xdr:nvGrpSpPr>
        <xdr:cNvPr id="25" name="Gruppieren 2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1400-000019000000}"/>
            </a:ext>
          </a:extLst>
        </xdr:cNvPr>
        <xdr:cNvGrpSpPr/>
      </xdr:nvGrpSpPr>
      <xdr:grpSpPr>
        <a:xfrm>
          <a:off x="57150" y="7113270"/>
          <a:ext cx="324000" cy="325465"/>
          <a:chOff x="66675" y="4972050"/>
          <a:chExt cx="324000" cy="325465"/>
        </a:xfrm>
      </xdr:grpSpPr>
      <xdr:sp macro="" textlink="">
        <xdr:nvSpPr>
          <xdr:cNvPr id="26" name="Rechteck 25">
            <a:extLst>
              <a:ext uri="{FF2B5EF4-FFF2-40B4-BE49-F238E27FC236}">
                <a16:creationId xmlns:a16="http://schemas.microsoft.com/office/drawing/2014/main" id="{00000000-0008-0000-1400-00001A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27" name="Pfeil nach oben 26">
            <a:extLst>
              <a:ext uri="{FF2B5EF4-FFF2-40B4-BE49-F238E27FC236}">
                <a16:creationId xmlns:a16="http://schemas.microsoft.com/office/drawing/2014/main" id="{00000000-0008-0000-1400-00001B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xdr:twoCellAnchor editAs="oneCell">
    <xdr:from>
      <xdr:col>0</xdr:col>
      <xdr:colOff>57150</xdr:colOff>
      <xdr:row>45</xdr:row>
      <xdr:rowOff>209550</xdr:rowOff>
    </xdr:from>
    <xdr:to>
      <xdr:col>0</xdr:col>
      <xdr:colOff>381150</xdr:colOff>
      <xdr:row>47</xdr:row>
      <xdr:rowOff>1615</xdr:rowOff>
    </xdr:to>
    <xdr:grpSp>
      <xdr:nvGrpSpPr>
        <xdr:cNvPr id="28" name="Gruppieren 27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1400-00001C000000}"/>
            </a:ext>
          </a:extLst>
        </xdr:cNvPr>
        <xdr:cNvGrpSpPr/>
      </xdr:nvGrpSpPr>
      <xdr:grpSpPr>
        <a:xfrm>
          <a:off x="57150" y="15159990"/>
          <a:ext cx="324000" cy="325465"/>
          <a:chOff x="66675" y="4972050"/>
          <a:chExt cx="324000" cy="325465"/>
        </a:xfrm>
      </xdr:grpSpPr>
      <xdr:sp macro="" textlink="">
        <xdr:nvSpPr>
          <xdr:cNvPr id="29" name="Rechteck 28">
            <a:extLst>
              <a:ext uri="{FF2B5EF4-FFF2-40B4-BE49-F238E27FC236}">
                <a16:creationId xmlns:a16="http://schemas.microsoft.com/office/drawing/2014/main" id="{00000000-0008-0000-1400-00001D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30" name="Pfeil nach oben 29">
            <a:extLst>
              <a:ext uri="{FF2B5EF4-FFF2-40B4-BE49-F238E27FC236}">
                <a16:creationId xmlns:a16="http://schemas.microsoft.com/office/drawing/2014/main" id="{00000000-0008-0000-1400-00001E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xdr:twoCellAnchor editAs="oneCell">
    <xdr:from>
      <xdr:col>0</xdr:col>
      <xdr:colOff>57150</xdr:colOff>
      <xdr:row>59</xdr:row>
      <xdr:rowOff>209550</xdr:rowOff>
    </xdr:from>
    <xdr:to>
      <xdr:col>0</xdr:col>
      <xdr:colOff>381150</xdr:colOff>
      <xdr:row>61</xdr:row>
      <xdr:rowOff>1615</xdr:rowOff>
    </xdr:to>
    <xdr:grpSp>
      <xdr:nvGrpSpPr>
        <xdr:cNvPr id="31" name="Gruppieren 30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1400-00001F000000}"/>
            </a:ext>
          </a:extLst>
        </xdr:cNvPr>
        <xdr:cNvGrpSpPr/>
      </xdr:nvGrpSpPr>
      <xdr:grpSpPr>
        <a:xfrm>
          <a:off x="57150" y="19183350"/>
          <a:ext cx="324000" cy="325465"/>
          <a:chOff x="66675" y="4972050"/>
          <a:chExt cx="324000" cy="325465"/>
        </a:xfrm>
      </xdr:grpSpPr>
      <xdr:sp macro="" textlink="">
        <xdr:nvSpPr>
          <xdr:cNvPr id="32" name="Rechteck 31">
            <a:extLst>
              <a:ext uri="{FF2B5EF4-FFF2-40B4-BE49-F238E27FC236}">
                <a16:creationId xmlns:a16="http://schemas.microsoft.com/office/drawing/2014/main" id="{00000000-0008-0000-1400-000020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33" name="Pfeil nach oben 32">
            <a:extLst>
              <a:ext uri="{FF2B5EF4-FFF2-40B4-BE49-F238E27FC236}">
                <a16:creationId xmlns:a16="http://schemas.microsoft.com/office/drawing/2014/main" id="{00000000-0008-0000-1400-000021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xdr:twoCellAnchor editAs="oneCell">
    <xdr:from>
      <xdr:col>0</xdr:col>
      <xdr:colOff>57150</xdr:colOff>
      <xdr:row>73</xdr:row>
      <xdr:rowOff>209550</xdr:rowOff>
    </xdr:from>
    <xdr:to>
      <xdr:col>0</xdr:col>
      <xdr:colOff>381150</xdr:colOff>
      <xdr:row>75</xdr:row>
      <xdr:rowOff>1615</xdr:rowOff>
    </xdr:to>
    <xdr:grpSp>
      <xdr:nvGrpSpPr>
        <xdr:cNvPr id="34" name="Gruppieren 3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1400-000022000000}"/>
            </a:ext>
          </a:extLst>
        </xdr:cNvPr>
        <xdr:cNvGrpSpPr/>
      </xdr:nvGrpSpPr>
      <xdr:grpSpPr>
        <a:xfrm>
          <a:off x="57150" y="23206710"/>
          <a:ext cx="324000" cy="325465"/>
          <a:chOff x="66675" y="4972050"/>
          <a:chExt cx="324000" cy="325465"/>
        </a:xfrm>
      </xdr:grpSpPr>
      <xdr:sp macro="" textlink="">
        <xdr:nvSpPr>
          <xdr:cNvPr id="35" name="Rechteck 34">
            <a:extLst>
              <a:ext uri="{FF2B5EF4-FFF2-40B4-BE49-F238E27FC236}">
                <a16:creationId xmlns:a16="http://schemas.microsoft.com/office/drawing/2014/main" id="{00000000-0008-0000-1400-000023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36" name="Pfeil nach oben 35">
            <a:extLst>
              <a:ext uri="{FF2B5EF4-FFF2-40B4-BE49-F238E27FC236}">
                <a16:creationId xmlns:a16="http://schemas.microsoft.com/office/drawing/2014/main" id="{00000000-0008-0000-1400-000024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xdr:twoCellAnchor editAs="oneCell">
    <xdr:from>
      <xdr:col>0</xdr:col>
      <xdr:colOff>57150</xdr:colOff>
      <xdr:row>87</xdr:row>
      <xdr:rowOff>209550</xdr:rowOff>
    </xdr:from>
    <xdr:to>
      <xdr:col>0</xdr:col>
      <xdr:colOff>381150</xdr:colOff>
      <xdr:row>89</xdr:row>
      <xdr:rowOff>1615</xdr:rowOff>
    </xdr:to>
    <xdr:grpSp>
      <xdr:nvGrpSpPr>
        <xdr:cNvPr id="37" name="Gruppieren 36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1400-000025000000}"/>
            </a:ext>
          </a:extLst>
        </xdr:cNvPr>
        <xdr:cNvGrpSpPr/>
      </xdr:nvGrpSpPr>
      <xdr:grpSpPr>
        <a:xfrm>
          <a:off x="57150" y="27230070"/>
          <a:ext cx="324000" cy="325465"/>
          <a:chOff x="66675" y="4972050"/>
          <a:chExt cx="324000" cy="325465"/>
        </a:xfrm>
      </xdr:grpSpPr>
      <xdr:sp macro="" textlink="">
        <xdr:nvSpPr>
          <xdr:cNvPr id="38" name="Rechteck 37">
            <a:extLst>
              <a:ext uri="{FF2B5EF4-FFF2-40B4-BE49-F238E27FC236}">
                <a16:creationId xmlns:a16="http://schemas.microsoft.com/office/drawing/2014/main" id="{00000000-0008-0000-1400-000026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39" name="Pfeil nach oben 38">
            <a:extLst>
              <a:ext uri="{FF2B5EF4-FFF2-40B4-BE49-F238E27FC236}">
                <a16:creationId xmlns:a16="http://schemas.microsoft.com/office/drawing/2014/main" id="{00000000-0008-0000-1400-000027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xdr:twoCellAnchor editAs="oneCell">
    <xdr:from>
      <xdr:col>0</xdr:col>
      <xdr:colOff>57150</xdr:colOff>
      <xdr:row>101</xdr:row>
      <xdr:rowOff>209550</xdr:rowOff>
    </xdr:from>
    <xdr:to>
      <xdr:col>0</xdr:col>
      <xdr:colOff>381150</xdr:colOff>
      <xdr:row>103</xdr:row>
      <xdr:rowOff>1615</xdr:rowOff>
    </xdr:to>
    <xdr:grpSp>
      <xdr:nvGrpSpPr>
        <xdr:cNvPr id="40" name="Gruppieren 39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1400-000028000000}"/>
            </a:ext>
          </a:extLst>
        </xdr:cNvPr>
        <xdr:cNvGrpSpPr/>
      </xdr:nvGrpSpPr>
      <xdr:grpSpPr>
        <a:xfrm>
          <a:off x="57150" y="31253430"/>
          <a:ext cx="324000" cy="325465"/>
          <a:chOff x="66675" y="4972050"/>
          <a:chExt cx="324000" cy="325465"/>
        </a:xfrm>
      </xdr:grpSpPr>
      <xdr:sp macro="" textlink="">
        <xdr:nvSpPr>
          <xdr:cNvPr id="41" name="Rechteck 40">
            <a:extLst>
              <a:ext uri="{FF2B5EF4-FFF2-40B4-BE49-F238E27FC236}">
                <a16:creationId xmlns:a16="http://schemas.microsoft.com/office/drawing/2014/main" id="{00000000-0008-0000-1400-000029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42" name="Pfeil nach oben 41">
            <a:extLst>
              <a:ext uri="{FF2B5EF4-FFF2-40B4-BE49-F238E27FC236}">
                <a16:creationId xmlns:a16="http://schemas.microsoft.com/office/drawing/2014/main" id="{00000000-0008-0000-1400-00002A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xdr:twoCellAnchor editAs="oneCell">
    <xdr:from>
      <xdr:col>0</xdr:col>
      <xdr:colOff>57150</xdr:colOff>
      <xdr:row>115</xdr:row>
      <xdr:rowOff>209550</xdr:rowOff>
    </xdr:from>
    <xdr:to>
      <xdr:col>0</xdr:col>
      <xdr:colOff>381150</xdr:colOff>
      <xdr:row>117</xdr:row>
      <xdr:rowOff>1615</xdr:rowOff>
    </xdr:to>
    <xdr:grpSp>
      <xdr:nvGrpSpPr>
        <xdr:cNvPr id="43" name="Gruppieren 42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1400-00002B000000}"/>
            </a:ext>
          </a:extLst>
        </xdr:cNvPr>
        <xdr:cNvGrpSpPr/>
      </xdr:nvGrpSpPr>
      <xdr:grpSpPr>
        <a:xfrm>
          <a:off x="57150" y="35276790"/>
          <a:ext cx="324000" cy="325465"/>
          <a:chOff x="66675" y="4972050"/>
          <a:chExt cx="324000" cy="325465"/>
        </a:xfrm>
      </xdr:grpSpPr>
      <xdr:sp macro="" textlink="">
        <xdr:nvSpPr>
          <xdr:cNvPr id="44" name="Rechteck 43">
            <a:extLst>
              <a:ext uri="{FF2B5EF4-FFF2-40B4-BE49-F238E27FC236}">
                <a16:creationId xmlns:a16="http://schemas.microsoft.com/office/drawing/2014/main" id="{00000000-0008-0000-1400-00002C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45" name="Pfeil nach oben 44">
            <a:extLst>
              <a:ext uri="{FF2B5EF4-FFF2-40B4-BE49-F238E27FC236}">
                <a16:creationId xmlns:a16="http://schemas.microsoft.com/office/drawing/2014/main" id="{00000000-0008-0000-1400-00002D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xdr:twoCellAnchor editAs="oneCell">
    <xdr:from>
      <xdr:col>1</xdr:col>
      <xdr:colOff>0</xdr:colOff>
      <xdr:row>2</xdr:row>
      <xdr:rowOff>105743</xdr:rowOff>
    </xdr:from>
    <xdr:to>
      <xdr:col>2</xdr:col>
      <xdr:colOff>965219</xdr:colOff>
      <xdr:row>4</xdr:row>
      <xdr:rowOff>1</xdr:rowOff>
    </xdr:to>
    <xdr:grpSp>
      <xdr:nvGrpSpPr>
        <xdr:cNvPr id="91" name="Gruppieren 90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1400-00005B000000}"/>
            </a:ext>
          </a:extLst>
        </xdr:cNvPr>
        <xdr:cNvGrpSpPr/>
      </xdr:nvGrpSpPr>
      <xdr:grpSpPr>
        <a:xfrm>
          <a:off x="480060" y="677243"/>
          <a:ext cx="1254779" cy="2728898"/>
          <a:chOff x="466725" y="1840323"/>
          <a:chExt cx="1250969" cy="2403626"/>
        </a:xfrm>
      </xdr:grpSpPr>
      <xdr:graphicFrame macro="">
        <xdr:nvGraphicFramePr>
          <xdr:cNvPr id="52" name="Diagramm 51">
            <a:extLst>
              <a:ext uri="{FF2B5EF4-FFF2-40B4-BE49-F238E27FC236}">
                <a16:creationId xmlns:a16="http://schemas.microsoft.com/office/drawing/2014/main" id="{00000000-0008-0000-1400-000034000000}"/>
              </a:ext>
            </a:extLst>
          </xdr:cNvPr>
          <xdr:cNvGraphicFramePr>
            <a:graphicFrameLocks/>
          </xdr:cNvGraphicFramePr>
        </xdr:nvGraphicFramePr>
        <xdr:xfrm>
          <a:off x="466725" y="2943476"/>
          <a:ext cx="1250969" cy="1300473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5"/>
          </a:graphicData>
        </a:graphic>
      </xdr:graphicFrame>
      <xdr:sp macro="" textlink="' '!A590">
        <xdr:nvSpPr>
          <xdr:cNvPr id="64" name="Freihandform 63">
            <a:extLst>
              <a:ext uri="{FF2B5EF4-FFF2-40B4-BE49-F238E27FC236}">
                <a16:creationId xmlns:a16="http://schemas.microsoft.com/office/drawing/2014/main" id="{00000000-0008-0000-1400-000040000000}"/>
              </a:ext>
            </a:extLst>
          </xdr:cNvPr>
          <xdr:cNvSpPr/>
        </xdr:nvSpPr>
        <xdr:spPr>
          <a:xfrm rot="17700000">
            <a:off x="778657" y="2129898"/>
            <a:ext cx="1117884" cy="538733"/>
          </a:xfrm>
          <a:custGeom>
            <a:avLst/>
            <a:gdLst>
              <a:gd name="connsiteX0" fmla="*/ 0 w 1117884"/>
              <a:gd name="connsiteY0" fmla="*/ 0 h 538733"/>
              <a:gd name="connsiteX1" fmla="*/ 1117884 w 1117884"/>
              <a:gd name="connsiteY1" fmla="*/ 0 h 538733"/>
              <a:gd name="connsiteX2" fmla="*/ 1117884 w 1117884"/>
              <a:gd name="connsiteY2" fmla="*/ 538733 h 538733"/>
              <a:gd name="connsiteX3" fmla="*/ 0 w 1117884"/>
              <a:gd name="connsiteY3" fmla="*/ 538733 h 538733"/>
              <a:gd name="connsiteX4" fmla="*/ 0 w 1117884"/>
              <a:gd name="connsiteY4" fmla="*/ 0 h 53873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117884" h="538733">
                <a:moveTo>
                  <a:pt x="0" y="0"/>
                </a:moveTo>
                <a:lnTo>
                  <a:pt x="1117884" y="0"/>
                </a:lnTo>
                <a:lnTo>
                  <a:pt x="1117884" y="538733"/>
                </a:lnTo>
                <a:lnTo>
                  <a:pt x="0" y="538733"/>
                </a:lnTo>
                <a:lnTo>
                  <a:pt x="0" y="0"/>
                </a:lnTo>
                <a:close/>
              </a:path>
            </a:pathLst>
          </a:custGeom>
          <a:noFill/>
          <a:ln>
            <a:noFill/>
          </a:ln>
          <a:effectLst/>
        </xdr:spPr>
        <xdr:style>
          <a:lnRef idx="0">
            <a:schemeClr val="dk1">
              <a:alpha val="0"/>
              <a:hueOff val="0"/>
              <a:satOff val="0"/>
              <a:lumOff val="0"/>
              <a:alphaOff val="0"/>
            </a:schemeClr>
          </a:lnRef>
          <a:fillRef idx="0">
            <a:schemeClr val="lt1">
              <a:alpha val="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0"/>
              <a:hueOff val="0"/>
              <a:satOff val="0"/>
              <a:lumOff val="0"/>
              <a:alphaOff val="0"/>
            </a:schemeClr>
          </a:effectRef>
          <a:fontRef idx="minor">
            <a:schemeClr val="tx1">
              <a:hueOff val="0"/>
              <a:satOff val="0"/>
              <a:lumOff val="0"/>
              <a:alphaOff val="0"/>
            </a:schemeClr>
          </a:fontRef>
        </xdr:style>
        <xdr:txBody>
          <a:bodyPr spcFirstLastPara="0" vert="horz" wrap="square" lIns="35559" tIns="-1" rIns="0" bIns="0" numCol="1" spcCol="1270" anchor="ctr" anchorCtr="0">
            <a:noAutofit/>
          </a:bodyPr>
          <a:lstStyle>
            <a:defPPr>
              <a:defRPr lang="de-DE"/>
            </a:defPPr>
            <a:lvl1pPr marL="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1pPr>
            <a:lvl2pPr marL="45720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2pPr>
            <a:lvl3pPr marL="91440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3pPr>
            <a:lvl4pPr marL="137160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4pPr>
            <a:lvl5pPr marL="182880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5pPr>
            <a:lvl6pPr marL="228600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6pPr>
            <a:lvl7pPr marL="274320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7pPr>
            <a:lvl8pPr marL="320040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8pPr>
            <a:lvl9pPr marL="365760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9pPr>
          </a:lstStyle>
          <a:p>
            <a:pPr marL="0" lvl="0" indent="0" algn="l" defTabSz="622300" rtl="0" eaLnBrk="1" latinLnBrk="0" hangingPunct="1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fld id="{25B5BB03-EBF9-4655-AEBD-2146729493B2}" type="TxLink">
              <a:rPr lang="en-US" sz="1400" kern="1200">
                <a:solidFill>
                  <a:schemeClr val="tx2"/>
                </a:solidFill>
                <a:latin typeface="Calibri" panose="020F0502020204030204"/>
                <a:ea typeface=""/>
                <a:cs typeface=""/>
              </a:rPr>
              <a:pPr marL="0" lvl="0" indent="0" algn="l" defTabSz="622300" rtl="0" eaLnBrk="1" latinLnBrk="0" hangingPunct="1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</a:pPr>
              <a:t>Werbung</a:t>
            </a:fld>
            <a:endParaRPr lang="de-CH" sz="1400" kern="1200">
              <a:solidFill>
                <a:schemeClr val="tx2"/>
              </a:solidFill>
              <a:latin typeface="Calibri" panose="020F0502020204030204"/>
              <a:ea typeface=""/>
              <a:cs typeface=""/>
            </a:endParaRPr>
          </a:p>
        </xdr:txBody>
      </xdr:sp>
    </xdr:grpSp>
    <xdr:clientData/>
  </xdr:twoCellAnchor>
  <xdr:twoCellAnchor editAs="oneCell">
    <xdr:from>
      <xdr:col>2</xdr:col>
      <xdr:colOff>999804</xdr:colOff>
      <xdr:row>2</xdr:row>
      <xdr:rowOff>105743</xdr:rowOff>
    </xdr:from>
    <xdr:to>
      <xdr:col>3</xdr:col>
      <xdr:colOff>383873</xdr:colOff>
      <xdr:row>4</xdr:row>
      <xdr:rowOff>0</xdr:rowOff>
    </xdr:to>
    <xdr:grpSp>
      <xdr:nvGrpSpPr>
        <xdr:cNvPr id="104" name="Gruppieren 103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1400-000068000000}"/>
            </a:ext>
          </a:extLst>
        </xdr:cNvPr>
        <xdr:cNvGrpSpPr/>
      </xdr:nvGrpSpPr>
      <xdr:grpSpPr>
        <a:xfrm>
          <a:off x="1769424" y="677243"/>
          <a:ext cx="1304309" cy="2728897"/>
          <a:chOff x="1752279" y="1840323"/>
          <a:chExt cx="1250969" cy="2403626"/>
        </a:xfrm>
      </xdr:grpSpPr>
      <xdr:graphicFrame macro="">
        <xdr:nvGraphicFramePr>
          <xdr:cNvPr id="53" name="Diagramm 52">
            <a:extLst>
              <a:ext uri="{FF2B5EF4-FFF2-40B4-BE49-F238E27FC236}">
                <a16:creationId xmlns:a16="http://schemas.microsoft.com/office/drawing/2014/main" id="{00000000-0008-0000-1400-000035000000}"/>
              </a:ext>
            </a:extLst>
          </xdr:cNvPr>
          <xdr:cNvGraphicFramePr>
            <a:graphicFrameLocks/>
          </xdr:cNvGraphicFramePr>
        </xdr:nvGraphicFramePr>
        <xdr:xfrm>
          <a:off x="1752279" y="2943476"/>
          <a:ext cx="1250969" cy="1300473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7"/>
          </a:graphicData>
        </a:graphic>
      </xdr:graphicFrame>
      <xdr:sp macro="" textlink="' '!A591">
        <xdr:nvSpPr>
          <xdr:cNvPr id="66" name="Freihandform 65">
            <a:extLst>
              <a:ext uri="{FF2B5EF4-FFF2-40B4-BE49-F238E27FC236}">
                <a16:creationId xmlns:a16="http://schemas.microsoft.com/office/drawing/2014/main" id="{00000000-0008-0000-1400-000042000000}"/>
              </a:ext>
            </a:extLst>
          </xdr:cNvPr>
          <xdr:cNvSpPr/>
        </xdr:nvSpPr>
        <xdr:spPr>
          <a:xfrm rot="17700000">
            <a:off x="2069257" y="2129898"/>
            <a:ext cx="1117884" cy="538733"/>
          </a:xfrm>
          <a:custGeom>
            <a:avLst/>
            <a:gdLst>
              <a:gd name="connsiteX0" fmla="*/ 0 w 1117884"/>
              <a:gd name="connsiteY0" fmla="*/ 0 h 538733"/>
              <a:gd name="connsiteX1" fmla="*/ 1117884 w 1117884"/>
              <a:gd name="connsiteY1" fmla="*/ 0 h 538733"/>
              <a:gd name="connsiteX2" fmla="*/ 1117884 w 1117884"/>
              <a:gd name="connsiteY2" fmla="*/ 538733 h 538733"/>
              <a:gd name="connsiteX3" fmla="*/ 0 w 1117884"/>
              <a:gd name="connsiteY3" fmla="*/ 538733 h 538733"/>
              <a:gd name="connsiteX4" fmla="*/ 0 w 1117884"/>
              <a:gd name="connsiteY4" fmla="*/ 0 h 53873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117884" h="538733">
                <a:moveTo>
                  <a:pt x="0" y="0"/>
                </a:moveTo>
                <a:lnTo>
                  <a:pt x="1117884" y="0"/>
                </a:lnTo>
                <a:lnTo>
                  <a:pt x="1117884" y="538733"/>
                </a:lnTo>
                <a:lnTo>
                  <a:pt x="0" y="538733"/>
                </a:lnTo>
                <a:lnTo>
                  <a:pt x="0" y="0"/>
                </a:lnTo>
                <a:close/>
              </a:path>
            </a:pathLst>
          </a:custGeom>
          <a:noFill/>
          <a:ln>
            <a:noFill/>
          </a:ln>
          <a:effectLst/>
        </xdr:spPr>
        <xdr:style>
          <a:lnRef idx="0">
            <a:schemeClr val="dk1">
              <a:alpha val="0"/>
              <a:hueOff val="0"/>
              <a:satOff val="0"/>
              <a:lumOff val="0"/>
              <a:alphaOff val="0"/>
            </a:schemeClr>
          </a:lnRef>
          <a:fillRef idx="0">
            <a:schemeClr val="lt1">
              <a:alpha val="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0"/>
              <a:hueOff val="0"/>
              <a:satOff val="0"/>
              <a:lumOff val="0"/>
              <a:alphaOff val="0"/>
            </a:schemeClr>
          </a:effectRef>
          <a:fontRef idx="minor">
            <a:schemeClr val="tx1">
              <a:hueOff val="0"/>
              <a:satOff val="0"/>
              <a:lumOff val="0"/>
              <a:alphaOff val="0"/>
            </a:schemeClr>
          </a:fontRef>
        </xdr:style>
        <xdr:txBody>
          <a:bodyPr spcFirstLastPara="0" vert="horz" wrap="square" lIns="35559" tIns="-1" rIns="0" bIns="0" numCol="1" spcCol="1270" anchor="ctr" anchorCtr="0">
            <a:noAutofit/>
          </a:bodyPr>
          <a:lstStyle>
            <a:defPPr>
              <a:defRPr lang="de-DE"/>
            </a:defPPr>
            <a:lvl1pPr marL="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1pPr>
            <a:lvl2pPr marL="45720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2pPr>
            <a:lvl3pPr marL="91440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3pPr>
            <a:lvl4pPr marL="137160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4pPr>
            <a:lvl5pPr marL="182880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5pPr>
            <a:lvl6pPr marL="228600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6pPr>
            <a:lvl7pPr marL="274320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7pPr>
            <a:lvl8pPr marL="320040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8pPr>
            <a:lvl9pPr marL="365760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9pPr>
          </a:lstStyle>
          <a:p>
            <a:pPr marL="0" lvl="0" indent="0" algn="l" defTabSz="622300" rtl="0" eaLnBrk="1" latinLnBrk="0" hangingPunct="1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fld id="{DC2A1051-E2C5-468E-B33C-CE0C13B66D8A}" type="TxLink">
              <a:rPr lang="en-US" sz="1400" kern="1200">
                <a:solidFill>
                  <a:schemeClr val="tx2"/>
                </a:solidFill>
                <a:latin typeface="Calibri" panose="020F0502020204030204"/>
                <a:ea typeface=""/>
                <a:cs typeface=""/>
              </a:rPr>
              <a:pPr marL="0" lvl="0" indent="0" algn="l" defTabSz="622300" rtl="0" eaLnBrk="1" latinLnBrk="0" hangingPunct="1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</a:pPr>
              <a:t>Verkaufs-förderung</a:t>
            </a:fld>
            <a:endParaRPr lang="de-CH" sz="1400" kern="1200">
              <a:solidFill>
                <a:schemeClr val="tx2"/>
              </a:solidFill>
              <a:latin typeface="Calibri" panose="020F0502020204030204"/>
              <a:ea typeface=""/>
              <a:cs typeface=""/>
            </a:endParaRPr>
          </a:p>
        </xdr:txBody>
      </xdr:sp>
    </xdr:grpSp>
    <xdr:clientData/>
  </xdr:twoCellAnchor>
  <xdr:twoCellAnchor editAs="oneCell">
    <xdr:from>
      <xdr:col>4</xdr:col>
      <xdr:colOff>8883</xdr:colOff>
      <xdr:row>2</xdr:row>
      <xdr:rowOff>105743</xdr:rowOff>
    </xdr:from>
    <xdr:to>
      <xdr:col>4</xdr:col>
      <xdr:colOff>1259852</xdr:colOff>
      <xdr:row>4</xdr:row>
      <xdr:rowOff>0</xdr:rowOff>
    </xdr:to>
    <xdr:grpSp>
      <xdr:nvGrpSpPr>
        <xdr:cNvPr id="105" name="Gruppieren 104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1400-000069000000}"/>
            </a:ext>
          </a:extLst>
        </xdr:cNvPr>
        <xdr:cNvGrpSpPr/>
      </xdr:nvGrpSpPr>
      <xdr:grpSpPr>
        <a:xfrm>
          <a:off x="3125463" y="677243"/>
          <a:ext cx="1250969" cy="2728897"/>
          <a:chOff x="3037833" y="1840323"/>
          <a:chExt cx="1250969" cy="2403626"/>
        </a:xfrm>
      </xdr:grpSpPr>
      <xdr:graphicFrame macro="">
        <xdr:nvGraphicFramePr>
          <xdr:cNvPr id="54" name="Diagramm 53">
            <a:extLst>
              <a:ext uri="{FF2B5EF4-FFF2-40B4-BE49-F238E27FC236}">
                <a16:creationId xmlns:a16="http://schemas.microsoft.com/office/drawing/2014/main" id="{00000000-0008-0000-1400-000036000000}"/>
              </a:ext>
            </a:extLst>
          </xdr:cNvPr>
          <xdr:cNvGraphicFramePr>
            <a:graphicFrameLocks/>
          </xdr:cNvGraphicFramePr>
        </xdr:nvGraphicFramePr>
        <xdr:xfrm>
          <a:off x="3037833" y="2943476"/>
          <a:ext cx="1250969" cy="1300473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9"/>
          </a:graphicData>
        </a:graphic>
      </xdr:graphicFrame>
      <xdr:sp macro="" textlink="' '!A592">
        <xdr:nvSpPr>
          <xdr:cNvPr id="68" name="Freihandform 67">
            <a:extLst>
              <a:ext uri="{FF2B5EF4-FFF2-40B4-BE49-F238E27FC236}">
                <a16:creationId xmlns:a16="http://schemas.microsoft.com/office/drawing/2014/main" id="{00000000-0008-0000-1400-000044000000}"/>
              </a:ext>
            </a:extLst>
          </xdr:cNvPr>
          <xdr:cNvSpPr/>
        </xdr:nvSpPr>
        <xdr:spPr>
          <a:xfrm rot="17700000">
            <a:off x="3359857" y="2129898"/>
            <a:ext cx="1117884" cy="538733"/>
          </a:xfrm>
          <a:custGeom>
            <a:avLst/>
            <a:gdLst>
              <a:gd name="connsiteX0" fmla="*/ 0 w 1117884"/>
              <a:gd name="connsiteY0" fmla="*/ 0 h 538733"/>
              <a:gd name="connsiteX1" fmla="*/ 1117884 w 1117884"/>
              <a:gd name="connsiteY1" fmla="*/ 0 h 538733"/>
              <a:gd name="connsiteX2" fmla="*/ 1117884 w 1117884"/>
              <a:gd name="connsiteY2" fmla="*/ 538733 h 538733"/>
              <a:gd name="connsiteX3" fmla="*/ 0 w 1117884"/>
              <a:gd name="connsiteY3" fmla="*/ 538733 h 538733"/>
              <a:gd name="connsiteX4" fmla="*/ 0 w 1117884"/>
              <a:gd name="connsiteY4" fmla="*/ 0 h 53873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117884" h="538733">
                <a:moveTo>
                  <a:pt x="0" y="0"/>
                </a:moveTo>
                <a:lnTo>
                  <a:pt x="1117884" y="0"/>
                </a:lnTo>
                <a:lnTo>
                  <a:pt x="1117884" y="538733"/>
                </a:lnTo>
                <a:lnTo>
                  <a:pt x="0" y="538733"/>
                </a:lnTo>
                <a:lnTo>
                  <a:pt x="0" y="0"/>
                </a:lnTo>
                <a:close/>
              </a:path>
            </a:pathLst>
          </a:custGeom>
          <a:noFill/>
          <a:ln>
            <a:noFill/>
          </a:ln>
          <a:effectLst/>
        </xdr:spPr>
        <xdr:style>
          <a:lnRef idx="0">
            <a:schemeClr val="dk1">
              <a:alpha val="0"/>
              <a:hueOff val="0"/>
              <a:satOff val="0"/>
              <a:lumOff val="0"/>
              <a:alphaOff val="0"/>
            </a:schemeClr>
          </a:lnRef>
          <a:fillRef idx="0">
            <a:schemeClr val="lt1">
              <a:alpha val="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0"/>
              <a:hueOff val="0"/>
              <a:satOff val="0"/>
              <a:lumOff val="0"/>
              <a:alphaOff val="0"/>
            </a:schemeClr>
          </a:effectRef>
          <a:fontRef idx="minor">
            <a:schemeClr val="tx1">
              <a:hueOff val="0"/>
              <a:satOff val="0"/>
              <a:lumOff val="0"/>
              <a:alphaOff val="0"/>
            </a:schemeClr>
          </a:fontRef>
        </xdr:style>
        <xdr:txBody>
          <a:bodyPr spcFirstLastPara="0" vert="horz" wrap="square" lIns="35559" tIns="-1" rIns="0" bIns="0" numCol="1" spcCol="1270" anchor="ctr" anchorCtr="0">
            <a:noAutofit/>
          </a:bodyPr>
          <a:lstStyle>
            <a:defPPr>
              <a:defRPr lang="de-DE"/>
            </a:defPPr>
            <a:lvl1pPr marL="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1pPr>
            <a:lvl2pPr marL="45720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2pPr>
            <a:lvl3pPr marL="91440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3pPr>
            <a:lvl4pPr marL="137160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4pPr>
            <a:lvl5pPr marL="182880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5pPr>
            <a:lvl6pPr marL="228600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6pPr>
            <a:lvl7pPr marL="274320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7pPr>
            <a:lvl8pPr marL="320040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8pPr>
            <a:lvl9pPr marL="365760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9pPr>
          </a:lstStyle>
          <a:p>
            <a:pPr marL="0" lvl="0" indent="0" algn="l" defTabSz="622300" rtl="0" eaLnBrk="1" latinLnBrk="0" hangingPunct="1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fld id="{0CE3DB84-361C-43FD-B6A2-087EA61032D2}" type="TxLink">
              <a:rPr lang="en-US" sz="1400" kern="1200">
                <a:solidFill>
                  <a:schemeClr val="tx2"/>
                </a:solidFill>
                <a:latin typeface="Calibri" panose="020F0502020204030204"/>
                <a:ea typeface=""/>
                <a:cs typeface=""/>
              </a:rPr>
              <a:pPr marL="0" lvl="0" indent="0" algn="l" defTabSz="622300" rtl="0" eaLnBrk="1" latinLnBrk="0" hangingPunct="1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</a:pPr>
              <a:t>Pers. Verkauf</a:t>
            </a:fld>
            <a:endParaRPr lang="de-CH" sz="1400" kern="1200">
              <a:solidFill>
                <a:schemeClr val="tx2"/>
              </a:solidFill>
              <a:latin typeface="Calibri" panose="020F0502020204030204"/>
              <a:ea typeface=""/>
              <a:cs typeface=""/>
            </a:endParaRPr>
          </a:p>
        </xdr:txBody>
      </xdr:sp>
    </xdr:grpSp>
    <xdr:clientData/>
  </xdr:twoCellAnchor>
  <xdr:twoCellAnchor editAs="oneCell">
    <xdr:from>
      <xdr:col>4</xdr:col>
      <xdr:colOff>1294437</xdr:colOff>
      <xdr:row>2</xdr:row>
      <xdr:rowOff>0</xdr:rowOff>
    </xdr:from>
    <xdr:to>
      <xdr:col>5</xdr:col>
      <xdr:colOff>268931</xdr:colOff>
      <xdr:row>4</xdr:row>
      <xdr:rowOff>14477</xdr:rowOff>
    </xdr:to>
    <xdr:grpSp>
      <xdr:nvGrpSpPr>
        <xdr:cNvPr id="106" name="Gruppieren 105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0000000-0008-0000-1400-00006A000000}"/>
            </a:ext>
          </a:extLst>
        </xdr:cNvPr>
        <xdr:cNvGrpSpPr/>
      </xdr:nvGrpSpPr>
      <xdr:grpSpPr>
        <a:xfrm>
          <a:off x="4411017" y="571500"/>
          <a:ext cx="1321454" cy="2849117"/>
          <a:chOff x="4323387" y="1734580"/>
          <a:chExt cx="1250969" cy="2509369"/>
        </a:xfrm>
      </xdr:grpSpPr>
      <xdr:graphicFrame macro="">
        <xdr:nvGraphicFramePr>
          <xdr:cNvPr id="55" name="Diagramm 54">
            <a:extLst>
              <a:ext uri="{FF2B5EF4-FFF2-40B4-BE49-F238E27FC236}">
                <a16:creationId xmlns:a16="http://schemas.microsoft.com/office/drawing/2014/main" id="{00000000-0008-0000-1400-000037000000}"/>
              </a:ext>
            </a:extLst>
          </xdr:cNvPr>
          <xdr:cNvGraphicFramePr>
            <a:graphicFrameLocks/>
          </xdr:cNvGraphicFramePr>
        </xdr:nvGraphicFramePr>
        <xdr:xfrm>
          <a:off x="4323387" y="2943476"/>
          <a:ext cx="1250969" cy="1300473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1"/>
          </a:graphicData>
        </a:graphic>
      </xdr:graphicFrame>
      <xdr:sp macro="" textlink="' '!A593">
        <xdr:nvSpPr>
          <xdr:cNvPr id="70" name="Freihandform 69">
            <a:extLst>
              <a:ext uri="{FF2B5EF4-FFF2-40B4-BE49-F238E27FC236}">
                <a16:creationId xmlns:a16="http://schemas.microsoft.com/office/drawing/2014/main" id="{00000000-0008-0000-1400-000046000000}"/>
              </a:ext>
            </a:extLst>
          </xdr:cNvPr>
          <xdr:cNvSpPr/>
        </xdr:nvSpPr>
        <xdr:spPr>
          <a:xfrm rot="17700000">
            <a:off x="4594987" y="2079625"/>
            <a:ext cx="1228824" cy="538733"/>
          </a:xfrm>
          <a:custGeom>
            <a:avLst/>
            <a:gdLst>
              <a:gd name="connsiteX0" fmla="*/ 0 w 1117884"/>
              <a:gd name="connsiteY0" fmla="*/ 0 h 538733"/>
              <a:gd name="connsiteX1" fmla="*/ 1117884 w 1117884"/>
              <a:gd name="connsiteY1" fmla="*/ 0 h 538733"/>
              <a:gd name="connsiteX2" fmla="*/ 1117884 w 1117884"/>
              <a:gd name="connsiteY2" fmla="*/ 538733 h 538733"/>
              <a:gd name="connsiteX3" fmla="*/ 0 w 1117884"/>
              <a:gd name="connsiteY3" fmla="*/ 538733 h 538733"/>
              <a:gd name="connsiteX4" fmla="*/ 0 w 1117884"/>
              <a:gd name="connsiteY4" fmla="*/ 0 h 53873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117884" h="538733">
                <a:moveTo>
                  <a:pt x="0" y="0"/>
                </a:moveTo>
                <a:lnTo>
                  <a:pt x="1117884" y="0"/>
                </a:lnTo>
                <a:lnTo>
                  <a:pt x="1117884" y="538733"/>
                </a:lnTo>
                <a:lnTo>
                  <a:pt x="0" y="538733"/>
                </a:lnTo>
                <a:lnTo>
                  <a:pt x="0" y="0"/>
                </a:lnTo>
                <a:close/>
              </a:path>
            </a:pathLst>
          </a:custGeom>
          <a:noFill/>
          <a:ln>
            <a:noFill/>
          </a:ln>
          <a:effectLst/>
        </xdr:spPr>
        <xdr:style>
          <a:lnRef idx="0">
            <a:schemeClr val="dk1">
              <a:alpha val="0"/>
              <a:hueOff val="0"/>
              <a:satOff val="0"/>
              <a:lumOff val="0"/>
              <a:alphaOff val="0"/>
            </a:schemeClr>
          </a:lnRef>
          <a:fillRef idx="0">
            <a:schemeClr val="lt1">
              <a:alpha val="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0"/>
              <a:hueOff val="0"/>
              <a:satOff val="0"/>
              <a:lumOff val="0"/>
              <a:alphaOff val="0"/>
            </a:schemeClr>
          </a:effectRef>
          <a:fontRef idx="minor">
            <a:schemeClr val="tx1">
              <a:hueOff val="0"/>
              <a:satOff val="0"/>
              <a:lumOff val="0"/>
              <a:alphaOff val="0"/>
            </a:schemeClr>
          </a:fontRef>
        </xdr:style>
        <xdr:txBody>
          <a:bodyPr spcFirstLastPara="0" vert="horz" wrap="square" lIns="35559" tIns="-1" rIns="0" bIns="0" numCol="1" spcCol="1270" anchor="ctr" anchorCtr="0">
            <a:noAutofit/>
          </a:bodyPr>
          <a:lstStyle>
            <a:defPPr>
              <a:defRPr lang="de-DE"/>
            </a:defPPr>
            <a:lvl1pPr marL="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1pPr>
            <a:lvl2pPr marL="45720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2pPr>
            <a:lvl3pPr marL="91440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3pPr>
            <a:lvl4pPr marL="137160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4pPr>
            <a:lvl5pPr marL="182880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5pPr>
            <a:lvl6pPr marL="228600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6pPr>
            <a:lvl7pPr marL="274320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7pPr>
            <a:lvl8pPr marL="320040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8pPr>
            <a:lvl9pPr marL="365760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9pPr>
          </a:lstStyle>
          <a:p>
            <a:pPr marL="0" lvl="0" indent="0" algn="l" defTabSz="622300" rtl="0" eaLnBrk="1" latinLnBrk="0" hangingPunct="1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fld id="{7A8FCDC5-3318-462A-A5F9-8AB255FDA6B9}" type="TxLink">
              <a:rPr lang="en-US" sz="1400" kern="1200">
                <a:solidFill>
                  <a:schemeClr val="tx2"/>
                </a:solidFill>
                <a:latin typeface="Calibri" panose="020F0502020204030204"/>
                <a:ea typeface=""/>
                <a:cs typeface=""/>
              </a:rPr>
              <a:pPr marL="0" lvl="0" indent="0" algn="l" defTabSz="622300" rtl="0" eaLnBrk="1" latinLnBrk="0" hangingPunct="1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</a:pPr>
              <a:t>Internet</a:t>
            </a:fld>
            <a:endParaRPr lang="de-CH" sz="1400" kern="1200">
              <a:solidFill>
                <a:schemeClr val="tx2"/>
              </a:solidFill>
              <a:latin typeface="Calibri" panose="020F0502020204030204"/>
              <a:ea typeface=""/>
              <a:cs typeface=""/>
            </a:endParaRPr>
          </a:p>
        </xdr:txBody>
      </xdr:sp>
    </xdr:grpSp>
    <xdr:clientData/>
  </xdr:twoCellAnchor>
  <xdr:twoCellAnchor editAs="oneCell">
    <xdr:from>
      <xdr:col>5</xdr:col>
      <xdr:colOff>303516</xdr:colOff>
      <xdr:row>2</xdr:row>
      <xdr:rowOff>105743</xdr:rowOff>
    </xdr:from>
    <xdr:to>
      <xdr:col>5</xdr:col>
      <xdr:colOff>1554485</xdr:colOff>
      <xdr:row>4</xdr:row>
      <xdr:rowOff>0</xdr:rowOff>
    </xdr:to>
    <xdr:grpSp>
      <xdr:nvGrpSpPr>
        <xdr:cNvPr id="107" name="Gruppieren 106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00000000-0008-0000-1400-00006B000000}"/>
            </a:ext>
          </a:extLst>
        </xdr:cNvPr>
        <xdr:cNvGrpSpPr/>
      </xdr:nvGrpSpPr>
      <xdr:grpSpPr>
        <a:xfrm>
          <a:off x="5767056" y="677243"/>
          <a:ext cx="1250969" cy="2728897"/>
          <a:chOff x="5608941" y="1840323"/>
          <a:chExt cx="1250969" cy="2403626"/>
        </a:xfrm>
      </xdr:grpSpPr>
      <xdr:graphicFrame macro="">
        <xdr:nvGraphicFramePr>
          <xdr:cNvPr id="56" name="Diagramm 55">
            <a:extLst>
              <a:ext uri="{FF2B5EF4-FFF2-40B4-BE49-F238E27FC236}">
                <a16:creationId xmlns:a16="http://schemas.microsoft.com/office/drawing/2014/main" id="{00000000-0008-0000-1400-000038000000}"/>
              </a:ext>
            </a:extLst>
          </xdr:cNvPr>
          <xdr:cNvGraphicFramePr>
            <a:graphicFrameLocks/>
          </xdr:cNvGraphicFramePr>
        </xdr:nvGraphicFramePr>
        <xdr:xfrm>
          <a:off x="5608941" y="2943476"/>
          <a:ext cx="1250969" cy="1300473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3"/>
          </a:graphicData>
        </a:graphic>
      </xdr:graphicFrame>
      <xdr:sp macro="" textlink="' '!A594">
        <xdr:nvSpPr>
          <xdr:cNvPr id="72" name="Freihandform 71">
            <a:extLst>
              <a:ext uri="{FF2B5EF4-FFF2-40B4-BE49-F238E27FC236}">
                <a16:creationId xmlns:a16="http://schemas.microsoft.com/office/drawing/2014/main" id="{00000000-0008-0000-1400-000048000000}"/>
              </a:ext>
            </a:extLst>
          </xdr:cNvPr>
          <xdr:cNvSpPr/>
        </xdr:nvSpPr>
        <xdr:spPr>
          <a:xfrm rot="17700000">
            <a:off x="5941057" y="2129898"/>
            <a:ext cx="1117884" cy="538733"/>
          </a:xfrm>
          <a:custGeom>
            <a:avLst/>
            <a:gdLst>
              <a:gd name="connsiteX0" fmla="*/ 0 w 1117884"/>
              <a:gd name="connsiteY0" fmla="*/ 0 h 538733"/>
              <a:gd name="connsiteX1" fmla="*/ 1117884 w 1117884"/>
              <a:gd name="connsiteY1" fmla="*/ 0 h 538733"/>
              <a:gd name="connsiteX2" fmla="*/ 1117884 w 1117884"/>
              <a:gd name="connsiteY2" fmla="*/ 538733 h 538733"/>
              <a:gd name="connsiteX3" fmla="*/ 0 w 1117884"/>
              <a:gd name="connsiteY3" fmla="*/ 538733 h 538733"/>
              <a:gd name="connsiteX4" fmla="*/ 0 w 1117884"/>
              <a:gd name="connsiteY4" fmla="*/ 0 h 53873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117884" h="538733">
                <a:moveTo>
                  <a:pt x="0" y="0"/>
                </a:moveTo>
                <a:lnTo>
                  <a:pt x="1117884" y="0"/>
                </a:lnTo>
                <a:lnTo>
                  <a:pt x="1117884" y="538733"/>
                </a:lnTo>
                <a:lnTo>
                  <a:pt x="0" y="538733"/>
                </a:lnTo>
                <a:lnTo>
                  <a:pt x="0" y="0"/>
                </a:lnTo>
                <a:close/>
              </a:path>
            </a:pathLst>
          </a:custGeom>
          <a:noFill/>
          <a:ln>
            <a:noFill/>
          </a:ln>
          <a:effectLst/>
        </xdr:spPr>
        <xdr:style>
          <a:lnRef idx="0">
            <a:schemeClr val="dk1">
              <a:alpha val="0"/>
              <a:hueOff val="0"/>
              <a:satOff val="0"/>
              <a:lumOff val="0"/>
              <a:alphaOff val="0"/>
            </a:schemeClr>
          </a:lnRef>
          <a:fillRef idx="0">
            <a:schemeClr val="lt1">
              <a:alpha val="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0"/>
              <a:hueOff val="0"/>
              <a:satOff val="0"/>
              <a:lumOff val="0"/>
              <a:alphaOff val="0"/>
            </a:schemeClr>
          </a:effectRef>
          <a:fontRef idx="minor">
            <a:schemeClr val="tx1">
              <a:hueOff val="0"/>
              <a:satOff val="0"/>
              <a:lumOff val="0"/>
              <a:alphaOff val="0"/>
            </a:schemeClr>
          </a:fontRef>
        </xdr:style>
        <xdr:txBody>
          <a:bodyPr spcFirstLastPara="0" vert="horz" wrap="square" lIns="35559" tIns="-1" rIns="0" bIns="0" numCol="1" spcCol="1270" anchor="ctr" anchorCtr="0">
            <a:noAutofit/>
          </a:bodyPr>
          <a:lstStyle>
            <a:defPPr>
              <a:defRPr lang="de-DE"/>
            </a:defPPr>
            <a:lvl1pPr marL="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1pPr>
            <a:lvl2pPr marL="45720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2pPr>
            <a:lvl3pPr marL="91440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3pPr>
            <a:lvl4pPr marL="137160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4pPr>
            <a:lvl5pPr marL="182880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5pPr>
            <a:lvl6pPr marL="228600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6pPr>
            <a:lvl7pPr marL="274320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7pPr>
            <a:lvl8pPr marL="320040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8pPr>
            <a:lvl9pPr marL="365760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9pPr>
          </a:lstStyle>
          <a:p>
            <a:pPr marL="0" lvl="0" indent="0" algn="l" defTabSz="622300" rtl="0" eaLnBrk="1" latinLnBrk="0" hangingPunct="1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fld id="{BA5F05F2-4742-4387-9488-95A4A89B9E82}" type="TxLink">
              <a:rPr lang="en-US" sz="1400" kern="1200">
                <a:solidFill>
                  <a:schemeClr val="tx2"/>
                </a:solidFill>
                <a:latin typeface="Calibri" panose="020F0502020204030204"/>
                <a:ea typeface=""/>
                <a:cs typeface=""/>
              </a:rPr>
              <a:pPr marL="0" lvl="0" indent="0" algn="l" defTabSz="622300" rtl="0" eaLnBrk="1" latinLnBrk="0" hangingPunct="1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</a:pPr>
              <a:t>Social Medias</a:t>
            </a:fld>
            <a:endParaRPr lang="de-CH" sz="1400" kern="1200">
              <a:solidFill>
                <a:schemeClr val="tx2"/>
              </a:solidFill>
              <a:latin typeface="Calibri" panose="020F0502020204030204"/>
              <a:ea typeface=""/>
              <a:cs typeface=""/>
            </a:endParaRPr>
          </a:p>
        </xdr:txBody>
      </xdr:sp>
    </xdr:grpSp>
    <xdr:clientData/>
  </xdr:twoCellAnchor>
  <xdr:twoCellAnchor>
    <xdr:from>
      <xdr:col>5</xdr:col>
      <xdr:colOff>1589070</xdr:colOff>
      <xdr:row>2</xdr:row>
      <xdr:rowOff>105743</xdr:rowOff>
    </xdr:from>
    <xdr:to>
      <xdr:col>6</xdr:col>
      <xdr:colOff>496889</xdr:colOff>
      <xdr:row>4</xdr:row>
      <xdr:rowOff>0</xdr:rowOff>
    </xdr:to>
    <xdr:grpSp>
      <xdr:nvGrpSpPr>
        <xdr:cNvPr id="2" name="Gruppieren 1">
          <a:extLst>
            <a:ext uri="{FF2B5EF4-FFF2-40B4-BE49-F238E27FC236}">
              <a16:creationId xmlns:a16="http://schemas.microsoft.com/office/drawing/2014/main" id="{00000000-0008-0000-1400-000002000000}"/>
            </a:ext>
          </a:extLst>
        </xdr:cNvPr>
        <xdr:cNvGrpSpPr/>
      </xdr:nvGrpSpPr>
      <xdr:grpSpPr>
        <a:xfrm>
          <a:off x="7052610" y="677243"/>
          <a:ext cx="1323359" cy="2728897"/>
          <a:chOff x="6894495" y="648668"/>
          <a:chExt cx="1250969" cy="2732707"/>
        </a:xfrm>
      </xdr:grpSpPr>
      <xdr:sp macro="" textlink="' '!A595">
        <xdr:nvSpPr>
          <xdr:cNvPr id="74" name="Freihandform 73">
            <a:extLst>
              <a:ext uri="{FF2B5EF4-FFF2-40B4-BE49-F238E27FC236}">
                <a16:creationId xmlns:a16="http://schemas.microsoft.com/office/drawing/2014/main" id="{00000000-0008-0000-1400-00004A000000}"/>
              </a:ext>
            </a:extLst>
          </xdr:cNvPr>
          <xdr:cNvSpPr/>
        </xdr:nvSpPr>
        <xdr:spPr>
          <a:xfrm rot="17700000">
            <a:off x="7155132" y="1014768"/>
            <a:ext cx="1270934" cy="538733"/>
          </a:xfrm>
          <a:custGeom>
            <a:avLst/>
            <a:gdLst>
              <a:gd name="connsiteX0" fmla="*/ 0 w 1117884"/>
              <a:gd name="connsiteY0" fmla="*/ 0 h 538733"/>
              <a:gd name="connsiteX1" fmla="*/ 1117884 w 1117884"/>
              <a:gd name="connsiteY1" fmla="*/ 0 h 538733"/>
              <a:gd name="connsiteX2" fmla="*/ 1117884 w 1117884"/>
              <a:gd name="connsiteY2" fmla="*/ 538733 h 538733"/>
              <a:gd name="connsiteX3" fmla="*/ 0 w 1117884"/>
              <a:gd name="connsiteY3" fmla="*/ 538733 h 538733"/>
              <a:gd name="connsiteX4" fmla="*/ 0 w 1117884"/>
              <a:gd name="connsiteY4" fmla="*/ 0 h 53873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117884" h="538733">
                <a:moveTo>
                  <a:pt x="0" y="0"/>
                </a:moveTo>
                <a:lnTo>
                  <a:pt x="1117884" y="0"/>
                </a:lnTo>
                <a:lnTo>
                  <a:pt x="1117884" y="538733"/>
                </a:lnTo>
                <a:lnTo>
                  <a:pt x="0" y="538733"/>
                </a:lnTo>
                <a:lnTo>
                  <a:pt x="0" y="0"/>
                </a:lnTo>
                <a:close/>
              </a:path>
            </a:pathLst>
          </a:custGeom>
          <a:noFill/>
          <a:ln>
            <a:noFill/>
          </a:ln>
          <a:effectLst/>
        </xdr:spPr>
        <xdr:style>
          <a:lnRef idx="0">
            <a:schemeClr val="dk1">
              <a:alpha val="0"/>
              <a:hueOff val="0"/>
              <a:satOff val="0"/>
              <a:lumOff val="0"/>
              <a:alphaOff val="0"/>
            </a:schemeClr>
          </a:lnRef>
          <a:fillRef idx="0">
            <a:schemeClr val="lt1">
              <a:alpha val="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0"/>
              <a:hueOff val="0"/>
              <a:satOff val="0"/>
              <a:lumOff val="0"/>
              <a:alphaOff val="0"/>
            </a:schemeClr>
          </a:effectRef>
          <a:fontRef idx="minor">
            <a:schemeClr val="tx1">
              <a:hueOff val="0"/>
              <a:satOff val="0"/>
              <a:lumOff val="0"/>
              <a:alphaOff val="0"/>
            </a:schemeClr>
          </a:fontRef>
        </xdr:style>
        <xdr:txBody>
          <a:bodyPr spcFirstLastPara="0" vert="horz" wrap="square" lIns="35559" tIns="-1" rIns="0" bIns="0" numCol="1" spcCol="1270" anchor="ctr" anchorCtr="0">
            <a:noAutofit/>
          </a:bodyPr>
          <a:lstStyle>
            <a:defPPr>
              <a:defRPr lang="de-DE"/>
            </a:defPPr>
            <a:lvl1pPr marL="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1pPr>
            <a:lvl2pPr marL="45720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2pPr>
            <a:lvl3pPr marL="91440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3pPr>
            <a:lvl4pPr marL="137160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4pPr>
            <a:lvl5pPr marL="182880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5pPr>
            <a:lvl6pPr marL="228600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6pPr>
            <a:lvl7pPr marL="274320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7pPr>
            <a:lvl8pPr marL="320040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8pPr>
            <a:lvl9pPr marL="365760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9pPr>
          </a:lstStyle>
          <a:p>
            <a:pPr marL="0" lvl="0" indent="0" algn="l" defTabSz="622300" rtl="0" eaLnBrk="1" latinLnBrk="0" hangingPunct="1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fld id="{5277DBC0-376E-4631-84B0-652835720CD0}" type="TxLink">
              <a:rPr lang="en-US" sz="1400" kern="1200">
                <a:solidFill>
                  <a:schemeClr val="tx2"/>
                </a:solidFill>
                <a:latin typeface="Calibri" panose="020F0502020204030204"/>
                <a:ea typeface=""/>
                <a:cs typeface=""/>
              </a:rPr>
              <a:pPr marL="0" lvl="0" indent="0" algn="l" defTabSz="622300" rtl="0" eaLnBrk="1" latinLnBrk="0" hangingPunct="1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</a:pPr>
              <a:t>Direct Marketing</a:t>
            </a:fld>
            <a:endParaRPr lang="de-CH" sz="1400" kern="1200">
              <a:solidFill>
                <a:schemeClr val="tx2"/>
              </a:solidFill>
              <a:latin typeface="Calibri" panose="020F0502020204030204"/>
              <a:ea typeface=""/>
              <a:cs typeface=""/>
            </a:endParaRPr>
          </a:p>
        </xdr:txBody>
      </xdr:sp>
      <xdr:graphicFrame macro="">
        <xdr:nvGraphicFramePr>
          <xdr:cNvPr id="96" name="Diagramm 95">
            <a:extLst>
              <a:ext uri="{FF2B5EF4-FFF2-40B4-BE49-F238E27FC236}">
                <a16:creationId xmlns:a16="http://schemas.microsoft.com/office/drawing/2014/main" id="{00000000-0008-0000-1400-000060000000}"/>
              </a:ext>
            </a:extLst>
          </xdr:cNvPr>
          <xdr:cNvGraphicFramePr>
            <a:graphicFrameLocks/>
          </xdr:cNvGraphicFramePr>
        </xdr:nvGraphicFramePr>
        <xdr:xfrm>
          <a:off x="6894495" y="1902854"/>
          <a:ext cx="1250969" cy="1478521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4"/>
          </a:graphicData>
        </a:graphic>
      </xdr:graphicFrame>
    </xdr:grpSp>
    <xdr:clientData/>
  </xdr:twoCellAnchor>
  <xdr:twoCellAnchor>
    <xdr:from>
      <xdr:col>6</xdr:col>
      <xdr:colOff>531795</xdr:colOff>
      <xdr:row>2</xdr:row>
      <xdr:rowOff>105743</xdr:rowOff>
    </xdr:from>
    <xdr:to>
      <xdr:col>7</xdr:col>
      <xdr:colOff>1039814</xdr:colOff>
      <xdr:row>4</xdr:row>
      <xdr:rowOff>0</xdr:rowOff>
    </xdr:to>
    <xdr:grpSp>
      <xdr:nvGrpSpPr>
        <xdr:cNvPr id="3" name="Gruppieren 2">
          <a:extLst>
            <a:ext uri="{FF2B5EF4-FFF2-40B4-BE49-F238E27FC236}">
              <a16:creationId xmlns:a16="http://schemas.microsoft.com/office/drawing/2014/main" id="{00000000-0008-0000-1400-000003000000}"/>
            </a:ext>
          </a:extLst>
        </xdr:cNvPr>
        <xdr:cNvGrpSpPr/>
      </xdr:nvGrpSpPr>
      <xdr:grpSpPr>
        <a:xfrm>
          <a:off x="8410875" y="677243"/>
          <a:ext cx="1277639" cy="2728897"/>
          <a:chOff x="8180370" y="648668"/>
          <a:chExt cx="1250969" cy="2732707"/>
        </a:xfrm>
      </xdr:grpSpPr>
      <xdr:sp macro="" textlink="' '!A596">
        <xdr:nvSpPr>
          <xdr:cNvPr id="76" name="Freihandform 75">
            <a:extLst>
              <a:ext uri="{FF2B5EF4-FFF2-40B4-BE49-F238E27FC236}">
                <a16:creationId xmlns:a16="http://schemas.microsoft.com/office/drawing/2014/main" id="{00000000-0008-0000-1400-00004C000000}"/>
              </a:ext>
            </a:extLst>
          </xdr:cNvPr>
          <xdr:cNvSpPr/>
        </xdr:nvSpPr>
        <xdr:spPr>
          <a:xfrm rot="17700000">
            <a:off x="8445732" y="1014768"/>
            <a:ext cx="1270934" cy="538733"/>
          </a:xfrm>
          <a:custGeom>
            <a:avLst/>
            <a:gdLst>
              <a:gd name="connsiteX0" fmla="*/ 0 w 1117884"/>
              <a:gd name="connsiteY0" fmla="*/ 0 h 538733"/>
              <a:gd name="connsiteX1" fmla="*/ 1117884 w 1117884"/>
              <a:gd name="connsiteY1" fmla="*/ 0 h 538733"/>
              <a:gd name="connsiteX2" fmla="*/ 1117884 w 1117884"/>
              <a:gd name="connsiteY2" fmla="*/ 538733 h 538733"/>
              <a:gd name="connsiteX3" fmla="*/ 0 w 1117884"/>
              <a:gd name="connsiteY3" fmla="*/ 538733 h 538733"/>
              <a:gd name="connsiteX4" fmla="*/ 0 w 1117884"/>
              <a:gd name="connsiteY4" fmla="*/ 0 h 53873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117884" h="538733">
                <a:moveTo>
                  <a:pt x="0" y="0"/>
                </a:moveTo>
                <a:lnTo>
                  <a:pt x="1117884" y="0"/>
                </a:lnTo>
                <a:lnTo>
                  <a:pt x="1117884" y="538733"/>
                </a:lnTo>
                <a:lnTo>
                  <a:pt x="0" y="538733"/>
                </a:lnTo>
                <a:lnTo>
                  <a:pt x="0" y="0"/>
                </a:lnTo>
                <a:close/>
              </a:path>
            </a:pathLst>
          </a:custGeom>
          <a:noFill/>
          <a:ln>
            <a:noFill/>
          </a:ln>
          <a:effectLst/>
        </xdr:spPr>
        <xdr:style>
          <a:lnRef idx="0">
            <a:schemeClr val="dk1">
              <a:alpha val="0"/>
              <a:hueOff val="0"/>
              <a:satOff val="0"/>
              <a:lumOff val="0"/>
              <a:alphaOff val="0"/>
            </a:schemeClr>
          </a:lnRef>
          <a:fillRef idx="0">
            <a:schemeClr val="lt1">
              <a:alpha val="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0"/>
              <a:hueOff val="0"/>
              <a:satOff val="0"/>
              <a:lumOff val="0"/>
              <a:alphaOff val="0"/>
            </a:schemeClr>
          </a:effectRef>
          <a:fontRef idx="minor">
            <a:schemeClr val="tx1">
              <a:hueOff val="0"/>
              <a:satOff val="0"/>
              <a:lumOff val="0"/>
              <a:alphaOff val="0"/>
            </a:schemeClr>
          </a:fontRef>
        </xdr:style>
        <xdr:txBody>
          <a:bodyPr spcFirstLastPara="0" vert="horz" wrap="square" lIns="35559" tIns="-1" rIns="0" bIns="0" numCol="1" spcCol="1270" anchor="ctr" anchorCtr="0">
            <a:noAutofit/>
          </a:bodyPr>
          <a:lstStyle>
            <a:defPPr>
              <a:defRPr lang="de-DE"/>
            </a:defPPr>
            <a:lvl1pPr marL="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1pPr>
            <a:lvl2pPr marL="45720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2pPr>
            <a:lvl3pPr marL="91440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3pPr>
            <a:lvl4pPr marL="137160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4pPr>
            <a:lvl5pPr marL="182880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5pPr>
            <a:lvl6pPr marL="228600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6pPr>
            <a:lvl7pPr marL="274320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7pPr>
            <a:lvl8pPr marL="320040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8pPr>
            <a:lvl9pPr marL="365760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9pPr>
          </a:lstStyle>
          <a:p>
            <a:pPr marL="0" lvl="0" indent="0" algn="l" defTabSz="622300" rtl="0" eaLnBrk="1" latinLnBrk="0" hangingPunct="1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fld id="{8ADE2DF5-5973-4053-B844-2D6C8EF9F564}" type="TxLink">
              <a:rPr lang="en-US" sz="1400" kern="1200">
                <a:solidFill>
                  <a:schemeClr val="tx2"/>
                </a:solidFill>
                <a:latin typeface="Calibri" panose="020F0502020204030204"/>
                <a:ea typeface=""/>
                <a:cs typeface=""/>
              </a:rPr>
              <a:pPr marL="0" lvl="0" indent="0" algn="l" defTabSz="622300" rtl="0" eaLnBrk="1" latinLnBrk="0" hangingPunct="1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</a:pPr>
              <a:t>Public Relations</a:t>
            </a:fld>
            <a:endParaRPr lang="de-CH" sz="1400" kern="1200">
              <a:solidFill>
                <a:schemeClr val="tx2"/>
              </a:solidFill>
              <a:latin typeface="Calibri" panose="020F0502020204030204"/>
              <a:ea typeface=""/>
              <a:cs typeface=""/>
            </a:endParaRPr>
          </a:p>
        </xdr:txBody>
      </xdr:sp>
      <xdr:graphicFrame macro="">
        <xdr:nvGraphicFramePr>
          <xdr:cNvPr id="58" name="Diagramm 57">
            <a:extLst>
              <a:ext uri="{FF2B5EF4-FFF2-40B4-BE49-F238E27FC236}">
                <a16:creationId xmlns:a16="http://schemas.microsoft.com/office/drawing/2014/main" id="{00000000-0008-0000-1400-00003A000000}"/>
              </a:ext>
            </a:extLst>
          </xdr:cNvPr>
          <xdr:cNvGraphicFramePr>
            <a:graphicFrameLocks/>
          </xdr:cNvGraphicFramePr>
        </xdr:nvGraphicFramePr>
        <xdr:xfrm>
          <a:off x="8180370" y="1902854"/>
          <a:ext cx="1250969" cy="1478521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5"/>
          </a:graphicData>
        </a:graphic>
      </xdr:graphicFrame>
    </xdr:grpSp>
    <xdr:clientData/>
  </xdr:twoCellAnchor>
  <xdr:twoCellAnchor>
    <xdr:from>
      <xdr:col>7</xdr:col>
      <xdr:colOff>1084245</xdr:colOff>
      <xdr:row>2</xdr:row>
      <xdr:rowOff>105743</xdr:rowOff>
    </xdr:from>
    <xdr:to>
      <xdr:col>8</xdr:col>
      <xdr:colOff>392114</xdr:colOff>
      <xdr:row>4</xdr:row>
      <xdr:rowOff>0</xdr:rowOff>
    </xdr:to>
    <xdr:grpSp>
      <xdr:nvGrpSpPr>
        <xdr:cNvPr id="4" name="Gruppieren 3">
          <a:extLst>
            <a:ext uri="{FF2B5EF4-FFF2-40B4-BE49-F238E27FC236}">
              <a16:creationId xmlns:a16="http://schemas.microsoft.com/office/drawing/2014/main" id="{00000000-0008-0000-1400-000004000000}"/>
            </a:ext>
          </a:extLst>
        </xdr:cNvPr>
        <xdr:cNvGrpSpPr/>
      </xdr:nvGrpSpPr>
      <xdr:grpSpPr>
        <a:xfrm>
          <a:off x="9732945" y="677243"/>
          <a:ext cx="1311929" cy="2728897"/>
          <a:chOff x="9475770" y="648668"/>
          <a:chExt cx="1250969" cy="2732707"/>
        </a:xfrm>
      </xdr:grpSpPr>
      <xdr:sp macro="" textlink="' '!A597">
        <xdr:nvSpPr>
          <xdr:cNvPr id="78" name="Freihandform 77">
            <a:extLst>
              <a:ext uri="{FF2B5EF4-FFF2-40B4-BE49-F238E27FC236}">
                <a16:creationId xmlns:a16="http://schemas.microsoft.com/office/drawing/2014/main" id="{00000000-0008-0000-1400-00004E000000}"/>
              </a:ext>
            </a:extLst>
          </xdr:cNvPr>
          <xdr:cNvSpPr/>
        </xdr:nvSpPr>
        <xdr:spPr>
          <a:xfrm rot="17700000">
            <a:off x="9736335" y="1014768"/>
            <a:ext cx="1270934" cy="538733"/>
          </a:xfrm>
          <a:custGeom>
            <a:avLst/>
            <a:gdLst>
              <a:gd name="connsiteX0" fmla="*/ 0 w 1117884"/>
              <a:gd name="connsiteY0" fmla="*/ 0 h 538733"/>
              <a:gd name="connsiteX1" fmla="*/ 1117884 w 1117884"/>
              <a:gd name="connsiteY1" fmla="*/ 0 h 538733"/>
              <a:gd name="connsiteX2" fmla="*/ 1117884 w 1117884"/>
              <a:gd name="connsiteY2" fmla="*/ 538733 h 538733"/>
              <a:gd name="connsiteX3" fmla="*/ 0 w 1117884"/>
              <a:gd name="connsiteY3" fmla="*/ 538733 h 538733"/>
              <a:gd name="connsiteX4" fmla="*/ 0 w 1117884"/>
              <a:gd name="connsiteY4" fmla="*/ 0 h 53873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117884" h="538733">
                <a:moveTo>
                  <a:pt x="0" y="0"/>
                </a:moveTo>
                <a:lnTo>
                  <a:pt x="1117884" y="0"/>
                </a:lnTo>
                <a:lnTo>
                  <a:pt x="1117884" y="538733"/>
                </a:lnTo>
                <a:lnTo>
                  <a:pt x="0" y="538733"/>
                </a:lnTo>
                <a:lnTo>
                  <a:pt x="0" y="0"/>
                </a:lnTo>
                <a:close/>
              </a:path>
            </a:pathLst>
          </a:custGeom>
          <a:noFill/>
          <a:ln>
            <a:noFill/>
          </a:ln>
          <a:effectLst/>
        </xdr:spPr>
        <xdr:style>
          <a:lnRef idx="0">
            <a:schemeClr val="dk1">
              <a:alpha val="0"/>
              <a:hueOff val="0"/>
              <a:satOff val="0"/>
              <a:lumOff val="0"/>
              <a:alphaOff val="0"/>
            </a:schemeClr>
          </a:lnRef>
          <a:fillRef idx="0">
            <a:schemeClr val="lt1">
              <a:alpha val="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0"/>
              <a:hueOff val="0"/>
              <a:satOff val="0"/>
              <a:lumOff val="0"/>
              <a:alphaOff val="0"/>
            </a:schemeClr>
          </a:effectRef>
          <a:fontRef idx="minor">
            <a:schemeClr val="tx1">
              <a:hueOff val="0"/>
              <a:satOff val="0"/>
              <a:lumOff val="0"/>
              <a:alphaOff val="0"/>
            </a:schemeClr>
          </a:fontRef>
        </xdr:style>
        <xdr:txBody>
          <a:bodyPr spcFirstLastPara="0" vert="horz" wrap="square" lIns="35559" tIns="-1" rIns="0" bIns="0" numCol="1" spcCol="1270" anchor="ctr" anchorCtr="0">
            <a:noAutofit/>
          </a:bodyPr>
          <a:lstStyle>
            <a:defPPr>
              <a:defRPr lang="de-DE"/>
            </a:defPPr>
            <a:lvl1pPr marL="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1pPr>
            <a:lvl2pPr marL="45720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2pPr>
            <a:lvl3pPr marL="91440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3pPr>
            <a:lvl4pPr marL="137160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4pPr>
            <a:lvl5pPr marL="182880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5pPr>
            <a:lvl6pPr marL="228600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6pPr>
            <a:lvl7pPr marL="274320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7pPr>
            <a:lvl8pPr marL="320040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8pPr>
            <a:lvl9pPr marL="365760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9pPr>
          </a:lstStyle>
          <a:p>
            <a:pPr marL="0" lvl="0" indent="0" algn="l" defTabSz="622300" rtl="0" eaLnBrk="1" latinLnBrk="0" hangingPunct="1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fld id="{246977E2-E74A-4782-BBA0-2D9183EB81C1}" type="TxLink">
              <a:rPr lang="en-US" sz="1400" kern="1200">
                <a:solidFill>
                  <a:schemeClr val="tx2"/>
                </a:solidFill>
                <a:latin typeface="Calibri" panose="020F0502020204030204"/>
                <a:ea typeface=""/>
                <a:cs typeface=""/>
              </a:rPr>
              <a:pPr marL="0" lvl="0" indent="0" algn="l" defTabSz="622300" rtl="0" eaLnBrk="1" latinLnBrk="0" hangingPunct="1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</a:pPr>
              <a:t>Diverses</a:t>
            </a:fld>
            <a:endParaRPr lang="de-CH" sz="1400" kern="1200">
              <a:solidFill>
                <a:schemeClr val="tx2"/>
              </a:solidFill>
              <a:latin typeface="Calibri" panose="020F0502020204030204"/>
              <a:ea typeface=""/>
              <a:cs typeface=""/>
            </a:endParaRPr>
          </a:p>
        </xdr:txBody>
      </xdr:sp>
      <xdr:graphicFrame macro="">
        <xdr:nvGraphicFramePr>
          <xdr:cNvPr id="59" name="Diagramm 58">
            <a:extLst>
              <a:ext uri="{FF2B5EF4-FFF2-40B4-BE49-F238E27FC236}">
                <a16:creationId xmlns:a16="http://schemas.microsoft.com/office/drawing/2014/main" id="{00000000-0008-0000-1400-00003B000000}"/>
              </a:ext>
            </a:extLst>
          </xdr:cNvPr>
          <xdr:cNvGraphicFramePr>
            <a:graphicFrameLocks/>
          </xdr:cNvGraphicFramePr>
        </xdr:nvGraphicFramePr>
        <xdr:xfrm>
          <a:off x="9475770" y="1902854"/>
          <a:ext cx="1250969" cy="1478521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6"/>
          </a:graphicData>
        </a:graphic>
      </xdr:graphicFrame>
    </xdr:grpSp>
    <xdr:clientData/>
  </xdr:twoCellAnchor>
  <xdr:twoCellAnchor editAs="oneCell">
    <xdr:from>
      <xdr:col>8</xdr:col>
      <xdr:colOff>214308</xdr:colOff>
      <xdr:row>2</xdr:row>
      <xdr:rowOff>47625</xdr:rowOff>
    </xdr:from>
    <xdr:to>
      <xdr:col>8</xdr:col>
      <xdr:colOff>394308</xdr:colOff>
      <xdr:row>2</xdr:row>
      <xdr:rowOff>227625</xdr:rowOff>
    </xdr:to>
    <xdr:grpSp>
      <xdr:nvGrpSpPr>
        <xdr:cNvPr id="16" name="Gruppieren 15">
          <a:hlinkClick xmlns:r="http://schemas.openxmlformats.org/officeDocument/2006/relationships" r:id="rId17" tooltip="Help"/>
          <a:extLst>
            <a:ext uri="{FF2B5EF4-FFF2-40B4-BE49-F238E27FC236}">
              <a16:creationId xmlns:a16="http://schemas.microsoft.com/office/drawing/2014/main" id="{00000000-0008-0000-1400-000010000000}"/>
            </a:ext>
          </a:extLst>
        </xdr:cNvPr>
        <xdr:cNvGrpSpPr/>
      </xdr:nvGrpSpPr>
      <xdr:grpSpPr>
        <a:xfrm>
          <a:off x="10867068" y="619125"/>
          <a:ext cx="180000" cy="180000"/>
          <a:chOff x="8105775" y="571500"/>
          <a:chExt cx="172800" cy="172800"/>
        </a:xfrm>
      </xdr:grpSpPr>
      <xdr:sp macro="" textlink="">
        <xdr:nvSpPr>
          <xdr:cNvPr id="17" name="Rechteck 16">
            <a:extLst>
              <a:ext uri="{FF2B5EF4-FFF2-40B4-BE49-F238E27FC236}">
                <a16:creationId xmlns:a16="http://schemas.microsoft.com/office/drawing/2014/main" id="{00000000-0008-0000-1400-000011000000}"/>
              </a:ext>
            </a:extLst>
          </xdr:cNvPr>
          <xdr:cNvSpPr>
            <a:spLocks noChangeAspect="1"/>
          </xdr:cNvSpPr>
        </xdr:nvSpPr>
        <xdr:spPr>
          <a:xfrm>
            <a:off x="8105775" y="571500"/>
            <a:ext cx="172800" cy="172800"/>
          </a:xfrm>
          <a:prstGeom prst="rect">
            <a:avLst/>
          </a:prstGeom>
          <a:ln/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8" name="Textfeld 17">
            <a:extLst>
              <a:ext uri="{FF2B5EF4-FFF2-40B4-BE49-F238E27FC236}">
                <a16:creationId xmlns:a16="http://schemas.microsoft.com/office/drawing/2014/main" id="{00000000-0008-0000-1400-000012000000}"/>
              </a:ext>
            </a:extLst>
          </xdr:cNvPr>
          <xdr:cNvSpPr txBox="1"/>
        </xdr:nvSpPr>
        <xdr:spPr>
          <a:xfrm>
            <a:off x="8152998" y="584162"/>
            <a:ext cx="78355" cy="1474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t">
            <a:noAutofit/>
          </a:bodyPr>
          <a:lstStyle/>
          <a:p>
            <a:r>
              <a:rPr lang="de-CH" sz="1000" b="1">
                <a:solidFill>
                  <a:schemeClr val="bg1"/>
                </a:solidFill>
                <a:latin typeface="Arial" pitchFamily="34" charset="0"/>
                <a:cs typeface="Arial" pitchFamily="34" charset="0"/>
              </a:rPr>
              <a:t>?</a:t>
            </a:r>
          </a:p>
        </xdr:txBody>
      </xdr:sp>
    </xdr:grp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167640</xdr:colOff>
          <xdr:row>0</xdr:row>
          <xdr:rowOff>7620</xdr:rowOff>
        </xdr:from>
        <xdr:to>
          <xdr:col>9</xdr:col>
          <xdr:colOff>1905</xdr:colOff>
          <xdr:row>0</xdr:row>
          <xdr:rowOff>541020</xdr:rowOff>
        </xdr:to>
        <xdr:pic>
          <xdr:nvPicPr>
            <xdr:cNvPr id="57" name="Grafik 59">
              <a:extLst>
                <a:ext uri="{FF2B5EF4-FFF2-40B4-BE49-F238E27FC236}">
                  <a16:creationId xmlns:a16="http://schemas.microsoft.com/office/drawing/2014/main" id="{00000000-0008-0000-1400-000039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!$D$6" spid="_x0000_s719913"/>
                </a:ext>
              </a:extLst>
            </xdr:cNvPicPr>
          </xdr:nvPicPr>
          <xdr:blipFill>
            <a:blip xmlns:r="http://schemas.openxmlformats.org/officeDocument/2006/relationships" r:embed="rId18"/>
            <a:srcRect/>
            <a:stretch>
              <a:fillRect/>
            </a:stretch>
          </xdr:blipFill>
          <xdr:spPr bwMode="auto">
            <a:xfrm>
              <a:off x="8793480" y="7620"/>
              <a:ext cx="2268855" cy="533400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342900</xdr:colOff>
      <xdr:row>2</xdr:row>
      <xdr:rowOff>47625</xdr:rowOff>
    </xdr:from>
    <xdr:to>
      <xdr:col>15</xdr:col>
      <xdr:colOff>515700</xdr:colOff>
      <xdr:row>2</xdr:row>
      <xdr:rowOff>220425</xdr:rowOff>
    </xdr:to>
    <xdr:grpSp>
      <xdr:nvGrpSpPr>
        <xdr:cNvPr id="2" name="Gruppieren 1">
          <a:hlinkClick xmlns:r="http://schemas.openxmlformats.org/officeDocument/2006/relationships" r:id="rId1" tooltip="Help"/>
          <a:extLst>
            <a:ext uri="{FF2B5EF4-FFF2-40B4-BE49-F238E27FC236}">
              <a16:creationId xmlns:a16="http://schemas.microsoft.com/office/drawing/2014/main" id="{00000000-0008-0000-1500-000002000000}"/>
            </a:ext>
          </a:extLst>
        </xdr:cNvPr>
        <xdr:cNvGrpSpPr/>
      </xdr:nvGrpSpPr>
      <xdr:grpSpPr>
        <a:xfrm>
          <a:off x="10942320" y="619125"/>
          <a:ext cx="172800" cy="172800"/>
          <a:chOff x="8105775" y="571500"/>
          <a:chExt cx="172800" cy="172800"/>
        </a:xfrm>
      </xdr:grpSpPr>
      <xdr:sp macro="" textlink="">
        <xdr:nvSpPr>
          <xdr:cNvPr id="3" name="Rechteck 2">
            <a:extLst>
              <a:ext uri="{FF2B5EF4-FFF2-40B4-BE49-F238E27FC236}">
                <a16:creationId xmlns:a16="http://schemas.microsoft.com/office/drawing/2014/main" id="{00000000-0008-0000-1500-000003000000}"/>
              </a:ext>
            </a:extLst>
          </xdr:cNvPr>
          <xdr:cNvSpPr>
            <a:spLocks noChangeAspect="1"/>
          </xdr:cNvSpPr>
        </xdr:nvSpPr>
        <xdr:spPr>
          <a:xfrm>
            <a:off x="8105775" y="571500"/>
            <a:ext cx="172800" cy="172800"/>
          </a:xfrm>
          <a:prstGeom prst="rect">
            <a:avLst/>
          </a:prstGeom>
          <a:ln/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4" name="Textfeld 3">
            <a:extLst>
              <a:ext uri="{FF2B5EF4-FFF2-40B4-BE49-F238E27FC236}">
                <a16:creationId xmlns:a16="http://schemas.microsoft.com/office/drawing/2014/main" id="{00000000-0008-0000-1500-000004000000}"/>
              </a:ext>
            </a:extLst>
          </xdr:cNvPr>
          <xdr:cNvSpPr txBox="1"/>
        </xdr:nvSpPr>
        <xdr:spPr>
          <a:xfrm>
            <a:off x="8152998" y="584162"/>
            <a:ext cx="78355" cy="1474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t">
            <a:noAutofit/>
          </a:bodyPr>
          <a:lstStyle/>
          <a:p>
            <a:r>
              <a:rPr lang="de-CH" sz="1000" b="1">
                <a:solidFill>
                  <a:schemeClr val="bg1"/>
                </a:solidFill>
                <a:latin typeface="Arial" pitchFamily="34" charset="0"/>
                <a:cs typeface="Arial" pitchFamily="34" charset="0"/>
              </a:rPr>
              <a:t>?</a:t>
            </a:r>
          </a:p>
        </xdr:txBody>
      </xdr:sp>
    </xdr:grpSp>
    <xdr:clientData fPrintsWithSheet="0"/>
  </xdr:twoCellAnchor>
  <xdr:twoCellAnchor editAs="oneCell">
    <xdr:from>
      <xdr:col>0</xdr:col>
      <xdr:colOff>57150</xdr:colOff>
      <xdr:row>0</xdr:row>
      <xdr:rowOff>114300</xdr:rowOff>
    </xdr:from>
    <xdr:to>
      <xdr:col>0</xdr:col>
      <xdr:colOff>381150</xdr:colOff>
      <xdr:row>0</xdr:row>
      <xdr:rowOff>439765</xdr:rowOff>
    </xdr:to>
    <xdr:grpSp>
      <xdr:nvGrpSpPr>
        <xdr:cNvPr id="5" name="Gruppieren 4">
          <a:hlinkClick xmlns:r="http://schemas.openxmlformats.org/officeDocument/2006/relationships" r:id="rId2" tooltip="Home"/>
          <a:extLst>
            <a:ext uri="{FF2B5EF4-FFF2-40B4-BE49-F238E27FC236}">
              <a16:creationId xmlns:a16="http://schemas.microsoft.com/office/drawing/2014/main" id="{00000000-0008-0000-1500-000005000000}"/>
            </a:ext>
          </a:extLst>
        </xdr:cNvPr>
        <xdr:cNvGrpSpPr/>
      </xdr:nvGrpSpPr>
      <xdr:grpSpPr>
        <a:xfrm>
          <a:off x="57150" y="114300"/>
          <a:ext cx="324000" cy="325465"/>
          <a:chOff x="12729063" y="1298331"/>
          <a:chExt cx="324000" cy="323267"/>
        </a:xfrm>
      </xdr:grpSpPr>
      <xdr:sp macro="" textlink="">
        <xdr:nvSpPr>
          <xdr:cNvPr id="6" name="Rechteck 5">
            <a:extLst>
              <a:ext uri="{FF2B5EF4-FFF2-40B4-BE49-F238E27FC236}">
                <a16:creationId xmlns:a16="http://schemas.microsoft.com/office/drawing/2014/main" id="{00000000-0008-0000-1500-000006000000}"/>
              </a:ext>
            </a:extLst>
          </xdr:cNvPr>
          <xdr:cNvSpPr>
            <a:spLocks noChangeAspect="1"/>
          </xdr:cNvSpPr>
        </xdr:nvSpPr>
        <xdr:spPr>
          <a:xfrm>
            <a:off x="12729063" y="1298331"/>
            <a:ext cx="324000" cy="323267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pic>
        <xdr:nvPicPr>
          <xdr:cNvPr id="7" name="Grafik 6" descr="http://www.clker.com/cliparts/Z/I/5/L/X/x/white-house-md.png">
            <a:extLst>
              <a:ext uri="{FF2B5EF4-FFF2-40B4-BE49-F238E27FC236}">
                <a16:creationId xmlns:a16="http://schemas.microsoft.com/office/drawing/2014/main" id="{00000000-0008-0000-1500-000007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786214" y="1345223"/>
            <a:ext cx="228255" cy="2160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  <xdr:twoCellAnchor editAs="oneCell">
    <xdr:from>
      <xdr:col>0</xdr:col>
      <xdr:colOff>57150</xdr:colOff>
      <xdr:row>23</xdr:row>
      <xdr:rowOff>209550</xdr:rowOff>
    </xdr:from>
    <xdr:to>
      <xdr:col>0</xdr:col>
      <xdr:colOff>381150</xdr:colOff>
      <xdr:row>25</xdr:row>
      <xdr:rowOff>87340</xdr:rowOff>
    </xdr:to>
    <xdr:grpSp>
      <xdr:nvGrpSpPr>
        <xdr:cNvPr id="11" name="Gruppieren 10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1500-00000B000000}"/>
            </a:ext>
          </a:extLst>
        </xdr:cNvPr>
        <xdr:cNvGrpSpPr/>
      </xdr:nvGrpSpPr>
      <xdr:grpSpPr>
        <a:xfrm>
          <a:off x="57150" y="7684770"/>
          <a:ext cx="324000" cy="327370"/>
          <a:chOff x="66675" y="4972050"/>
          <a:chExt cx="324000" cy="325465"/>
        </a:xfrm>
      </xdr:grpSpPr>
      <xdr:sp macro="" textlink="">
        <xdr:nvSpPr>
          <xdr:cNvPr id="12" name="Rechteck 11">
            <a:extLst>
              <a:ext uri="{FF2B5EF4-FFF2-40B4-BE49-F238E27FC236}">
                <a16:creationId xmlns:a16="http://schemas.microsoft.com/office/drawing/2014/main" id="{00000000-0008-0000-1500-00000C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3" name="Pfeil nach oben 12">
            <a:extLst>
              <a:ext uri="{FF2B5EF4-FFF2-40B4-BE49-F238E27FC236}">
                <a16:creationId xmlns:a16="http://schemas.microsoft.com/office/drawing/2014/main" id="{00000000-0008-0000-1500-00000D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xdr:twoCellAnchor>
    <xdr:from>
      <xdr:col>1</xdr:col>
      <xdr:colOff>282565</xdr:colOff>
      <xdr:row>14</xdr:row>
      <xdr:rowOff>3041</xdr:rowOff>
    </xdr:from>
    <xdr:to>
      <xdr:col>3</xdr:col>
      <xdr:colOff>3014</xdr:colOff>
      <xdr:row>15</xdr:row>
      <xdr:rowOff>1702</xdr:rowOff>
    </xdr:to>
    <xdr:grpSp>
      <xdr:nvGrpSpPr>
        <xdr:cNvPr id="16" name="Gruppieren 15">
          <a:extLst>
            <a:ext uri="{FF2B5EF4-FFF2-40B4-BE49-F238E27FC236}">
              <a16:creationId xmlns:a16="http://schemas.microsoft.com/office/drawing/2014/main" id="{00000000-0008-0000-1500-000010000000}"/>
            </a:ext>
          </a:extLst>
        </xdr:cNvPr>
        <xdr:cNvGrpSpPr/>
      </xdr:nvGrpSpPr>
      <xdr:grpSpPr>
        <a:xfrm>
          <a:off x="762625" y="5009381"/>
          <a:ext cx="2014069" cy="897821"/>
          <a:chOff x="11053912" y="2677754"/>
          <a:chExt cx="1960174" cy="915987"/>
        </a:xfrm>
      </xdr:grpSpPr>
      <xdr:sp macro="" textlink="">
        <xdr:nvSpPr>
          <xdr:cNvPr id="67" name="Rechteck 66">
            <a:extLst>
              <a:ext uri="{FF2B5EF4-FFF2-40B4-BE49-F238E27FC236}">
                <a16:creationId xmlns:a16="http://schemas.microsoft.com/office/drawing/2014/main" id="{00000000-0008-0000-1500-000043000000}"/>
              </a:ext>
            </a:extLst>
          </xdr:cNvPr>
          <xdr:cNvSpPr/>
        </xdr:nvSpPr>
        <xdr:spPr>
          <a:xfrm>
            <a:off x="11053912" y="2677754"/>
            <a:ext cx="1960174" cy="915987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 w="9525">
            <a:solidFill>
              <a:schemeClr val="bg1"/>
            </a:solidFill>
          </a:ln>
        </xdr:spPr>
        <xdr:style>
          <a:lnRef idx="2">
            <a:schemeClr val="accent5"/>
          </a:lnRef>
          <a:fillRef idx="1">
            <a:schemeClr val="lt1"/>
          </a:fillRef>
          <a:effectRef idx="0">
            <a:schemeClr val="accent5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>
              <a:ln>
                <a:noFill/>
              </a:ln>
              <a:solidFill>
                <a:schemeClr val="tx2"/>
              </a:solidFill>
            </a:endParaRPr>
          </a:p>
        </xdr:txBody>
      </xdr:sp>
      <xdr:cxnSp macro="">
        <xdr:nvCxnSpPr>
          <xdr:cNvPr id="61" name="Gerader Verbinder 60">
            <a:extLst>
              <a:ext uri="{FF2B5EF4-FFF2-40B4-BE49-F238E27FC236}">
                <a16:creationId xmlns:a16="http://schemas.microsoft.com/office/drawing/2014/main" id="{00000000-0008-0000-1500-00003D000000}"/>
              </a:ext>
            </a:extLst>
          </xdr:cNvPr>
          <xdr:cNvCxnSpPr/>
        </xdr:nvCxnSpPr>
        <xdr:spPr>
          <a:xfrm>
            <a:off x="11060606" y="2688679"/>
            <a:ext cx="1948539" cy="900742"/>
          </a:xfrm>
          <a:prstGeom prst="line">
            <a:avLst/>
          </a:prstGeom>
          <a:noFill/>
          <a:ln w="9525">
            <a:solidFill>
              <a:schemeClr val="bg1"/>
            </a:solidFill>
          </a:ln>
        </xdr:spPr>
        <xdr:style>
          <a:lnRef idx="2">
            <a:schemeClr val="accent5"/>
          </a:lnRef>
          <a:fillRef idx="1">
            <a:schemeClr val="lt1"/>
          </a:fillRef>
          <a:effectRef idx="0">
            <a:schemeClr val="accent5"/>
          </a:effectRef>
          <a:fontRef idx="minor">
            <a:schemeClr val="dk1"/>
          </a:fontRef>
        </xdr:style>
      </xdr:cxnSp>
    </xdr:grpSp>
    <xdr:clientData/>
  </xdr:twoCellAnchor>
  <xdr:twoCellAnchor>
    <xdr:from>
      <xdr:col>2</xdr:col>
      <xdr:colOff>457200</xdr:colOff>
      <xdr:row>14</xdr:row>
      <xdr:rowOff>23906</xdr:rowOff>
    </xdr:from>
    <xdr:to>
      <xdr:col>2</xdr:col>
      <xdr:colOff>1877465</xdr:colOff>
      <xdr:row>14</xdr:row>
      <xdr:rowOff>211778</xdr:rowOff>
    </xdr:to>
    <xdr:sp macro="" textlink="" fLocksText="0">
      <xdr:nvSpPr>
        <xdr:cNvPr id="58" name="Textfeld 57">
          <a:extLst>
            <a:ext uri="{FF2B5EF4-FFF2-40B4-BE49-F238E27FC236}">
              <a16:creationId xmlns:a16="http://schemas.microsoft.com/office/drawing/2014/main" id="{00000000-0008-0000-1500-00003A000000}"/>
            </a:ext>
          </a:extLst>
        </xdr:cNvPr>
        <xdr:cNvSpPr txBox="1"/>
      </xdr:nvSpPr>
      <xdr:spPr>
        <a:xfrm>
          <a:off x="1209675" y="5043581"/>
          <a:ext cx="1420265" cy="1878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noAutofit/>
        </a:bodyPr>
        <a:lstStyle/>
        <a:p>
          <a:pPr algn="r"/>
          <a:r>
            <a:rPr lang="en-US" sz="1200">
              <a:solidFill>
                <a:schemeClr val="tx2"/>
              </a:solidFill>
            </a:rPr>
            <a:t>Instrument</a:t>
          </a:r>
        </a:p>
      </xdr:txBody>
    </xdr:sp>
    <xdr:clientData fLocksWithSheet="0"/>
  </xdr:twoCellAnchor>
  <xdr:twoCellAnchor>
    <xdr:from>
      <xdr:col>2</xdr:col>
      <xdr:colOff>26529</xdr:colOff>
      <xdr:row>14</xdr:row>
      <xdr:rowOff>76199</xdr:rowOff>
    </xdr:from>
    <xdr:to>
      <xdr:col>2</xdr:col>
      <xdr:colOff>214401</xdr:colOff>
      <xdr:row>14</xdr:row>
      <xdr:rowOff>880022</xdr:rowOff>
    </xdr:to>
    <xdr:sp macro="" textlink="" fLocksText="0">
      <xdr:nvSpPr>
        <xdr:cNvPr id="59" name="Textfeld 58">
          <a:extLst>
            <a:ext uri="{FF2B5EF4-FFF2-40B4-BE49-F238E27FC236}">
              <a16:creationId xmlns:a16="http://schemas.microsoft.com/office/drawing/2014/main" id="{00000000-0008-0000-1500-00003B000000}"/>
            </a:ext>
          </a:extLst>
        </xdr:cNvPr>
        <xdr:cNvSpPr txBox="1"/>
      </xdr:nvSpPr>
      <xdr:spPr>
        <a:xfrm rot="16200000">
          <a:off x="471028" y="5403850"/>
          <a:ext cx="803823" cy="1878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noAutofit/>
        </a:bodyPr>
        <a:lstStyle/>
        <a:p>
          <a:pPr marL="0" indent="0"/>
          <a:r>
            <a:rPr lang="en-US" sz="1200" b="0" i="0" u="none" strike="noStrike">
              <a:solidFill>
                <a:schemeClr val="tx2"/>
              </a:solidFill>
              <a:latin typeface="Calibri"/>
              <a:ea typeface="+mn-ea"/>
              <a:cs typeface="+mn-cs"/>
            </a:rPr>
            <a:t>Kriterium</a:t>
          </a:r>
        </a:p>
      </xdr:txBody>
    </xdr:sp>
    <xdr:clientData fLocksWithSheet="0"/>
  </xdr:twoCellAnchor>
  <xdr:twoCellAnchor>
    <xdr:from>
      <xdr:col>0</xdr:col>
      <xdr:colOff>466723</xdr:colOff>
      <xdr:row>2</xdr:row>
      <xdr:rowOff>328612</xdr:rowOff>
    </xdr:from>
    <xdr:to>
      <xdr:col>15</xdr:col>
      <xdr:colOff>533400</xdr:colOff>
      <xdr:row>13</xdr:row>
      <xdr:rowOff>1895475</xdr:rowOff>
    </xdr:to>
    <xdr:grpSp>
      <xdr:nvGrpSpPr>
        <xdr:cNvPr id="14" name="Gruppieren 13">
          <a:extLst>
            <a:ext uri="{FF2B5EF4-FFF2-40B4-BE49-F238E27FC236}">
              <a16:creationId xmlns:a16="http://schemas.microsoft.com/office/drawing/2014/main" id="{00000000-0008-0000-1500-00000E000000}"/>
            </a:ext>
          </a:extLst>
        </xdr:cNvPr>
        <xdr:cNvGrpSpPr/>
      </xdr:nvGrpSpPr>
      <xdr:grpSpPr>
        <a:xfrm>
          <a:off x="466723" y="900112"/>
          <a:ext cx="10666097" cy="3929063"/>
          <a:chOff x="466723" y="823912"/>
          <a:chExt cx="10353677" cy="3967163"/>
        </a:xfrm>
      </xdr:grpSpPr>
      <xdr:graphicFrame macro="">
        <xdr:nvGraphicFramePr>
          <xdr:cNvPr id="8" name="Diagramm 7">
            <a:extLst>
              <a:ext uri="{FF2B5EF4-FFF2-40B4-BE49-F238E27FC236}">
                <a16:creationId xmlns:a16="http://schemas.microsoft.com/office/drawing/2014/main" id="{00000000-0008-0000-1500-000008000000}"/>
              </a:ext>
            </a:extLst>
          </xdr:cNvPr>
          <xdr:cNvGraphicFramePr/>
        </xdr:nvGraphicFramePr>
        <xdr:xfrm>
          <a:off x="466723" y="823912"/>
          <a:ext cx="10353677" cy="3967163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5"/>
          </a:graphicData>
        </a:graphic>
      </xdr:graphicFrame>
      <xdr:grpSp>
        <xdr:nvGrpSpPr>
          <xdr:cNvPr id="10" name="Gruppieren 9">
            <a:extLst>
              <a:ext uri="{FF2B5EF4-FFF2-40B4-BE49-F238E27FC236}">
                <a16:creationId xmlns:a16="http://schemas.microsoft.com/office/drawing/2014/main" id="{00000000-0008-0000-1500-00000A000000}"/>
              </a:ext>
            </a:extLst>
          </xdr:cNvPr>
          <xdr:cNvGrpSpPr/>
        </xdr:nvGrpSpPr>
        <xdr:grpSpPr>
          <a:xfrm>
            <a:off x="1323975" y="904875"/>
            <a:ext cx="8839200" cy="280205"/>
            <a:chOff x="1323975" y="904875"/>
            <a:chExt cx="8839200" cy="280205"/>
          </a:xfrm>
        </xdr:grpSpPr>
        <xdr:sp macro="" textlink="$F$25">
          <xdr:nvSpPr>
            <xdr:cNvPr id="9" name="Textfeld 8">
              <a:extLst>
                <a:ext uri="{FF2B5EF4-FFF2-40B4-BE49-F238E27FC236}">
                  <a16:creationId xmlns:a16="http://schemas.microsoft.com/office/drawing/2014/main" id="{00000000-0008-0000-1500-000009000000}"/>
                </a:ext>
              </a:extLst>
            </xdr:cNvPr>
            <xdr:cNvSpPr txBox="1"/>
          </xdr:nvSpPr>
          <xdr:spPr>
            <a:xfrm>
              <a:off x="1323975" y="904875"/>
              <a:ext cx="628650" cy="28020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ctr">
              <a:spAutoFit/>
            </a:bodyPr>
            <a:lstStyle/>
            <a:p>
              <a:pPr algn="ctr"/>
              <a:fld id="{F08284F0-04C6-4EE2-9FFF-084B3B4D60CE}" type="TxLink">
                <a:rPr lang="en-US" sz="1200" b="1" i="0" u="none" strike="noStrike">
                  <a:solidFill>
                    <a:schemeClr val="accent2"/>
                  </a:solidFill>
                  <a:latin typeface="Calibri"/>
                </a:rPr>
                <a:pPr algn="ctr"/>
                <a:t>358</a:t>
              </a:fld>
              <a:endParaRPr lang="de-CH" sz="1100" b="1">
                <a:solidFill>
                  <a:schemeClr val="accent2"/>
                </a:solidFill>
              </a:endParaRPr>
            </a:p>
          </xdr:txBody>
        </xdr:sp>
        <xdr:sp macro="" textlink="$H$25">
          <xdr:nvSpPr>
            <xdr:cNvPr id="56" name="Textfeld 55">
              <a:extLst>
                <a:ext uri="{FF2B5EF4-FFF2-40B4-BE49-F238E27FC236}">
                  <a16:creationId xmlns:a16="http://schemas.microsoft.com/office/drawing/2014/main" id="{00000000-0008-0000-1500-000038000000}"/>
                </a:ext>
              </a:extLst>
            </xdr:cNvPr>
            <xdr:cNvSpPr txBox="1"/>
          </xdr:nvSpPr>
          <xdr:spPr>
            <a:xfrm>
              <a:off x="2962275" y="904875"/>
              <a:ext cx="628650" cy="28020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ctr">
              <a:spAutoFit/>
            </a:bodyPr>
            <a:lstStyle/>
            <a:p>
              <a:pPr algn="ctr"/>
              <a:fld id="{53C13BB0-3821-41B6-A9E8-DD7C64B272CF}" type="TxLink">
                <a:rPr lang="en-US" sz="1200" b="1" i="0" u="none" strike="noStrike">
                  <a:solidFill>
                    <a:schemeClr val="accent2"/>
                  </a:solidFill>
                  <a:latin typeface="Calibri"/>
                </a:rPr>
                <a:pPr algn="ctr"/>
                <a:t>258</a:t>
              </a:fld>
              <a:endParaRPr lang="de-CH" sz="1100" b="1">
                <a:solidFill>
                  <a:schemeClr val="accent2"/>
                </a:solidFill>
              </a:endParaRPr>
            </a:p>
          </xdr:txBody>
        </xdr:sp>
        <xdr:sp macro="" textlink="$J$25">
          <xdr:nvSpPr>
            <xdr:cNvPr id="57" name="Textfeld 56">
              <a:extLst>
                <a:ext uri="{FF2B5EF4-FFF2-40B4-BE49-F238E27FC236}">
                  <a16:creationId xmlns:a16="http://schemas.microsoft.com/office/drawing/2014/main" id="{00000000-0008-0000-1500-000039000000}"/>
                </a:ext>
              </a:extLst>
            </xdr:cNvPr>
            <xdr:cNvSpPr txBox="1"/>
          </xdr:nvSpPr>
          <xdr:spPr>
            <a:xfrm>
              <a:off x="4600575" y="904875"/>
              <a:ext cx="628650" cy="28020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ctr">
              <a:spAutoFit/>
            </a:bodyPr>
            <a:lstStyle/>
            <a:p>
              <a:pPr algn="ctr"/>
              <a:fld id="{7BD00C7D-AD7B-467C-A294-29CFF9C252B7}" type="TxLink">
                <a:rPr lang="en-US" sz="1200" b="1" i="0" u="none" strike="noStrike">
                  <a:solidFill>
                    <a:schemeClr val="accent2"/>
                  </a:solidFill>
                  <a:latin typeface="Calibri"/>
                </a:rPr>
                <a:pPr algn="ctr"/>
                <a:t>236</a:t>
              </a:fld>
              <a:endParaRPr lang="de-CH" sz="1100" b="1">
                <a:solidFill>
                  <a:schemeClr val="accent2"/>
                </a:solidFill>
              </a:endParaRPr>
            </a:p>
          </xdr:txBody>
        </xdr:sp>
        <xdr:sp macro="" textlink="$L$25">
          <xdr:nvSpPr>
            <xdr:cNvPr id="60" name="Textfeld 59">
              <a:extLst>
                <a:ext uri="{FF2B5EF4-FFF2-40B4-BE49-F238E27FC236}">
                  <a16:creationId xmlns:a16="http://schemas.microsoft.com/office/drawing/2014/main" id="{00000000-0008-0000-1500-00003C000000}"/>
                </a:ext>
              </a:extLst>
            </xdr:cNvPr>
            <xdr:cNvSpPr txBox="1"/>
          </xdr:nvSpPr>
          <xdr:spPr>
            <a:xfrm>
              <a:off x="6257925" y="904875"/>
              <a:ext cx="628650" cy="28020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ctr">
              <a:spAutoFit/>
            </a:bodyPr>
            <a:lstStyle/>
            <a:p>
              <a:pPr marL="0" indent="0" algn="ctr"/>
              <a:fld id="{B186039F-A0E7-4824-A67B-BD5C2D25AC41}" type="TxLink">
                <a:rPr lang="en-US" sz="1200" b="1" i="0" u="none" strike="noStrike">
                  <a:solidFill>
                    <a:schemeClr val="accent2"/>
                  </a:solidFill>
                  <a:latin typeface="Calibri"/>
                  <a:ea typeface="+mn-ea"/>
                  <a:cs typeface="+mn-cs"/>
                </a:rPr>
                <a:pPr marL="0" indent="0" algn="ctr"/>
                <a:t>213</a:t>
              </a:fld>
              <a:endParaRPr lang="de-CH" sz="1200" b="1" i="0" u="none" strike="noStrike">
                <a:solidFill>
                  <a:schemeClr val="accent2"/>
                </a:solidFill>
                <a:latin typeface="Calibri"/>
                <a:ea typeface="+mn-ea"/>
                <a:cs typeface="+mn-cs"/>
              </a:endParaRPr>
            </a:p>
          </xdr:txBody>
        </xdr:sp>
        <xdr:sp macro="" textlink="$N$25">
          <xdr:nvSpPr>
            <xdr:cNvPr id="62" name="Textfeld 61">
              <a:extLst>
                <a:ext uri="{FF2B5EF4-FFF2-40B4-BE49-F238E27FC236}">
                  <a16:creationId xmlns:a16="http://schemas.microsoft.com/office/drawing/2014/main" id="{00000000-0008-0000-1500-00003E000000}"/>
                </a:ext>
              </a:extLst>
            </xdr:cNvPr>
            <xdr:cNvSpPr txBox="1"/>
          </xdr:nvSpPr>
          <xdr:spPr>
            <a:xfrm>
              <a:off x="7896225" y="904875"/>
              <a:ext cx="628650" cy="28020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ctr">
              <a:spAutoFit/>
            </a:bodyPr>
            <a:lstStyle/>
            <a:p>
              <a:pPr marL="0" indent="0" algn="ctr"/>
              <a:fld id="{E3C91891-0B99-42D4-8F7C-C64D413C62F3}" type="TxLink">
                <a:rPr lang="en-US" sz="1200" b="1" i="0" u="none" strike="noStrike">
                  <a:solidFill>
                    <a:schemeClr val="accent2"/>
                  </a:solidFill>
                  <a:latin typeface="Calibri"/>
                  <a:ea typeface="+mn-ea"/>
                  <a:cs typeface="+mn-cs"/>
                </a:rPr>
                <a:pPr marL="0" indent="0" algn="ctr"/>
                <a:t>186</a:t>
              </a:fld>
              <a:endParaRPr lang="de-CH" sz="1200" b="1" i="0" u="none" strike="noStrike">
                <a:solidFill>
                  <a:schemeClr val="accent2"/>
                </a:solidFill>
                <a:latin typeface="Calibri"/>
                <a:ea typeface="+mn-ea"/>
                <a:cs typeface="+mn-cs"/>
              </a:endParaRPr>
            </a:p>
          </xdr:txBody>
        </xdr:sp>
        <xdr:sp macro="" textlink="$P$25">
          <xdr:nvSpPr>
            <xdr:cNvPr id="63" name="Textfeld 62">
              <a:extLst>
                <a:ext uri="{FF2B5EF4-FFF2-40B4-BE49-F238E27FC236}">
                  <a16:creationId xmlns:a16="http://schemas.microsoft.com/office/drawing/2014/main" id="{00000000-0008-0000-1500-00003F000000}"/>
                </a:ext>
              </a:extLst>
            </xdr:cNvPr>
            <xdr:cNvSpPr txBox="1"/>
          </xdr:nvSpPr>
          <xdr:spPr>
            <a:xfrm>
              <a:off x="9534525" y="904875"/>
              <a:ext cx="628650" cy="28020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ctr">
              <a:spAutoFit/>
            </a:bodyPr>
            <a:lstStyle/>
            <a:p>
              <a:pPr marL="0" indent="0" algn="ctr"/>
              <a:fld id="{90422D15-6717-43D4-9F6A-15A313FFBFE2}" type="TxLink">
                <a:rPr lang="en-US" sz="1200" b="1" i="0" u="none" strike="noStrike">
                  <a:solidFill>
                    <a:schemeClr val="accent2"/>
                  </a:solidFill>
                  <a:latin typeface="Calibri"/>
                  <a:ea typeface="+mn-ea"/>
                  <a:cs typeface="+mn-cs"/>
                </a:rPr>
                <a:pPr marL="0" indent="0" algn="ctr"/>
                <a:t>267</a:t>
              </a:fld>
              <a:endParaRPr lang="de-CH" sz="1200" b="1" i="0" u="none" strike="noStrike">
                <a:solidFill>
                  <a:schemeClr val="accent2"/>
                </a:solidFill>
                <a:latin typeface="Calibri"/>
                <a:ea typeface="+mn-ea"/>
                <a:cs typeface="+mn-cs"/>
              </a:endParaRPr>
            </a:p>
          </xdr:txBody>
        </xdr:sp>
      </xdr:grp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342900</xdr:colOff>
          <xdr:row>0</xdr:row>
          <xdr:rowOff>0</xdr:rowOff>
        </xdr:from>
        <xdr:to>
          <xdr:col>16</xdr:col>
          <xdr:colOff>3810</xdr:colOff>
          <xdr:row>0</xdr:row>
          <xdr:rowOff>533400</xdr:rowOff>
        </xdr:to>
        <xdr:pic>
          <xdr:nvPicPr>
            <xdr:cNvPr id="25" name="Grafik 59">
              <a:extLst>
                <a:ext uri="{FF2B5EF4-FFF2-40B4-BE49-F238E27FC236}">
                  <a16:creationId xmlns:a16="http://schemas.microsoft.com/office/drawing/2014/main" id="{00000000-0008-0000-1500-000019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!$D$6" spid="_x0000_s720937"/>
                </a:ext>
              </a:extLst>
            </xdr:cNvPicPr>
          </xdr:nvPicPr>
          <xdr:blipFill>
            <a:blip xmlns:r="http://schemas.openxmlformats.org/officeDocument/2006/relationships" r:embed="rId6"/>
            <a:srcRect/>
            <a:stretch>
              <a:fillRect/>
            </a:stretch>
          </xdr:blipFill>
          <xdr:spPr bwMode="auto">
            <a:xfrm>
              <a:off x="8854440" y="0"/>
              <a:ext cx="2268855" cy="533400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114300</xdr:rowOff>
    </xdr:from>
    <xdr:to>
      <xdr:col>1</xdr:col>
      <xdr:colOff>150</xdr:colOff>
      <xdr:row>0</xdr:row>
      <xdr:rowOff>439765</xdr:rowOff>
    </xdr:to>
    <xdr:grpSp>
      <xdr:nvGrpSpPr>
        <xdr:cNvPr id="3" name="Gruppieren 2">
          <a:hlinkClick xmlns:r="http://schemas.openxmlformats.org/officeDocument/2006/relationships" r:id="rId1" tooltip="Home"/>
          <a:extLst>
            <a:ext uri="{FF2B5EF4-FFF2-40B4-BE49-F238E27FC236}">
              <a16:creationId xmlns:a16="http://schemas.microsoft.com/office/drawing/2014/main" id="{00000000-0008-0000-1600-000003000000}"/>
            </a:ext>
          </a:extLst>
        </xdr:cNvPr>
        <xdr:cNvGrpSpPr/>
      </xdr:nvGrpSpPr>
      <xdr:grpSpPr>
        <a:xfrm>
          <a:off x="76200" y="114300"/>
          <a:ext cx="335430" cy="325465"/>
          <a:chOff x="12729063" y="1298331"/>
          <a:chExt cx="324000" cy="323267"/>
        </a:xfrm>
      </xdr:grpSpPr>
      <xdr:sp macro="" textlink="">
        <xdr:nvSpPr>
          <xdr:cNvPr id="4" name="Rechteck 3">
            <a:extLst>
              <a:ext uri="{FF2B5EF4-FFF2-40B4-BE49-F238E27FC236}">
                <a16:creationId xmlns:a16="http://schemas.microsoft.com/office/drawing/2014/main" id="{00000000-0008-0000-1600-000004000000}"/>
              </a:ext>
            </a:extLst>
          </xdr:cNvPr>
          <xdr:cNvSpPr>
            <a:spLocks noChangeAspect="1"/>
          </xdr:cNvSpPr>
        </xdr:nvSpPr>
        <xdr:spPr>
          <a:xfrm>
            <a:off x="12729063" y="1298331"/>
            <a:ext cx="324000" cy="323267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pic>
        <xdr:nvPicPr>
          <xdr:cNvPr id="5" name="Grafik 4" descr="http://www.clker.com/cliparts/Z/I/5/L/X/x/white-house-md.png">
            <a:extLst>
              <a:ext uri="{FF2B5EF4-FFF2-40B4-BE49-F238E27FC236}">
                <a16:creationId xmlns:a16="http://schemas.microsoft.com/office/drawing/2014/main" id="{00000000-0008-0000-1600-000005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786214" y="1345223"/>
            <a:ext cx="228255" cy="2160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  <xdr:twoCellAnchor editAs="oneCell">
    <xdr:from>
      <xdr:col>0</xdr:col>
      <xdr:colOff>57150</xdr:colOff>
      <xdr:row>84</xdr:row>
      <xdr:rowOff>285750</xdr:rowOff>
    </xdr:from>
    <xdr:to>
      <xdr:col>0</xdr:col>
      <xdr:colOff>381150</xdr:colOff>
      <xdr:row>86</xdr:row>
      <xdr:rowOff>128656</xdr:rowOff>
    </xdr:to>
    <xdr:grpSp>
      <xdr:nvGrpSpPr>
        <xdr:cNvPr id="6" name="Gruppieren 5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1600-000006000000}"/>
            </a:ext>
          </a:extLst>
        </xdr:cNvPr>
        <xdr:cNvGrpSpPr/>
      </xdr:nvGrpSpPr>
      <xdr:grpSpPr>
        <a:xfrm>
          <a:off x="57150" y="16889730"/>
          <a:ext cx="324000" cy="330586"/>
          <a:chOff x="66675" y="4972050"/>
          <a:chExt cx="324000" cy="325465"/>
        </a:xfrm>
      </xdr:grpSpPr>
      <xdr:sp macro="" textlink="">
        <xdr:nvSpPr>
          <xdr:cNvPr id="7" name="Rechteck 6">
            <a:extLst>
              <a:ext uri="{FF2B5EF4-FFF2-40B4-BE49-F238E27FC236}">
                <a16:creationId xmlns:a16="http://schemas.microsoft.com/office/drawing/2014/main" id="{00000000-0008-0000-1600-000007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8" name="Pfeil nach oben 7">
            <a:extLst>
              <a:ext uri="{FF2B5EF4-FFF2-40B4-BE49-F238E27FC236}">
                <a16:creationId xmlns:a16="http://schemas.microsoft.com/office/drawing/2014/main" id="{00000000-0008-0000-1600-000008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xdr:twoCellAnchor editAs="oneCell">
    <xdr:from>
      <xdr:col>22</xdr:col>
      <xdr:colOff>95246</xdr:colOff>
      <xdr:row>2</xdr:row>
      <xdr:rowOff>47625</xdr:rowOff>
    </xdr:from>
    <xdr:to>
      <xdr:col>22</xdr:col>
      <xdr:colOff>275246</xdr:colOff>
      <xdr:row>2</xdr:row>
      <xdr:rowOff>227625</xdr:rowOff>
    </xdr:to>
    <xdr:grpSp>
      <xdr:nvGrpSpPr>
        <xdr:cNvPr id="27" name="Gruppieren 26">
          <a:hlinkClick xmlns:r="http://schemas.openxmlformats.org/officeDocument/2006/relationships" r:id="rId4" tooltip="Help"/>
          <a:extLst>
            <a:ext uri="{FF2B5EF4-FFF2-40B4-BE49-F238E27FC236}">
              <a16:creationId xmlns:a16="http://schemas.microsoft.com/office/drawing/2014/main" id="{00000000-0008-0000-1600-00001B000000}"/>
            </a:ext>
          </a:extLst>
        </xdr:cNvPr>
        <xdr:cNvGrpSpPr/>
      </xdr:nvGrpSpPr>
      <xdr:grpSpPr>
        <a:xfrm>
          <a:off x="14184626" y="611505"/>
          <a:ext cx="180000" cy="180000"/>
          <a:chOff x="8105775" y="571500"/>
          <a:chExt cx="172800" cy="172800"/>
        </a:xfrm>
      </xdr:grpSpPr>
      <xdr:sp macro="" textlink="">
        <xdr:nvSpPr>
          <xdr:cNvPr id="28" name="Rechteck 27">
            <a:extLst>
              <a:ext uri="{FF2B5EF4-FFF2-40B4-BE49-F238E27FC236}">
                <a16:creationId xmlns:a16="http://schemas.microsoft.com/office/drawing/2014/main" id="{00000000-0008-0000-1600-00001C000000}"/>
              </a:ext>
            </a:extLst>
          </xdr:cNvPr>
          <xdr:cNvSpPr>
            <a:spLocks noChangeAspect="1"/>
          </xdr:cNvSpPr>
        </xdr:nvSpPr>
        <xdr:spPr>
          <a:xfrm>
            <a:off x="8105775" y="571500"/>
            <a:ext cx="172800" cy="172800"/>
          </a:xfrm>
          <a:prstGeom prst="rect">
            <a:avLst/>
          </a:prstGeom>
          <a:ln/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29" name="Textfeld 28">
            <a:extLst>
              <a:ext uri="{FF2B5EF4-FFF2-40B4-BE49-F238E27FC236}">
                <a16:creationId xmlns:a16="http://schemas.microsoft.com/office/drawing/2014/main" id="{00000000-0008-0000-1600-00001D000000}"/>
              </a:ext>
            </a:extLst>
          </xdr:cNvPr>
          <xdr:cNvSpPr txBox="1"/>
        </xdr:nvSpPr>
        <xdr:spPr>
          <a:xfrm>
            <a:off x="8152998" y="584162"/>
            <a:ext cx="78355" cy="1474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t">
            <a:noAutofit/>
          </a:bodyPr>
          <a:lstStyle/>
          <a:p>
            <a:r>
              <a:rPr lang="de-CH" sz="1000" b="1">
                <a:solidFill>
                  <a:schemeClr val="bg1"/>
                </a:solidFill>
                <a:latin typeface="Arial" pitchFamily="34" charset="0"/>
                <a:cs typeface="Arial" pitchFamily="34" charset="0"/>
              </a:rPr>
              <a:t>?</a:t>
            </a:r>
          </a:p>
        </xdr:txBody>
      </xdr:sp>
    </xdr:grpSp>
    <xdr:clientData fPrintsWithSheet="0"/>
  </xdr:twoCellAnchor>
  <xdr:twoCellAnchor editAs="absolute">
    <xdr:from>
      <xdr:col>0</xdr:col>
      <xdr:colOff>104775</xdr:colOff>
      <xdr:row>6</xdr:row>
      <xdr:rowOff>5715</xdr:rowOff>
    </xdr:from>
    <xdr:to>
      <xdr:col>0</xdr:col>
      <xdr:colOff>283965</xdr:colOff>
      <xdr:row>6</xdr:row>
      <xdr:rowOff>186985</xdr:rowOff>
    </xdr:to>
    <xdr:grpSp>
      <xdr:nvGrpSpPr>
        <xdr:cNvPr id="11" name="Gruppieren 10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1600-00000B000000}"/>
            </a:ext>
          </a:extLst>
        </xdr:cNvPr>
        <xdr:cNvGrpSpPr>
          <a:grpSpLocks noChangeAspect="1"/>
        </xdr:cNvGrpSpPr>
      </xdr:nvGrpSpPr>
      <xdr:grpSpPr>
        <a:xfrm>
          <a:off x="104775" y="1247775"/>
          <a:ext cx="179190" cy="181270"/>
          <a:chOff x="12020550" y="2171700"/>
          <a:chExt cx="324000" cy="325465"/>
        </a:xfrm>
      </xdr:grpSpPr>
      <xdr:sp macro="" textlink="">
        <xdr:nvSpPr>
          <xdr:cNvPr id="12" name="Rechteck 11">
            <a:extLst>
              <a:ext uri="{FF2B5EF4-FFF2-40B4-BE49-F238E27FC236}">
                <a16:creationId xmlns:a16="http://schemas.microsoft.com/office/drawing/2014/main" id="{00000000-0008-0000-1600-00000C000000}"/>
              </a:ext>
            </a:extLst>
          </xdr:cNvPr>
          <xdr:cNvSpPr>
            <a:spLocks noChangeAspect="1"/>
          </xdr:cNvSpPr>
        </xdr:nvSpPr>
        <xdr:spPr>
          <a:xfrm>
            <a:off x="12020550" y="21717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3" name="Pfeil nach rechts 12">
            <a:extLst>
              <a:ext uri="{FF2B5EF4-FFF2-40B4-BE49-F238E27FC236}">
                <a16:creationId xmlns:a16="http://schemas.microsoft.com/office/drawing/2014/main" id="{00000000-0008-0000-1600-00000D000000}"/>
              </a:ext>
            </a:extLst>
          </xdr:cNvPr>
          <xdr:cNvSpPr/>
        </xdr:nvSpPr>
        <xdr:spPr>
          <a:xfrm>
            <a:off x="12115800" y="2247900"/>
            <a:ext cx="162000" cy="180000"/>
          </a:xfrm>
          <a:prstGeom prst="righ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2125980</xdr:colOff>
          <xdr:row>0</xdr:row>
          <xdr:rowOff>0</xdr:rowOff>
        </xdr:from>
        <xdr:to>
          <xdr:col>22</xdr:col>
          <xdr:colOff>302895</xdr:colOff>
          <xdr:row>0</xdr:row>
          <xdr:rowOff>533400</xdr:rowOff>
        </xdr:to>
        <xdr:pic>
          <xdr:nvPicPr>
            <xdr:cNvPr id="14" name="Grafik 59">
              <a:extLst>
                <a:ext uri="{FF2B5EF4-FFF2-40B4-BE49-F238E27FC236}">
                  <a16:creationId xmlns:a16="http://schemas.microsoft.com/office/drawing/2014/main" id="{00000000-0008-0000-1600-00000E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!$D$6" spid="_x0000_s721961"/>
                </a:ext>
              </a:extLst>
            </xdr:cNvPicPr>
          </xdr:nvPicPr>
          <xdr:blipFill>
            <a:blip xmlns:r="http://schemas.openxmlformats.org/officeDocument/2006/relationships" r:embed="rId6"/>
            <a:srcRect/>
            <a:stretch>
              <a:fillRect/>
            </a:stretch>
          </xdr:blipFill>
          <xdr:spPr bwMode="auto">
            <a:xfrm>
              <a:off x="12123420" y="0"/>
              <a:ext cx="2268855" cy="533400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2210418</xdr:colOff>
      <xdr:row>6</xdr:row>
      <xdr:rowOff>0</xdr:rowOff>
    </xdr:from>
    <xdr:to>
      <xdr:col>3</xdr:col>
      <xdr:colOff>2276072</xdr:colOff>
      <xdr:row>6</xdr:row>
      <xdr:rowOff>400050</xdr:rowOff>
    </xdr:to>
    <xdr:sp macro="" textlink="">
      <xdr:nvSpPr>
        <xdr:cNvPr id="36" name="Rechteck 35">
          <a:extLst>
            <a:ext uri="{FF2B5EF4-FFF2-40B4-BE49-F238E27FC236}">
              <a16:creationId xmlns:a16="http://schemas.microsoft.com/office/drawing/2014/main" id="{00000000-0008-0000-1700-000024000000}"/>
            </a:ext>
          </a:extLst>
        </xdr:cNvPr>
        <xdr:cNvSpPr/>
      </xdr:nvSpPr>
      <xdr:spPr>
        <a:xfrm>
          <a:off x="5029818" y="1504950"/>
          <a:ext cx="65654" cy="400050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2210418</xdr:colOff>
      <xdr:row>7</xdr:row>
      <xdr:rowOff>9524</xdr:rowOff>
    </xdr:from>
    <xdr:to>
      <xdr:col>3</xdr:col>
      <xdr:colOff>2276072</xdr:colOff>
      <xdr:row>8</xdr:row>
      <xdr:rowOff>0</xdr:rowOff>
    </xdr:to>
    <xdr:sp macro="" textlink="">
      <xdr:nvSpPr>
        <xdr:cNvPr id="169" name="Rechteck 168">
          <a:extLst>
            <a:ext uri="{FF2B5EF4-FFF2-40B4-BE49-F238E27FC236}">
              <a16:creationId xmlns:a16="http://schemas.microsoft.com/office/drawing/2014/main" id="{00000000-0008-0000-1700-0000A9000000}"/>
            </a:ext>
          </a:extLst>
        </xdr:cNvPr>
        <xdr:cNvSpPr/>
      </xdr:nvSpPr>
      <xdr:spPr>
        <a:xfrm>
          <a:off x="5026246" y="1926430"/>
          <a:ext cx="65654" cy="401242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2210418</xdr:colOff>
      <xdr:row>8</xdr:row>
      <xdr:rowOff>9524</xdr:rowOff>
    </xdr:from>
    <xdr:to>
      <xdr:col>3</xdr:col>
      <xdr:colOff>2276072</xdr:colOff>
      <xdr:row>9</xdr:row>
      <xdr:rowOff>0</xdr:rowOff>
    </xdr:to>
    <xdr:sp macro="" textlink="">
      <xdr:nvSpPr>
        <xdr:cNvPr id="171" name="Rechteck 170">
          <a:extLst>
            <a:ext uri="{FF2B5EF4-FFF2-40B4-BE49-F238E27FC236}">
              <a16:creationId xmlns:a16="http://schemas.microsoft.com/office/drawing/2014/main" id="{00000000-0008-0000-1700-0000AB000000}"/>
            </a:ext>
          </a:extLst>
        </xdr:cNvPr>
        <xdr:cNvSpPr/>
      </xdr:nvSpPr>
      <xdr:spPr>
        <a:xfrm>
          <a:off x="5026246" y="2337196"/>
          <a:ext cx="65654" cy="401242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2210418</xdr:colOff>
      <xdr:row>9</xdr:row>
      <xdr:rowOff>9524</xdr:rowOff>
    </xdr:from>
    <xdr:to>
      <xdr:col>3</xdr:col>
      <xdr:colOff>2276072</xdr:colOff>
      <xdr:row>9</xdr:row>
      <xdr:rowOff>408214</xdr:rowOff>
    </xdr:to>
    <xdr:sp macro="" textlink="">
      <xdr:nvSpPr>
        <xdr:cNvPr id="173" name="Rechteck 172">
          <a:extLst>
            <a:ext uri="{FF2B5EF4-FFF2-40B4-BE49-F238E27FC236}">
              <a16:creationId xmlns:a16="http://schemas.microsoft.com/office/drawing/2014/main" id="{00000000-0008-0000-1700-0000AD000000}"/>
            </a:ext>
          </a:extLst>
        </xdr:cNvPr>
        <xdr:cNvSpPr/>
      </xdr:nvSpPr>
      <xdr:spPr>
        <a:xfrm>
          <a:off x="5026246" y="2747962"/>
          <a:ext cx="65654" cy="398690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2210418</xdr:colOff>
      <xdr:row>10</xdr:row>
      <xdr:rowOff>9524</xdr:rowOff>
    </xdr:from>
    <xdr:to>
      <xdr:col>3</xdr:col>
      <xdr:colOff>2276072</xdr:colOff>
      <xdr:row>11</xdr:row>
      <xdr:rowOff>540</xdr:rowOff>
    </xdr:to>
    <xdr:sp macro="" textlink="">
      <xdr:nvSpPr>
        <xdr:cNvPr id="175" name="Rechteck 174">
          <a:extLst>
            <a:ext uri="{FF2B5EF4-FFF2-40B4-BE49-F238E27FC236}">
              <a16:creationId xmlns:a16="http://schemas.microsoft.com/office/drawing/2014/main" id="{00000000-0008-0000-1700-0000AF000000}"/>
            </a:ext>
          </a:extLst>
        </xdr:cNvPr>
        <xdr:cNvSpPr/>
      </xdr:nvSpPr>
      <xdr:spPr>
        <a:xfrm>
          <a:off x="5026246" y="3158727"/>
          <a:ext cx="65654" cy="401782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2210418</xdr:colOff>
      <xdr:row>11</xdr:row>
      <xdr:rowOff>9524</xdr:rowOff>
    </xdr:from>
    <xdr:to>
      <xdr:col>3</xdr:col>
      <xdr:colOff>2276072</xdr:colOff>
      <xdr:row>11</xdr:row>
      <xdr:rowOff>410765</xdr:rowOff>
    </xdr:to>
    <xdr:sp macro="" textlink="">
      <xdr:nvSpPr>
        <xdr:cNvPr id="177" name="Rechteck 176">
          <a:extLst>
            <a:ext uri="{FF2B5EF4-FFF2-40B4-BE49-F238E27FC236}">
              <a16:creationId xmlns:a16="http://schemas.microsoft.com/office/drawing/2014/main" id="{00000000-0008-0000-1700-0000B1000000}"/>
            </a:ext>
          </a:extLst>
        </xdr:cNvPr>
        <xdr:cNvSpPr/>
      </xdr:nvSpPr>
      <xdr:spPr>
        <a:xfrm>
          <a:off x="5026246" y="3569493"/>
          <a:ext cx="65654" cy="401241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2210418</xdr:colOff>
      <xdr:row>12</xdr:row>
      <xdr:rowOff>4082</xdr:rowOff>
    </xdr:from>
    <xdr:to>
      <xdr:col>3</xdr:col>
      <xdr:colOff>2276072</xdr:colOff>
      <xdr:row>12</xdr:row>
      <xdr:rowOff>402772</xdr:rowOff>
    </xdr:to>
    <xdr:sp macro="" textlink="">
      <xdr:nvSpPr>
        <xdr:cNvPr id="179" name="Rechteck 178">
          <a:extLst>
            <a:ext uri="{FF2B5EF4-FFF2-40B4-BE49-F238E27FC236}">
              <a16:creationId xmlns:a16="http://schemas.microsoft.com/office/drawing/2014/main" id="{00000000-0008-0000-1700-0000B3000000}"/>
            </a:ext>
          </a:extLst>
        </xdr:cNvPr>
        <xdr:cNvSpPr/>
      </xdr:nvSpPr>
      <xdr:spPr>
        <a:xfrm>
          <a:off x="5026246" y="3974816"/>
          <a:ext cx="65654" cy="398690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2210418</xdr:colOff>
      <xdr:row>13</xdr:row>
      <xdr:rowOff>4082</xdr:rowOff>
    </xdr:from>
    <xdr:to>
      <xdr:col>3</xdr:col>
      <xdr:colOff>2276072</xdr:colOff>
      <xdr:row>13</xdr:row>
      <xdr:rowOff>402772</xdr:rowOff>
    </xdr:to>
    <xdr:sp macro="" textlink="">
      <xdr:nvSpPr>
        <xdr:cNvPr id="181" name="Rechteck 180">
          <a:extLst>
            <a:ext uri="{FF2B5EF4-FFF2-40B4-BE49-F238E27FC236}">
              <a16:creationId xmlns:a16="http://schemas.microsoft.com/office/drawing/2014/main" id="{00000000-0008-0000-1700-0000B5000000}"/>
            </a:ext>
          </a:extLst>
        </xdr:cNvPr>
        <xdr:cNvSpPr/>
      </xdr:nvSpPr>
      <xdr:spPr>
        <a:xfrm>
          <a:off x="5026246" y="4385582"/>
          <a:ext cx="65654" cy="398690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2210418</xdr:colOff>
      <xdr:row>14</xdr:row>
      <xdr:rowOff>4081</xdr:rowOff>
    </xdr:from>
    <xdr:to>
      <xdr:col>3</xdr:col>
      <xdr:colOff>2276072</xdr:colOff>
      <xdr:row>14</xdr:row>
      <xdr:rowOff>402771</xdr:rowOff>
    </xdr:to>
    <xdr:sp macro="" textlink="">
      <xdr:nvSpPr>
        <xdr:cNvPr id="183" name="Rechteck 182">
          <a:extLst>
            <a:ext uri="{FF2B5EF4-FFF2-40B4-BE49-F238E27FC236}">
              <a16:creationId xmlns:a16="http://schemas.microsoft.com/office/drawing/2014/main" id="{00000000-0008-0000-1700-0000B7000000}"/>
            </a:ext>
          </a:extLst>
        </xdr:cNvPr>
        <xdr:cNvSpPr/>
      </xdr:nvSpPr>
      <xdr:spPr>
        <a:xfrm>
          <a:off x="5026246" y="4796347"/>
          <a:ext cx="65654" cy="398690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2210418</xdr:colOff>
      <xdr:row>15</xdr:row>
      <xdr:rowOff>4082</xdr:rowOff>
    </xdr:from>
    <xdr:to>
      <xdr:col>3</xdr:col>
      <xdr:colOff>2276072</xdr:colOff>
      <xdr:row>15</xdr:row>
      <xdr:rowOff>402772</xdr:rowOff>
    </xdr:to>
    <xdr:sp macro="" textlink="">
      <xdr:nvSpPr>
        <xdr:cNvPr id="185" name="Rechteck 184">
          <a:extLst>
            <a:ext uri="{FF2B5EF4-FFF2-40B4-BE49-F238E27FC236}">
              <a16:creationId xmlns:a16="http://schemas.microsoft.com/office/drawing/2014/main" id="{00000000-0008-0000-1700-0000B9000000}"/>
            </a:ext>
          </a:extLst>
        </xdr:cNvPr>
        <xdr:cNvSpPr/>
      </xdr:nvSpPr>
      <xdr:spPr>
        <a:xfrm>
          <a:off x="5026246" y="5207113"/>
          <a:ext cx="65654" cy="398690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2210418</xdr:colOff>
      <xdr:row>16</xdr:row>
      <xdr:rowOff>4082</xdr:rowOff>
    </xdr:from>
    <xdr:to>
      <xdr:col>3</xdr:col>
      <xdr:colOff>2276072</xdr:colOff>
      <xdr:row>16</xdr:row>
      <xdr:rowOff>402772</xdr:rowOff>
    </xdr:to>
    <xdr:sp macro="" textlink="">
      <xdr:nvSpPr>
        <xdr:cNvPr id="187" name="Rechteck 186">
          <a:extLst>
            <a:ext uri="{FF2B5EF4-FFF2-40B4-BE49-F238E27FC236}">
              <a16:creationId xmlns:a16="http://schemas.microsoft.com/office/drawing/2014/main" id="{00000000-0008-0000-1700-0000BB000000}"/>
            </a:ext>
          </a:extLst>
        </xdr:cNvPr>
        <xdr:cNvSpPr/>
      </xdr:nvSpPr>
      <xdr:spPr>
        <a:xfrm>
          <a:off x="5026246" y="5617879"/>
          <a:ext cx="65654" cy="398690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2208654</xdr:colOff>
      <xdr:row>17</xdr:row>
      <xdr:rowOff>0</xdr:rowOff>
    </xdr:from>
    <xdr:to>
      <xdr:col>3</xdr:col>
      <xdr:colOff>2276689</xdr:colOff>
      <xdr:row>17</xdr:row>
      <xdr:rowOff>400050</xdr:rowOff>
    </xdr:to>
    <xdr:sp macro="" textlink="">
      <xdr:nvSpPr>
        <xdr:cNvPr id="68" name="Rechteck 67">
          <a:extLst>
            <a:ext uri="{FF2B5EF4-FFF2-40B4-BE49-F238E27FC236}">
              <a16:creationId xmlns:a16="http://schemas.microsoft.com/office/drawing/2014/main" id="{00000000-0008-0000-1700-000044000000}"/>
            </a:ext>
          </a:extLst>
        </xdr:cNvPr>
        <xdr:cNvSpPr/>
      </xdr:nvSpPr>
      <xdr:spPr>
        <a:xfrm>
          <a:off x="5024482" y="6024563"/>
          <a:ext cx="68035" cy="400050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2208654</xdr:colOff>
      <xdr:row>17</xdr:row>
      <xdr:rowOff>409574</xdr:rowOff>
    </xdr:from>
    <xdr:to>
      <xdr:col>3</xdr:col>
      <xdr:colOff>2276689</xdr:colOff>
      <xdr:row>18</xdr:row>
      <xdr:rowOff>400050</xdr:rowOff>
    </xdr:to>
    <xdr:sp macro="" textlink="">
      <xdr:nvSpPr>
        <xdr:cNvPr id="69" name="Rechteck 68">
          <a:extLst>
            <a:ext uri="{FF2B5EF4-FFF2-40B4-BE49-F238E27FC236}">
              <a16:creationId xmlns:a16="http://schemas.microsoft.com/office/drawing/2014/main" id="{00000000-0008-0000-1700-000045000000}"/>
            </a:ext>
          </a:extLst>
        </xdr:cNvPr>
        <xdr:cNvSpPr/>
      </xdr:nvSpPr>
      <xdr:spPr>
        <a:xfrm>
          <a:off x="5024482" y="6434137"/>
          <a:ext cx="68035" cy="401241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2208654</xdr:colOff>
      <xdr:row>18</xdr:row>
      <xdr:rowOff>409574</xdr:rowOff>
    </xdr:from>
    <xdr:to>
      <xdr:col>3</xdr:col>
      <xdr:colOff>2276689</xdr:colOff>
      <xdr:row>19</xdr:row>
      <xdr:rowOff>400050</xdr:rowOff>
    </xdr:to>
    <xdr:sp macro="" textlink="">
      <xdr:nvSpPr>
        <xdr:cNvPr id="70" name="Rechteck 69">
          <a:extLst>
            <a:ext uri="{FF2B5EF4-FFF2-40B4-BE49-F238E27FC236}">
              <a16:creationId xmlns:a16="http://schemas.microsoft.com/office/drawing/2014/main" id="{00000000-0008-0000-1700-000046000000}"/>
            </a:ext>
          </a:extLst>
        </xdr:cNvPr>
        <xdr:cNvSpPr/>
      </xdr:nvSpPr>
      <xdr:spPr>
        <a:xfrm>
          <a:off x="5024482" y="6844902"/>
          <a:ext cx="68035" cy="401242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2208654</xdr:colOff>
      <xdr:row>19</xdr:row>
      <xdr:rowOff>409574</xdr:rowOff>
    </xdr:from>
    <xdr:to>
      <xdr:col>3</xdr:col>
      <xdr:colOff>2276689</xdr:colOff>
      <xdr:row>20</xdr:row>
      <xdr:rowOff>398689</xdr:rowOff>
    </xdr:to>
    <xdr:sp macro="" textlink="">
      <xdr:nvSpPr>
        <xdr:cNvPr id="71" name="Rechteck 70">
          <a:extLst>
            <a:ext uri="{FF2B5EF4-FFF2-40B4-BE49-F238E27FC236}">
              <a16:creationId xmlns:a16="http://schemas.microsoft.com/office/drawing/2014/main" id="{00000000-0008-0000-1700-000047000000}"/>
            </a:ext>
          </a:extLst>
        </xdr:cNvPr>
        <xdr:cNvSpPr/>
      </xdr:nvSpPr>
      <xdr:spPr>
        <a:xfrm>
          <a:off x="5024482" y="7255668"/>
          <a:ext cx="68035" cy="399880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2208654</xdr:colOff>
      <xdr:row>20</xdr:row>
      <xdr:rowOff>409574</xdr:rowOff>
    </xdr:from>
    <xdr:to>
      <xdr:col>3</xdr:col>
      <xdr:colOff>2276689</xdr:colOff>
      <xdr:row>21</xdr:row>
      <xdr:rowOff>401781</xdr:rowOff>
    </xdr:to>
    <xdr:sp macro="" textlink="">
      <xdr:nvSpPr>
        <xdr:cNvPr id="72" name="Rechteck 71">
          <a:extLst>
            <a:ext uri="{FF2B5EF4-FFF2-40B4-BE49-F238E27FC236}">
              <a16:creationId xmlns:a16="http://schemas.microsoft.com/office/drawing/2014/main" id="{00000000-0008-0000-1700-000048000000}"/>
            </a:ext>
          </a:extLst>
        </xdr:cNvPr>
        <xdr:cNvSpPr/>
      </xdr:nvSpPr>
      <xdr:spPr>
        <a:xfrm>
          <a:off x="5024482" y="7666433"/>
          <a:ext cx="68035" cy="402973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2208654</xdr:colOff>
      <xdr:row>21</xdr:row>
      <xdr:rowOff>409574</xdr:rowOff>
    </xdr:from>
    <xdr:to>
      <xdr:col>3</xdr:col>
      <xdr:colOff>2276689</xdr:colOff>
      <xdr:row>22</xdr:row>
      <xdr:rowOff>400050</xdr:rowOff>
    </xdr:to>
    <xdr:sp macro="" textlink="">
      <xdr:nvSpPr>
        <xdr:cNvPr id="73" name="Rechteck 72">
          <a:extLst>
            <a:ext uri="{FF2B5EF4-FFF2-40B4-BE49-F238E27FC236}">
              <a16:creationId xmlns:a16="http://schemas.microsoft.com/office/drawing/2014/main" id="{00000000-0008-0000-1700-000049000000}"/>
            </a:ext>
          </a:extLst>
        </xdr:cNvPr>
        <xdr:cNvSpPr/>
      </xdr:nvSpPr>
      <xdr:spPr>
        <a:xfrm>
          <a:off x="5024482" y="8077199"/>
          <a:ext cx="68035" cy="401242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2208654</xdr:colOff>
      <xdr:row>22</xdr:row>
      <xdr:rowOff>404132</xdr:rowOff>
    </xdr:from>
    <xdr:to>
      <xdr:col>3</xdr:col>
      <xdr:colOff>2276689</xdr:colOff>
      <xdr:row>23</xdr:row>
      <xdr:rowOff>393247</xdr:rowOff>
    </xdr:to>
    <xdr:sp macro="" textlink="">
      <xdr:nvSpPr>
        <xdr:cNvPr id="74" name="Rechteck 73">
          <a:extLst>
            <a:ext uri="{FF2B5EF4-FFF2-40B4-BE49-F238E27FC236}">
              <a16:creationId xmlns:a16="http://schemas.microsoft.com/office/drawing/2014/main" id="{00000000-0008-0000-1700-00004A000000}"/>
            </a:ext>
          </a:extLst>
        </xdr:cNvPr>
        <xdr:cNvSpPr/>
      </xdr:nvSpPr>
      <xdr:spPr>
        <a:xfrm>
          <a:off x="5024482" y="8482523"/>
          <a:ext cx="68035" cy="399880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2208654</xdr:colOff>
      <xdr:row>23</xdr:row>
      <xdr:rowOff>404132</xdr:rowOff>
    </xdr:from>
    <xdr:to>
      <xdr:col>3</xdr:col>
      <xdr:colOff>2276689</xdr:colOff>
      <xdr:row>24</xdr:row>
      <xdr:rowOff>393247</xdr:rowOff>
    </xdr:to>
    <xdr:sp macro="" textlink="">
      <xdr:nvSpPr>
        <xdr:cNvPr id="75" name="Rechteck 74">
          <a:extLst>
            <a:ext uri="{FF2B5EF4-FFF2-40B4-BE49-F238E27FC236}">
              <a16:creationId xmlns:a16="http://schemas.microsoft.com/office/drawing/2014/main" id="{00000000-0008-0000-1700-00004B000000}"/>
            </a:ext>
          </a:extLst>
        </xdr:cNvPr>
        <xdr:cNvSpPr/>
      </xdr:nvSpPr>
      <xdr:spPr>
        <a:xfrm>
          <a:off x="5024482" y="8893288"/>
          <a:ext cx="68035" cy="399881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2208654</xdr:colOff>
      <xdr:row>24</xdr:row>
      <xdr:rowOff>404131</xdr:rowOff>
    </xdr:from>
    <xdr:to>
      <xdr:col>3</xdr:col>
      <xdr:colOff>2276689</xdr:colOff>
      <xdr:row>25</xdr:row>
      <xdr:rowOff>393246</xdr:rowOff>
    </xdr:to>
    <xdr:sp macro="" textlink="">
      <xdr:nvSpPr>
        <xdr:cNvPr id="76" name="Rechteck 75">
          <a:extLst>
            <a:ext uri="{FF2B5EF4-FFF2-40B4-BE49-F238E27FC236}">
              <a16:creationId xmlns:a16="http://schemas.microsoft.com/office/drawing/2014/main" id="{00000000-0008-0000-1700-00004C000000}"/>
            </a:ext>
          </a:extLst>
        </xdr:cNvPr>
        <xdr:cNvSpPr/>
      </xdr:nvSpPr>
      <xdr:spPr>
        <a:xfrm>
          <a:off x="5024482" y="9304053"/>
          <a:ext cx="68035" cy="399881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1764</xdr:colOff>
      <xdr:row>6</xdr:row>
      <xdr:rowOff>0</xdr:rowOff>
    </xdr:from>
    <xdr:to>
      <xdr:col>3</xdr:col>
      <xdr:colOff>67418</xdr:colOff>
      <xdr:row>7</xdr:row>
      <xdr:rowOff>1190</xdr:rowOff>
    </xdr:to>
    <xdr:sp macro="" textlink="">
      <xdr:nvSpPr>
        <xdr:cNvPr id="79" name="Rechteck 78">
          <a:extLst>
            <a:ext uri="{FF2B5EF4-FFF2-40B4-BE49-F238E27FC236}">
              <a16:creationId xmlns:a16="http://schemas.microsoft.com/office/drawing/2014/main" id="{00000000-0008-0000-1700-00004F000000}"/>
            </a:ext>
          </a:extLst>
        </xdr:cNvPr>
        <xdr:cNvSpPr/>
      </xdr:nvSpPr>
      <xdr:spPr>
        <a:xfrm>
          <a:off x="2821164" y="1504950"/>
          <a:ext cx="65654" cy="391715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1764</xdr:colOff>
      <xdr:row>7</xdr:row>
      <xdr:rowOff>1189</xdr:rowOff>
    </xdr:from>
    <xdr:to>
      <xdr:col>3</xdr:col>
      <xdr:colOff>67418</xdr:colOff>
      <xdr:row>8</xdr:row>
      <xdr:rowOff>1191</xdr:rowOff>
    </xdr:to>
    <xdr:sp macro="" textlink="">
      <xdr:nvSpPr>
        <xdr:cNvPr id="80" name="Rechteck 79">
          <a:extLst>
            <a:ext uri="{FF2B5EF4-FFF2-40B4-BE49-F238E27FC236}">
              <a16:creationId xmlns:a16="http://schemas.microsoft.com/office/drawing/2014/main" id="{00000000-0008-0000-1700-000050000000}"/>
            </a:ext>
          </a:extLst>
        </xdr:cNvPr>
        <xdr:cNvSpPr/>
      </xdr:nvSpPr>
      <xdr:spPr>
        <a:xfrm>
          <a:off x="2821164" y="1896664"/>
          <a:ext cx="65654" cy="390527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1764</xdr:colOff>
      <xdr:row>8</xdr:row>
      <xdr:rowOff>1190</xdr:rowOff>
    </xdr:from>
    <xdr:to>
      <xdr:col>3</xdr:col>
      <xdr:colOff>67418</xdr:colOff>
      <xdr:row>8</xdr:row>
      <xdr:rowOff>401241</xdr:rowOff>
    </xdr:to>
    <xdr:sp macro="" textlink="">
      <xdr:nvSpPr>
        <xdr:cNvPr id="81" name="Rechteck 80">
          <a:extLst>
            <a:ext uri="{FF2B5EF4-FFF2-40B4-BE49-F238E27FC236}">
              <a16:creationId xmlns:a16="http://schemas.microsoft.com/office/drawing/2014/main" id="{00000000-0008-0000-1700-000051000000}"/>
            </a:ext>
          </a:extLst>
        </xdr:cNvPr>
        <xdr:cNvSpPr/>
      </xdr:nvSpPr>
      <xdr:spPr>
        <a:xfrm>
          <a:off x="2821164" y="2325290"/>
          <a:ext cx="65654" cy="400051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1764</xdr:colOff>
      <xdr:row>8</xdr:row>
      <xdr:rowOff>410765</xdr:rowOff>
    </xdr:from>
    <xdr:to>
      <xdr:col>3</xdr:col>
      <xdr:colOff>67418</xdr:colOff>
      <xdr:row>9</xdr:row>
      <xdr:rowOff>398689</xdr:rowOff>
    </xdr:to>
    <xdr:sp macro="" textlink="">
      <xdr:nvSpPr>
        <xdr:cNvPr id="82" name="Rechteck 81">
          <a:extLst>
            <a:ext uri="{FF2B5EF4-FFF2-40B4-BE49-F238E27FC236}">
              <a16:creationId xmlns:a16="http://schemas.microsoft.com/office/drawing/2014/main" id="{00000000-0008-0000-1700-000052000000}"/>
            </a:ext>
          </a:extLst>
        </xdr:cNvPr>
        <xdr:cNvSpPr/>
      </xdr:nvSpPr>
      <xdr:spPr>
        <a:xfrm>
          <a:off x="2817592" y="2738437"/>
          <a:ext cx="65654" cy="398690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1764</xdr:colOff>
      <xdr:row>9</xdr:row>
      <xdr:rowOff>410764</xdr:rowOff>
    </xdr:from>
    <xdr:to>
      <xdr:col>3</xdr:col>
      <xdr:colOff>67418</xdr:colOff>
      <xdr:row>10</xdr:row>
      <xdr:rowOff>401781</xdr:rowOff>
    </xdr:to>
    <xdr:sp macro="" textlink="">
      <xdr:nvSpPr>
        <xdr:cNvPr id="83" name="Rechteck 82">
          <a:extLst>
            <a:ext uri="{FF2B5EF4-FFF2-40B4-BE49-F238E27FC236}">
              <a16:creationId xmlns:a16="http://schemas.microsoft.com/office/drawing/2014/main" id="{00000000-0008-0000-1700-000053000000}"/>
            </a:ext>
          </a:extLst>
        </xdr:cNvPr>
        <xdr:cNvSpPr/>
      </xdr:nvSpPr>
      <xdr:spPr>
        <a:xfrm>
          <a:off x="2817592" y="3149202"/>
          <a:ext cx="65654" cy="401782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1764</xdr:colOff>
      <xdr:row>10</xdr:row>
      <xdr:rowOff>410765</xdr:rowOff>
    </xdr:from>
    <xdr:to>
      <xdr:col>3</xdr:col>
      <xdr:colOff>67418</xdr:colOff>
      <xdr:row>11</xdr:row>
      <xdr:rowOff>401240</xdr:rowOff>
    </xdr:to>
    <xdr:sp macro="" textlink="">
      <xdr:nvSpPr>
        <xdr:cNvPr id="84" name="Rechteck 83">
          <a:extLst>
            <a:ext uri="{FF2B5EF4-FFF2-40B4-BE49-F238E27FC236}">
              <a16:creationId xmlns:a16="http://schemas.microsoft.com/office/drawing/2014/main" id="{00000000-0008-0000-1700-000054000000}"/>
            </a:ext>
          </a:extLst>
        </xdr:cNvPr>
        <xdr:cNvSpPr/>
      </xdr:nvSpPr>
      <xdr:spPr>
        <a:xfrm>
          <a:off x="2817592" y="3559968"/>
          <a:ext cx="65654" cy="401241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1764</xdr:colOff>
      <xdr:row>11</xdr:row>
      <xdr:rowOff>405322</xdr:rowOff>
    </xdr:from>
    <xdr:to>
      <xdr:col>3</xdr:col>
      <xdr:colOff>67418</xdr:colOff>
      <xdr:row>12</xdr:row>
      <xdr:rowOff>393247</xdr:rowOff>
    </xdr:to>
    <xdr:sp macro="" textlink="">
      <xdr:nvSpPr>
        <xdr:cNvPr id="85" name="Rechteck 84">
          <a:extLst>
            <a:ext uri="{FF2B5EF4-FFF2-40B4-BE49-F238E27FC236}">
              <a16:creationId xmlns:a16="http://schemas.microsoft.com/office/drawing/2014/main" id="{00000000-0008-0000-1700-000055000000}"/>
            </a:ext>
          </a:extLst>
        </xdr:cNvPr>
        <xdr:cNvSpPr/>
      </xdr:nvSpPr>
      <xdr:spPr>
        <a:xfrm>
          <a:off x="2817592" y="3965291"/>
          <a:ext cx="65654" cy="398690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1764</xdr:colOff>
      <xdr:row>12</xdr:row>
      <xdr:rowOff>405323</xdr:rowOff>
    </xdr:from>
    <xdr:to>
      <xdr:col>3</xdr:col>
      <xdr:colOff>67418</xdr:colOff>
      <xdr:row>13</xdr:row>
      <xdr:rowOff>393247</xdr:rowOff>
    </xdr:to>
    <xdr:sp macro="" textlink="">
      <xdr:nvSpPr>
        <xdr:cNvPr id="86" name="Rechteck 85">
          <a:extLst>
            <a:ext uri="{FF2B5EF4-FFF2-40B4-BE49-F238E27FC236}">
              <a16:creationId xmlns:a16="http://schemas.microsoft.com/office/drawing/2014/main" id="{00000000-0008-0000-1700-000056000000}"/>
            </a:ext>
          </a:extLst>
        </xdr:cNvPr>
        <xdr:cNvSpPr/>
      </xdr:nvSpPr>
      <xdr:spPr>
        <a:xfrm>
          <a:off x="2817592" y="4376057"/>
          <a:ext cx="65654" cy="398690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1764</xdr:colOff>
      <xdr:row>13</xdr:row>
      <xdr:rowOff>405322</xdr:rowOff>
    </xdr:from>
    <xdr:to>
      <xdr:col>3</xdr:col>
      <xdr:colOff>67418</xdr:colOff>
      <xdr:row>14</xdr:row>
      <xdr:rowOff>393246</xdr:rowOff>
    </xdr:to>
    <xdr:sp macro="" textlink="">
      <xdr:nvSpPr>
        <xdr:cNvPr id="87" name="Rechteck 86">
          <a:extLst>
            <a:ext uri="{FF2B5EF4-FFF2-40B4-BE49-F238E27FC236}">
              <a16:creationId xmlns:a16="http://schemas.microsoft.com/office/drawing/2014/main" id="{00000000-0008-0000-1700-000057000000}"/>
            </a:ext>
          </a:extLst>
        </xdr:cNvPr>
        <xdr:cNvSpPr/>
      </xdr:nvSpPr>
      <xdr:spPr>
        <a:xfrm>
          <a:off x="2817592" y="4786822"/>
          <a:ext cx="65654" cy="398690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1764</xdr:colOff>
      <xdr:row>14</xdr:row>
      <xdr:rowOff>405322</xdr:rowOff>
    </xdr:from>
    <xdr:to>
      <xdr:col>3</xdr:col>
      <xdr:colOff>67418</xdr:colOff>
      <xdr:row>15</xdr:row>
      <xdr:rowOff>393247</xdr:rowOff>
    </xdr:to>
    <xdr:sp macro="" textlink="">
      <xdr:nvSpPr>
        <xdr:cNvPr id="88" name="Rechteck 87">
          <a:extLst>
            <a:ext uri="{FF2B5EF4-FFF2-40B4-BE49-F238E27FC236}">
              <a16:creationId xmlns:a16="http://schemas.microsoft.com/office/drawing/2014/main" id="{00000000-0008-0000-1700-000058000000}"/>
            </a:ext>
          </a:extLst>
        </xdr:cNvPr>
        <xdr:cNvSpPr/>
      </xdr:nvSpPr>
      <xdr:spPr>
        <a:xfrm>
          <a:off x="2817592" y="5197588"/>
          <a:ext cx="65654" cy="398690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1764</xdr:colOff>
      <xdr:row>15</xdr:row>
      <xdr:rowOff>405323</xdr:rowOff>
    </xdr:from>
    <xdr:to>
      <xdr:col>3</xdr:col>
      <xdr:colOff>67418</xdr:colOff>
      <xdr:row>16</xdr:row>
      <xdr:rowOff>393247</xdr:rowOff>
    </xdr:to>
    <xdr:sp macro="" textlink="">
      <xdr:nvSpPr>
        <xdr:cNvPr id="89" name="Rechteck 88">
          <a:extLst>
            <a:ext uri="{FF2B5EF4-FFF2-40B4-BE49-F238E27FC236}">
              <a16:creationId xmlns:a16="http://schemas.microsoft.com/office/drawing/2014/main" id="{00000000-0008-0000-1700-000059000000}"/>
            </a:ext>
          </a:extLst>
        </xdr:cNvPr>
        <xdr:cNvSpPr/>
      </xdr:nvSpPr>
      <xdr:spPr>
        <a:xfrm>
          <a:off x="2817592" y="5608354"/>
          <a:ext cx="65654" cy="398690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0</xdr:colOff>
      <xdr:row>16</xdr:row>
      <xdr:rowOff>401241</xdr:rowOff>
    </xdr:from>
    <xdr:to>
      <xdr:col>3</xdr:col>
      <xdr:colOff>68035</xdr:colOff>
      <xdr:row>17</xdr:row>
      <xdr:rowOff>390525</xdr:rowOff>
    </xdr:to>
    <xdr:sp macro="" textlink="">
      <xdr:nvSpPr>
        <xdr:cNvPr id="90" name="Rechteck 89">
          <a:extLst>
            <a:ext uri="{FF2B5EF4-FFF2-40B4-BE49-F238E27FC236}">
              <a16:creationId xmlns:a16="http://schemas.microsoft.com/office/drawing/2014/main" id="{00000000-0008-0000-1700-00005A000000}"/>
            </a:ext>
          </a:extLst>
        </xdr:cNvPr>
        <xdr:cNvSpPr/>
      </xdr:nvSpPr>
      <xdr:spPr>
        <a:xfrm>
          <a:off x="2815828" y="6015038"/>
          <a:ext cx="68035" cy="400050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0</xdr:colOff>
      <xdr:row>17</xdr:row>
      <xdr:rowOff>400049</xdr:rowOff>
    </xdr:from>
    <xdr:to>
      <xdr:col>3</xdr:col>
      <xdr:colOff>68035</xdr:colOff>
      <xdr:row>18</xdr:row>
      <xdr:rowOff>390525</xdr:rowOff>
    </xdr:to>
    <xdr:sp macro="" textlink="">
      <xdr:nvSpPr>
        <xdr:cNvPr id="91" name="Rechteck 90">
          <a:extLst>
            <a:ext uri="{FF2B5EF4-FFF2-40B4-BE49-F238E27FC236}">
              <a16:creationId xmlns:a16="http://schemas.microsoft.com/office/drawing/2014/main" id="{00000000-0008-0000-1700-00005B000000}"/>
            </a:ext>
          </a:extLst>
        </xdr:cNvPr>
        <xdr:cNvSpPr/>
      </xdr:nvSpPr>
      <xdr:spPr>
        <a:xfrm>
          <a:off x="2815828" y="6424612"/>
          <a:ext cx="68035" cy="401241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0</xdr:colOff>
      <xdr:row>18</xdr:row>
      <xdr:rowOff>400049</xdr:rowOff>
    </xdr:from>
    <xdr:to>
      <xdr:col>3</xdr:col>
      <xdr:colOff>68035</xdr:colOff>
      <xdr:row>19</xdr:row>
      <xdr:rowOff>390525</xdr:rowOff>
    </xdr:to>
    <xdr:sp macro="" textlink="">
      <xdr:nvSpPr>
        <xdr:cNvPr id="92" name="Rechteck 91">
          <a:extLst>
            <a:ext uri="{FF2B5EF4-FFF2-40B4-BE49-F238E27FC236}">
              <a16:creationId xmlns:a16="http://schemas.microsoft.com/office/drawing/2014/main" id="{00000000-0008-0000-1700-00005C000000}"/>
            </a:ext>
          </a:extLst>
        </xdr:cNvPr>
        <xdr:cNvSpPr/>
      </xdr:nvSpPr>
      <xdr:spPr>
        <a:xfrm>
          <a:off x="2815828" y="6835377"/>
          <a:ext cx="68035" cy="401242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0</xdr:colOff>
      <xdr:row>19</xdr:row>
      <xdr:rowOff>400049</xdr:rowOff>
    </xdr:from>
    <xdr:to>
      <xdr:col>3</xdr:col>
      <xdr:colOff>68035</xdr:colOff>
      <xdr:row>20</xdr:row>
      <xdr:rowOff>389164</xdr:rowOff>
    </xdr:to>
    <xdr:sp macro="" textlink="">
      <xdr:nvSpPr>
        <xdr:cNvPr id="93" name="Rechteck 92">
          <a:extLst>
            <a:ext uri="{FF2B5EF4-FFF2-40B4-BE49-F238E27FC236}">
              <a16:creationId xmlns:a16="http://schemas.microsoft.com/office/drawing/2014/main" id="{00000000-0008-0000-1700-00005D000000}"/>
            </a:ext>
          </a:extLst>
        </xdr:cNvPr>
        <xdr:cNvSpPr/>
      </xdr:nvSpPr>
      <xdr:spPr>
        <a:xfrm>
          <a:off x="2815828" y="7246143"/>
          <a:ext cx="68035" cy="399880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0</xdr:colOff>
      <xdr:row>20</xdr:row>
      <xdr:rowOff>400049</xdr:rowOff>
    </xdr:from>
    <xdr:to>
      <xdr:col>3</xdr:col>
      <xdr:colOff>68035</xdr:colOff>
      <xdr:row>21</xdr:row>
      <xdr:rowOff>392256</xdr:rowOff>
    </xdr:to>
    <xdr:sp macro="" textlink="">
      <xdr:nvSpPr>
        <xdr:cNvPr id="94" name="Rechteck 93">
          <a:extLst>
            <a:ext uri="{FF2B5EF4-FFF2-40B4-BE49-F238E27FC236}">
              <a16:creationId xmlns:a16="http://schemas.microsoft.com/office/drawing/2014/main" id="{00000000-0008-0000-1700-00005E000000}"/>
            </a:ext>
          </a:extLst>
        </xdr:cNvPr>
        <xdr:cNvSpPr/>
      </xdr:nvSpPr>
      <xdr:spPr>
        <a:xfrm>
          <a:off x="2815828" y="7656908"/>
          <a:ext cx="68035" cy="402973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0</xdr:colOff>
      <xdr:row>21</xdr:row>
      <xdr:rowOff>400049</xdr:rowOff>
    </xdr:from>
    <xdr:to>
      <xdr:col>3</xdr:col>
      <xdr:colOff>68035</xdr:colOff>
      <xdr:row>22</xdr:row>
      <xdr:rowOff>390525</xdr:rowOff>
    </xdr:to>
    <xdr:sp macro="" textlink="">
      <xdr:nvSpPr>
        <xdr:cNvPr id="95" name="Rechteck 94">
          <a:extLst>
            <a:ext uri="{FF2B5EF4-FFF2-40B4-BE49-F238E27FC236}">
              <a16:creationId xmlns:a16="http://schemas.microsoft.com/office/drawing/2014/main" id="{00000000-0008-0000-1700-00005F000000}"/>
            </a:ext>
          </a:extLst>
        </xdr:cNvPr>
        <xdr:cNvSpPr/>
      </xdr:nvSpPr>
      <xdr:spPr>
        <a:xfrm>
          <a:off x="2815828" y="8067674"/>
          <a:ext cx="68035" cy="401242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0</xdr:colOff>
      <xdr:row>22</xdr:row>
      <xdr:rowOff>394607</xdr:rowOff>
    </xdr:from>
    <xdr:to>
      <xdr:col>3</xdr:col>
      <xdr:colOff>68035</xdr:colOff>
      <xdr:row>23</xdr:row>
      <xdr:rowOff>383722</xdr:rowOff>
    </xdr:to>
    <xdr:sp macro="" textlink="">
      <xdr:nvSpPr>
        <xdr:cNvPr id="96" name="Rechteck 95">
          <a:extLst>
            <a:ext uri="{FF2B5EF4-FFF2-40B4-BE49-F238E27FC236}">
              <a16:creationId xmlns:a16="http://schemas.microsoft.com/office/drawing/2014/main" id="{00000000-0008-0000-1700-000060000000}"/>
            </a:ext>
          </a:extLst>
        </xdr:cNvPr>
        <xdr:cNvSpPr/>
      </xdr:nvSpPr>
      <xdr:spPr>
        <a:xfrm>
          <a:off x="2815828" y="8472998"/>
          <a:ext cx="68035" cy="399880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0</xdr:colOff>
      <xdr:row>23</xdr:row>
      <xdr:rowOff>394607</xdr:rowOff>
    </xdr:from>
    <xdr:to>
      <xdr:col>3</xdr:col>
      <xdr:colOff>68035</xdr:colOff>
      <xdr:row>24</xdr:row>
      <xdr:rowOff>383722</xdr:rowOff>
    </xdr:to>
    <xdr:sp macro="" textlink="">
      <xdr:nvSpPr>
        <xdr:cNvPr id="97" name="Rechteck 96">
          <a:extLst>
            <a:ext uri="{FF2B5EF4-FFF2-40B4-BE49-F238E27FC236}">
              <a16:creationId xmlns:a16="http://schemas.microsoft.com/office/drawing/2014/main" id="{00000000-0008-0000-1700-000061000000}"/>
            </a:ext>
          </a:extLst>
        </xdr:cNvPr>
        <xdr:cNvSpPr/>
      </xdr:nvSpPr>
      <xdr:spPr>
        <a:xfrm>
          <a:off x="2815828" y="8883763"/>
          <a:ext cx="68035" cy="399881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0</xdr:colOff>
      <xdr:row>24</xdr:row>
      <xdr:rowOff>394606</xdr:rowOff>
    </xdr:from>
    <xdr:to>
      <xdr:col>3</xdr:col>
      <xdr:colOff>68035</xdr:colOff>
      <xdr:row>25</xdr:row>
      <xdr:rowOff>383721</xdr:rowOff>
    </xdr:to>
    <xdr:sp macro="" textlink="">
      <xdr:nvSpPr>
        <xdr:cNvPr id="98" name="Rechteck 97">
          <a:extLst>
            <a:ext uri="{FF2B5EF4-FFF2-40B4-BE49-F238E27FC236}">
              <a16:creationId xmlns:a16="http://schemas.microsoft.com/office/drawing/2014/main" id="{00000000-0008-0000-1700-000062000000}"/>
            </a:ext>
          </a:extLst>
        </xdr:cNvPr>
        <xdr:cNvSpPr/>
      </xdr:nvSpPr>
      <xdr:spPr>
        <a:xfrm>
          <a:off x="2815828" y="9294528"/>
          <a:ext cx="68035" cy="399881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 editAs="oneCell">
    <xdr:from>
      <xdr:col>3</xdr:col>
      <xdr:colOff>161925</xdr:colOff>
      <xdr:row>4</xdr:row>
      <xdr:rowOff>47625</xdr:rowOff>
    </xdr:from>
    <xdr:to>
      <xdr:col>3</xdr:col>
      <xdr:colOff>2114550</xdr:colOff>
      <xdr:row>4</xdr:row>
      <xdr:rowOff>447675</xdr:rowOff>
    </xdr:to>
    <xdr:grpSp>
      <xdr:nvGrpSpPr>
        <xdr:cNvPr id="39" name="Gruppieren 38">
          <a:extLst>
            <a:ext uri="{FF2B5EF4-FFF2-40B4-BE49-F238E27FC236}">
              <a16:creationId xmlns:a16="http://schemas.microsoft.com/office/drawing/2014/main" id="{00000000-0008-0000-1700-000027000000}"/>
            </a:ext>
          </a:extLst>
        </xdr:cNvPr>
        <xdr:cNvGrpSpPr/>
      </xdr:nvGrpSpPr>
      <xdr:grpSpPr>
        <a:xfrm>
          <a:off x="3065145" y="992505"/>
          <a:ext cx="1952625" cy="400050"/>
          <a:chOff x="2981325" y="981075"/>
          <a:chExt cx="1952625" cy="400050"/>
        </a:xfrm>
      </xdr:grpSpPr>
      <xdr:sp macro="" textlink="">
        <xdr:nvSpPr>
          <xdr:cNvPr id="38" name="Eingekerbter Richtungspfeil 37">
            <a:extLst>
              <a:ext uri="{FF2B5EF4-FFF2-40B4-BE49-F238E27FC236}">
                <a16:creationId xmlns:a16="http://schemas.microsoft.com/office/drawing/2014/main" id="{00000000-0008-0000-1700-000026000000}"/>
              </a:ext>
            </a:extLst>
          </xdr:cNvPr>
          <xdr:cNvSpPr/>
        </xdr:nvSpPr>
        <xdr:spPr>
          <a:xfrm rot="10800000">
            <a:off x="3606165" y="981075"/>
            <a:ext cx="247650" cy="400050"/>
          </a:xfrm>
          <a:prstGeom prst="chevron">
            <a:avLst/>
          </a:prstGeom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>
              <a:solidFill>
                <a:schemeClr val="tx1"/>
              </a:solidFill>
            </a:endParaRPr>
          </a:p>
        </xdr:txBody>
      </xdr:sp>
      <xdr:sp macro="" textlink="">
        <xdr:nvSpPr>
          <xdr:cNvPr id="135" name="Eingekerbter Richtungspfeil 134">
            <a:extLst>
              <a:ext uri="{FF2B5EF4-FFF2-40B4-BE49-F238E27FC236}">
                <a16:creationId xmlns:a16="http://schemas.microsoft.com/office/drawing/2014/main" id="{00000000-0008-0000-1700-000087000000}"/>
              </a:ext>
            </a:extLst>
          </xdr:cNvPr>
          <xdr:cNvSpPr/>
        </xdr:nvSpPr>
        <xdr:spPr>
          <a:xfrm>
            <a:off x="4061460" y="981075"/>
            <a:ext cx="247650" cy="400050"/>
          </a:xfrm>
          <a:prstGeom prst="chevron">
            <a:avLst/>
          </a:prstGeom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>
              <a:solidFill>
                <a:schemeClr val="tx1"/>
              </a:solidFill>
            </a:endParaRPr>
          </a:p>
        </xdr:txBody>
      </xdr:sp>
      <xdr:sp macro="" textlink="">
        <xdr:nvSpPr>
          <xdr:cNvPr id="136" name="Eingekerbter Richtungspfeil 135">
            <a:extLst>
              <a:ext uri="{FF2B5EF4-FFF2-40B4-BE49-F238E27FC236}">
                <a16:creationId xmlns:a16="http://schemas.microsoft.com/office/drawing/2014/main" id="{00000000-0008-0000-1700-000088000000}"/>
              </a:ext>
            </a:extLst>
          </xdr:cNvPr>
          <xdr:cNvSpPr/>
        </xdr:nvSpPr>
        <xdr:spPr>
          <a:xfrm>
            <a:off x="4686300" y="981075"/>
            <a:ext cx="247650" cy="400050"/>
          </a:xfrm>
          <a:prstGeom prst="chevron">
            <a:avLst/>
          </a:prstGeom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>
              <a:solidFill>
                <a:schemeClr val="tx1"/>
              </a:solidFill>
            </a:endParaRPr>
          </a:p>
        </xdr:txBody>
      </xdr:sp>
      <xdr:sp macro="" textlink="">
        <xdr:nvSpPr>
          <xdr:cNvPr id="139" name="Eingekerbter Richtungspfeil 138">
            <a:extLst>
              <a:ext uri="{FF2B5EF4-FFF2-40B4-BE49-F238E27FC236}">
                <a16:creationId xmlns:a16="http://schemas.microsoft.com/office/drawing/2014/main" id="{00000000-0008-0000-1700-00008B000000}"/>
              </a:ext>
            </a:extLst>
          </xdr:cNvPr>
          <xdr:cNvSpPr/>
        </xdr:nvSpPr>
        <xdr:spPr>
          <a:xfrm>
            <a:off x="4373880" y="981075"/>
            <a:ext cx="247650" cy="400050"/>
          </a:xfrm>
          <a:prstGeom prst="chevron">
            <a:avLst/>
          </a:prstGeom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>
              <a:solidFill>
                <a:schemeClr val="tx1"/>
              </a:solidFill>
            </a:endParaRPr>
          </a:p>
        </xdr:txBody>
      </xdr:sp>
      <xdr:sp macro="" textlink="">
        <xdr:nvSpPr>
          <xdr:cNvPr id="140" name="Eingekerbter Richtungspfeil 139">
            <a:extLst>
              <a:ext uri="{FF2B5EF4-FFF2-40B4-BE49-F238E27FC236}">
                <a16:creationId xmlns:a16="http://schemas.microsoft.com/office/drawing/2014/main" id="{00000000-0008-0000-1700-00008C000000}"/>
              </a:ext>
            </a:extLst>
          </xdr:cNvPr>
          <xdr:cNvSpPr/>
        </xdr:nvSpPr>
        <xdr:spPr>
          <a:xfrm rot="10800000">
            <a:off x="3293745" y="981075"/>
            <a:ext cx="247650" cy="400050"/>
          </a:xfrm>
          <a:prstGeom prst="chevron">
            <a:avLst/>
          </a:prstGeom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>
              <a:solidFill>
                <a:schemeClr val="tx1"/>
              </a:solidFill>
            </a:endParaRPr>
          </a:p>
        </xdr:txBody>
      </xdr:sp>
      <xdr:sp macro="" textlink="">
        <xdr:nvSpPr>
          <xdr:cNvPr id="142" name="Eingekerbter Richtungspfeil 141">
            <a:extLst>
              <a:ext uri="{FF2B5EF4-FFF2-40B4-BE49-F238E27FC236}">
                <a16:creationId xmlns:a16="http://schemas.microsoft.com/office/drawing/2014/main" id="{00000000-0008-0000-1700-00008E000000}"/>
              </a:ext>
            </a:extLst>
          </xdr:cNvPr>
          <xdr:cNvSpPr/>
        </xdr:nvSpPr>
        <xdr:spPr>
          <a:xfrm rot="10800000">
            <a:off x="2981325" y="981075"/>
            <a:ext cx="247650" cy="400050"/>
          </a:xfrm>
          <a:prstGeom prst="chevron">
            <a:avLst/>
          </a:prstGeom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>
              <a:solidFill>
                <a:schemeClr val="tx1"/>
              </a:solidFill>
            </a:endParaRPr>
          </a:p>
        </xdr:txBody>
      </xdr:sp>
    </xdr:grpSp>
    <xdr:clientData/>
  </xdr:twoCellAnchor>
  <xdr:twoCellAnchor>
    <xdr:from>
      <xdr:col>3</xdr:col>
      <xdr:colOff>67418</xdr:colOff>
      <xdr:row>6</xdr:row>
      <xdr:rowOff>200025</xdr:rowOff>
    </xdr:from>
    <xdr:to>
      <xdr:col>3</xdr:col>
      <xdr:colOff>2210418</xdr:colOff>
      <xdr:row>6</xdr:row>
      <xdr:rowOff>200620</xdr:rowOff>
    </xdr:to>
    <xdr:cxnSp macro="">
      <xdr:nvCxnSpPr>
        <xdr:cNvPr id="45" name="Gerade Verbindung mit Pfeil 44">
          <a:extLst>
            <a:ext uri="{FF2B5EF4-FFF2-40B4-BE49-F238E27FC236}">
              <a16:creationId xmlns:a16="http://schemas.microsoft.com/office/drawing/2014/main" id="{00000000-0008-0000-1700-00002D000000}"/>
            </a:ext>
          </a:extLst>
        </xdr:cNvPr>
        <xdr:cNvCxnSpPr>
          <a:stCxn id="79" idx="3"/>
          <a:endCxn id="36" idx="1"/>
        </xdr:cNvCxnSpPr>
      </xdr:nvCxnSpPr>
      <xdr:spPr>
        <a:xfrm flipV="1">
          <a:off x="2886818" y="1704975"/>
          <a:ext cx="2143000" cy="595"/>
        </a:xfrm>
        <a:prstGeom prst="straightConnector1">
          <a:avLst/>
        </a:prstGeom>
        <a:ln w="3175">
          <a:solidFill>
            <a:schemeClr val="accent1">
              <a:lumMod val="50000"/>
            </a:schemeClr>
          </a:solidFill>
          <a:prstDash val="sysDash"/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twoCellAnchor>
  <xdr:twoCellAnchor>
    <xdr:from>
      <xdr:col>3</xdr:col>
      <xdr:colOff>67418</xdr:colOff>
      <xdr:row>6</xdr:row>
      <xdr:rowOff>200620</xdr:rowOff>
    </xdr:from>
    <xdr:to>
      <xdr:col>3</xdr:col>
      <xdr:colOff>2210418</xdr:colOff>
      <xdr:row>7</xdr:row>
      <xdr:rowOff>209550</xdr:rowOff>
    </xdr:to>
    <xdr:cxnSp macro="">
      <xdr:nvCxnSpPr>
        <xdr:cNvPr id="158" name="Gerade Verbindung mit Pfeil 157">
          <a:extLst>
            <a:ext uri="{FF2B5EF4-FFF2-40B4-BE49-F238E27FC236}">
              <a16:creationId xmlns:a16="http://schemas.microsoft.com/office/drawing/2014/main" id="{00000000-0008-0000-1700-00009E000000}"/>
            </a:ext>
          </a:extLst>
        </xdr:cNvPr>
        <xdr:cNvCxnSpPr>
          <a:stCxn id="79" idx="3"/>
          <a:endCxn id="169" idx="1"/>
        </xdr:cNvCxnSpPr>
      </xdr:nvCxnSpPr>
      <xdr:spPr>
        <a:xfrm>
          <a:off x="2886818" y="1705570"/>
          <a:ext cx="2143000" cy="418505"/>
        </a:xfrm>
        <a:prstGeom prst="straightConnector1">
          <a:avLst/>
        </a:prstGeom>
        <a:ln w="3175">
          <a:solidFill>
            <a:schemeClr val="accent1">
              <a:lumMod val="50000"/>
            </a:schemeClr>
          </a:solidFill>
          <a:prstDash val="sysDash"/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twoCellAnchor>
  <xdr:twoCellAnchor>
    <xdr:from>
      <xdr:col>3</xdr:col>
      <xdr:colOff>67418</xdr:colOff>
      <xdr:row>6</xdr:row>
      <xdr:rowOff>200620</xdr:rowOff>
    </xdr:from>
    <xdr:to>
      <xdr:col>3</xdr:col>
      <xdr:colOff>2210418</xdr:colOff>
      <xdr:row>8</xdr:row>
      <xdr:rowOff>209550</xdr:rowOff>
    </xdr:to>
    <xdr:cxnSp macro="">
      <xdr:nvCxnSpPr>
        <xdr:cNvPr id="161" name="Gerade Verbindung mit Pfeil 160">
          <a:extLst>
            <a:ext uri="{FF2B5EF4-FFF2-40B4-BE49-F238E27FC236}">
              <a16:creationId xmlns:a16="http://schemas.microsoft.com/office/drawing/2014/main" id="{00000000-0008-0000-1700-0000A1000000}"/>
            </a:ext>
          </a:extLst>
        </xdr:cNvPr>
        <xdr:cNvCxnSpPr>
          <a:stCxn id="79" idx="3"/>
          <a:endCxn id="171" idx="1"/>
        </xdr:cNvCxnSpPr>
      </xdr:nvCxnSpPr>
      <xdr:spPr>
        <a:xfrm>
          <a:off x="2886818" y="1705570"/>
          <a:ext cx="2143000" cy="828080"/>
        </a:xfrm>
        <a:prstGeom prst="straightConnector1">
          <a:avLst/>
        </a:prstGeom>
        <a:ln w="3175">
          <a:solidFill>
            <a:schemeClr val="accent1">
              <a:lumMod val="50000"/>
            </a:schemeClr>
          </a:solidFill>
          <a:prstDash val="sysDash"/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twoCellAnchor>
  <xdr:twoCellAnchor>
    <xdr:from>
      <xdr:col>3</xdr:col>
      <xdr:colOff>67418</xdr:colOff>
      <xdr:row>6</xdr:row>
      <xdr:rowOff>200620</xdr:rowOff>
    </xdr:from>
    <xdr:to>
      <xdr:col>3</xdr:col>
      <xdr:colOff>2210418</xdr:colOff>
      <xdr:row>9</xdr:row>
      <xdr:rowOff>208869</xdr:rowOff>
    </xdr:to>
    <xdr:cxnSp macro="">
      <xdr:nvCxnSpPr>
        <xdr:cNvPr id="164" name="Gerade Verbindung mit Pfeil 163">
          <a:extLst>
            <a:ext uri="{FF2B5EF4-FFF2-40B4-BE49-F238E27FC236}">
              <a16:creationId xmlns:a16="http://schemas.microsoft.com/office/drawing/2014/main" id="{00000000-0008-0000-1700-0000A4000000}"/>
            </a:ext>
          </a:extLst>
        </xdr:cNvPr>
        <xdr:cNvCxnSpPr>
          <a:stCxn id="79" idx="3"/>
          <a:endCxn id="173" idx="1"/>
        </xdr:cNvCxnSpPr>
      </xdr:nvCxnSpPr>
      <xdr:spPr>
        <a:xfrm>
          <a:off x="2886818" y="1705570"/>
          <a:ext cx="2143000" cy="1236974"/>
        </a:xfrm>
        <a:prstGeom prst="straightConnector1">
          <a:avLst/>
        </a:prstGeom>
        <a:ln w="3175">
          <a:solidFill>
            <a:schemeClr val="accent1">
              <a:lumMod val="50000"/>
            </a:schemeClr>
          </a:solidFill>
          <a:prstDash val="sysDash"/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twoCellAnchor>
  <xdr:twoCellAnchor>
    <xdr:from>
      <xdr:col>3</xdr:col>
      <xdr:colOff>67418</xdr:colOff>
      <xdr:row>6</xdr:row>
      <xdr:rowOff>200620</xdr:rowOff>
    </xdr:from>
    <xdr:to>
      <xdr:col>3</xdr:col>
      <xdr:colOff>2210418</xdr:colOff>
      <xdr:row>10</xdr:row>
      <xdr:rowOff>209820</xdr:rowOff>
    </xdr:to>
    <xdr:cxnSp macro="">
      <xdr:nvCxnSpPr>
        <xdr:cNvPr id="167" name="Gerade Verbindung mit Pfeil 166">
          <a:extLst>
            <a:ext uri="{FF2B5EF4-FFF2-40B4-BE49-F238E27FC236}">
              <a16:creationId xmlns:a16="http://schemas.microsoft.com/office/drawing/2014/main" id="{00000000-0008-0000-1700-0000A7000000}"/>
            </a:ext>
          </a:extLst>
        </xdr:cNvPr>
        <xdr:cNvCxnSpPr>
          <a:stCxn id="79" idx="3"/>
          <a:endCxn id="175" idx="1"/>
        </xdr:cNvCxnSpPr>
      </xdr:nvCxnSpPr>
      <xdr:spPr>
        <a:xfrm>
          <a:off x="2886818" y="1705570"/>
          <a:ext cx="2143000" cy="1647500"/>
        </a:xfrm>
        <a:prstGeom prst="straightConnector1">
          <a:avLst/>
        </a:prstGeom>
        <a:ln w="3175">
          <a:solidFill>
            <a:schemeClr val="accent1">
              <a:lumMod val="50000"/>
            </a:schemeClr>
          </a:solidFill>
          <a:prstDash val="sysDash"/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twoCellAnchor>
  <xdr:twoCellAnchor>
    <xdr:from>
      <xdr:col>3</xdr:col>
      <xdr:colOff>67418</xdr:colOff>
      <xdr:row>6</xdr:row>
      <xdr:rowOff>200025</xdr:rowOff>
    </xdr:from>
    <xdr:to>
      <xdr:col>3</xdr:col>
      <xdr:colOff>2210418</xdr:colOff>
      <xdr:row>7</xdr:row>
      <xdr:rowOff>201215</xdr:rowOff>
    </xdr:to>
    <xdr:cxnSp macro="">
      <xdr:nvCxnSpPr>
        <xdr:cNvPr id="192" name="Gerade Verbindung mit Pfeil 191">
          <a:extLst>
            <a:ext uri="{FF2B5EF4-FFF2-40B4-BE49-F238E27FC236}">
              <a16:creationId xmlns:a16="http://schemas.microsoft.com/office/drawing/2014/main" id="{00000000-0008-0000-1700-0000C0000000}"/>
            </a:ext>
          </a:extLst>
        </xdr:cNvPr>
        <xdr:cNvCxnSpPr>
          <a:stCxn id="80" idx="3"/>
          <a:endCxn id="36" idx="1"/>
        </xdr:cNvCxnSpPr>
      </xdr:nvCxnSpPr>
      <xdr:spPr>
        <a:xfrm flipV="1">
          <a:off x="2886818" y="1704975"/>
          <a:ext cx="2143000" cy="410765"/>
        </a:xfrm>
        <a:prstGeom prst="straightConnector1">
          <a:avLst/>
        </a:prstGeom>
        <a:ln w="3175">
          <a:solidFill>
            <a:schemeClr val="accent1">
              <a:lumMod val="50000"/>
            </a:schemeClr>
          </a:solidFill>
          <a:prstDash val="sysDash"/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twoCellAnchor>
  <xdr:twoCellAnchor>
    <xdr:from>
      <xdr:col>3</xdr:col>
      <xdr:colOff>67418</xdr:colOff>
      <xdr:row>7</xdr:row>
      <xdr:rowOff>201215</xdr:rowOff>
    </xdr:from>
    <xdr:to>
      <xdr:col>3</xdr:col>
      <xdr:colOff>2210418</xdr:colOff>
      <xdr:row>7</xdr:row>
      <xdr:rowOff>209550</xdr:rowOff>
    </xdr:to>
    <xdr:cxnSp macro="">
      <xdr:nvCxnSpPr>
        <xdr:cNvPr id="193" name="Gerade Verbindung mit Pfeil 192">
          <a:extLst>
            <a:ext uri="{FF2B5EF4-FFF2-40B4-BE49-F238E27FC236}">
              <a16:creationId xmlns:a16="http://schemas.microsoft.com/office/drawing/2014/main" id="{00000000-0008-0000-1700-0000C1000000}"/>
            </a:ext>
          </a:extLst>
        </xdr:cNvPr>
        <xdr:cNvCxnSpPr>
          <a:stCxn id="80" idx="3"/>
          <a:endCxn id="169" idx="1"/>
        </xdr:cNvCxnSpPr>
      </xdr:nvCxnSpPr>
      <xdr:spPr>
        <a:xfrm>
          <a:off x="2886818" y="2115740"/>
          <a:ext cx="2143000" cy="8335"/>
        </a:xfrm>
        <a:prstGeom prst="straightConnector1">
          <a:avLst/>
        </a:prstGeom>
        <a:ln w="3175">
          <a:solidFill>
            <a:schemeClr val="accent1">
              <a:lumMod val="50000"/>
            </a:schemeClr>
          </a:solidFill>
          <a:prstDash val="sysDash"/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twoCellAnchor>
  <xdr:twoCellAnchor>
    <xdr:from>
      <xdr:col>3</xdr:col>
      <xdr:colOff>67418</xdr:colOff>
      <xdr:row>7</xdr:row>
      <xdr:rowOff>201215</xdr:rowOff>
    </xdr:from>
    <xdr:to>
      <xdr:col>3</xdr:col>
      <xdr:colOff>2210418</xdr:colOff>
      <xdr:row>9</xdr:row>
      <xdr:rowOff>208869</xdr:rowOff>
    </xdr:to>
    <xdr:cxnSp macro="">
      <xdr:nvCxnSpPr>
        <xdr:cNvPr id="194" name="Gerade Verbindung mit Pfeil 193">
          <a:extLst>
            <a:ext uri="{FF2B5EF4-FFF2-40B4-BE49-F238E27FC236}">
              <a16:creationId xmlns:a16="http://schemas.microsoft.com/office/drawing/2014/main" id="{00000000-0008-0000-1700-0000C2000000}"/>
            </a:ext>
          </a:extLst>
        </xdr:cNvPr>
        <xdr:cNvCxnSpPr>
          <a:stCxn id="80" idx="3"/>
          <a:endCxn id="173" idx="1"/>
        </xdr:cNvCxnSpPr>
      </xdr:nvCxnSpPr>
      <xdr:spPr>
        <a:xfrm>
          <a:off x="2886818" y="2115740"/>
          <a:ext cx="2143000" cy="826804"/>
        </a:xfrm>
        <a:prstGeom prst="straightConnector1">
          <a:avLst/>
        </a:prstGeom>
        <a:ln w="3175">
          <a:solidFill>
            <a:schemeClr val="accent1">
              <a:lumMod val="50000"/>
            </a:schemeClr>
          </a:solidFill>
          <a:prstDash val="sysDash"/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twoCellAnchor>
  <xdr:twoCellAnchor>
    <xdr:from>
      <xdr:col>3</xdr:col>
      <xdr:colOff>67418</xdr:colOff>
      <xdr:row>7</xdr:row>
      <xdr:rowOff>209550</xdr:rowOff>
    </xdr:from>
    <xdr:to>
      <xdr:col>3</xdr:col>
      <xdr:colOff>2210418</xdr:colOff>
      <xdr:row>8</xdr:row>
      <xdr:rowOff>201216</xdr:rowOff>
    </xdr:to>
    <xdr:cxnSp macro="">
      <xdr:nvCxnSpPr>
        <xdr:cNvPr id="198" name="Gerade Verbindung mit Pfeil 197">
          <a:extLst>
            <a:ext uri="{FF2B5EF4-FFF2-40B4-BE49-F238E27FC236}">
              <a16:creationId xmlns:a16="http://schemas.microsoft.com/office/drawing/2014/main" id="{00000000-0008-0000-1700-0000C6000000}"/>
            </a:ext>
          </a:extLst>
        </xdr:cNvPr>
        <xdr:cNvCxnSpPr>
          <a:stCxn id="81" idx="3"/>
          <a:endCxn id="169" idx="1"/>
        </xdr:cNvCxnSpPr>
      </xdr:nvCxnSpPr>
      <xdr:spPr>
        <a:xfrm flipV="1">
          <a:off x="2886818" y="2124075"/>
          <a:ext cx="2143000" cy="401241"/>
        </a:xfrm>
        <a:prstGeom prst="straightConnector1">
          <a:avLst/>
        </a:prstGeom>
        <a:ln w="3175">
          <a:solidFill>
            <a:schemeClr val="accent1">
              <a:lumMod val="50000"/>
            </a:schemeClr>
          </a:solidFill>
          <a:prstDash val="sysDash"/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twoCellAnchor>
  <xdr:twoCellAnchor>
    <xdr:from>
      <xdr:col>3</xdr:col>
      <xdr:colOff>67418</xdr:colOff>
      <xdr:row>8</xdr:row>
      <xdr:rowOff>201216</xdr:rowOff>
    </xdr:from>
    <xdr:to>
      <xdr:col>3</xdr:col>
      <xdr:colOff>2210418</xdr:colOff>
      <xdr:row>8</xdr:row>
      <xdr:rowOff>209550</xdr:rowOff>
    </xdr:to>
    <xdr:cxnSp macro="">
      <xdr:nvCxnSpPr>
        <xdr:cNvPr id="199" name="Gerade Verbindung mit Pfeil 198">
          <a:extLst>
            <a:ext uri="{FF2B5EF4-FFF2-40B4-BE49-F238E27FC236}">
              <a16:creationId xmlns:a16="http://schemas.microsoft.com/office/drawing/2014/main" id="{00000000-0008-0000-1700-0000C7000000}"/>
            </a:ext>
          </a:extLst>
        </xdr:cNvPr>
        <xdr:cNvCxnSpPr>
          <a:stCxn id="81" idx="3"/>
          <a:endCxn id="171" idx="1"/>
        </xdr:cNvCxnSpPr>
      </xdr:nvCxnSpPr>
      <xdr:spPr>
        <a:xfrm>
          <a:off x="2886818" y="2525316"/>
          <a:ext cx="2143000" cy="8334"/>
        </a:xfrm>
        <a:prstGeom prst="straightConnector1">
          <a:avLst/>
        </a:prstGeom>
        <a:ln w="3175">
          <a:solidFill>
            <a:schemeClr val="accent1">
              <a:lumMod val="50000"/>
            </a:schemeClr>
          </a:solidFill>
          <a:prstDash val="sysDash"/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twoCellAnchor>
  <xdr:twoCellAnchor editAs="oneCell">
    <xdr:from>
      <xdr:col>6</xdr:col>
      <xdr:colOff>295275</xdr:colOff>
      <xdr:row>2</xdr:row>
      <xdr:rowOff>47625</xdr:rowOff>
    </xdr:from>
    <xdr:to>
      <xdr:col>6</xdr:col>
      <xdr:colOff>468075</xdr:colOff>
      <xdr:row>3</xdr:row>
      <xdr:rowOff>10875</xdr:rowOff>
    </xdr:to>
    <xdr:grpSp>
      <xdr:nvGrpSpPr>
        <xdr:cNvPr id="101" name="Gruppieren 100">
          <a:hlinkClick xmlns:r="http://schemas.openxmlformats.org/officeDocument/2006/relationships" r:id="rId1" tooltip="Help"/>
          <a:extLst>
            <a:ext uri="{FF2B5EF4-FFF2-40B4-BE49-F238E27FC236}">
              <a16:creationId xmlns:a16="http://schemas.microsoft.com/office/drawing/2014/main" id="{00000000-0008-0000-1700-000065000000}"/>
            </a:ext>
          </a:extLst>
        </xdr:cNvPr>
        <xdr:cNvGrpSpPr/>
      </xdr:nvGrpSpPr>
      <xdr:grpSpPr>
        <a:xfrm>
          <a:off x="9614535" y="611505"/>
          <a:ext cx="172800" cy="168990"/>
          <a:chOff x="8105775" y="571500"/>
          <a:chExt cx="172800" cy="172800"/>
        </a:xfrm>
      </xdr:grpSpPr>
      <xdr:sp macro="" textlink="">
        <xdr:nvSpPr>
          <xdr:cNvPr id="102" name="Rechteck 101">
            <a:extLst>
              <a:ext uri="{FF2B5EF4-FFF2-40B4-BE49-F238E27FC236}">
                <a16:creationId xmlns:a16="http://schemas.microsoft.com/office/drawing/2014/main" id="{00000000-0008-0000-1700-000066000000}"/>
              </a:ext>
            </a:extLst>
          </xdr:cNvPr>
          <xdr:cNvSpPr>
            <a:spLocks noChangeAspect="1"/>
          </xdr:cNvSpPr>
        </xdr:nvSpPr>
        <xdr:spPr>
          <a:xfrm>
            <a:off x="8105775" y="571500"/>
            <a:ext cx="172800" cy="172800"/>
          </a:xfrm>
          <a:prstGeom prst="rect">
            <a:avLst/>
          </a:prstGeom>
          <a:ln/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03" name="Textfeld 102">
            <a:extLst>
              <a:ext uri="{FF2B5EF4-FFF2-40B4-BE49-F238E27FC236}">
                <a16:creationId xmlns:a16="http://schemas.microsoft.com/office/drawing/2014/main" id="{00000000-0008-0000-1700-000067000000}"/>
              </a:ext>
            </a:extLst>
          </xdr:cNvPr>
          <xdr:cNvSpPr txBox="1"/>
        </xdr:nvSpPr>
        <xdr:spPr>
          <a:xfrm>
            <a:off x="8152998" y="584162"/>
            <a:ext cx="78355" cy="1474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t">
            <a:noAutofit/>
          </a:bodyPr>
          <a:lstStyle/>
          <a:p>
            <a:r>
              <a:rPr lang="de-CH" sz="1000" b="1">
                <a:solidFill>
                  <a:schemeClr val="bg1"/>
                </a:solidFill>
                <a:latin typeface="Arial" pitchFamily="34" charset="0"/>
                <a:cs typeface="Arial" pitchFamily="34" charset="0"/>
              </a:rPr>
              <a:t>?</a:t>
            </a:r>
          </a:p>
        </xdr:txBody>
      </xdr:sp>
    </xdr:grpSp>
    <xdr:clientData fPrintsWithSheet="0"/>
  </xdr:twoCellAnchor>
  <xdr:twoCellAnchor editAs="oneCell">
    <xdr:from>
      <xdr:col>0</xdr:col>
      <xdr:colOff>57150</xdr:colOff>
      <xdr:row>25</xdr:row>
      <xdr:rowOff>85725</xdr:rowOff>
    </xdr:from>
    <xdr:to>
      <xdr:col>0</xdr:col>
      <xdr:colOff>381150</xdr:colOff>
      <xdr:row>26</xdr:row>
      <xdr:rowOff>30190</xdr:rowOff>
    </xdr:to>
    <xdr:grpSp>
      <xdr:nvGrpSpPr>
        <xdr:cNvPr id="107" name="Gruppieren 106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1700-00006B000000}"/>
            </a:ext>
          </a:extLst>
        </xdr:cNvPr>
        <xdr:cNvGrpSpPr/>
      </xdr:nvGrpSpPr>
      <xdr:grpSpPr>
        <a:xfrm>
          <a:off x="57150" y="8543925"/>
          <a:ext cx="324000" cy="310225"/>
          <a:chOff x="66675" y="4972050"/>
          <a:chExt cx="324000" cy="325465"/>
        </a:xfrm>
      </xdr:grpSpPr>
      <xdr:sp macro="" textlink="">
        <xdr:nvSpPr>
          <xdr:cNvPr id="108" name="Rechteck 107">
            <a:extLst>
              <a:ext uri="{FF2B5EF4-FFF2-40B4-BE49-F238E27FC236}">
                <a16:creationId xmlns:a16="http://schemas.microsoft.com/office/drawing/2014/main" id="{00000000-0008-0000-1700-00006C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09" name="Pfeil nach oben 108">
            <a:extLst>
              <a:ext uri="{FF2B5EF4-FFF2-40B4-BE49-F238E27FC236}">
                <a16:creationId xmlns:a16="http://schemas.microsoft.com/office/drawing/2014/main" id="{00000000-0008-0000-1700-00006D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xdr:twoCellAnchor editAs="oneCell">
    <xdr:from>
      <xdr:col>0</xdr:col>
      <xdr:colOff>66675</xdr:colOff>
      <xdr:row>0</xdr:row>
      <xdr:rowOff>104775</xdr:rowOff>
    </xdr:from>
    <xdr:to>
      <xdr:col>0</xdr:col>
      <xdr:colOff>390675</xdr:colOff>
      <xdr:row>0</xdr:row>
      <xdr:rowOff>430240</xdr:rowOff>
    </xdr:to>
    <xdr:grpSp>
      <xdr:nvGrpSpPr>
        <xdr:cNvPr id="110" name="Gruppieren 109">
          <a:hlinkClick xmlns:r="http://schemas.openxmlformats.org/officeDocument/2006/relationships" r:id="rId3" tooltip="Home"/>
          <a:extLst>
            <a:ext uri="{FF2B5EF4-FFF2-40B4-BE49-F238E27FC236}">
              <a16:creationId xmlns:a16="http://schemas.microsoft.com/office/drawing/2014/main" id="{00000000-0008-0000-1700-00006E000000}"/>
            </a:ext>
          </a:extLst>
        </xdr:cNvPr>
        <xdr:cNvGrpSpPr/>
      </xdr:nvGrpSpPr>
      <xdr:grpSpPr>
        <a:xfrm>
          <a:off x="66675" y="104775"/>
          <a:ext cx="324000" cy="325465"/>
          <a:chOff x="12729063" y="1298331"/>
          <a:chExt cx="324000" cy="323267"/>
        </a:xfrm>
      </xdr:grpSpPr>
      <xdr:sp macro="" textlink="">
        <xdr:nvSpPr>
          <xdr:cNvPr id="111" name="Rechteck 110">
            <a:extLst>
              <a:ext uri="{FF2B5EF4-FFF2-40B4-BE49-F238E27FC236}">
                <a16:creationId xmlns:a16="http://schemas.microsoft.com/office/drawing/2014/main" id="{00000000-0008-0000-1700-00006F000000}"/>
              </a:ext>
            </a:extLst>
          </xdr:cNvPr>
          <xdr:cNvSpPr>
            <a:spLocks noChangeAspect="1"/>
          </xdr:cNvSpPr>
        </xdr:nvSpPr>
        <xdr:spPr>
          <a:xfrm>
            <a:off x="12729063" y="1298331"/>
            <a:ext cx="324000" cy="323267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pic>
        <xdr:nvPicPr>
          <xdr:cNvPr id="112" name="Grafik 111" descr="http://www.clker.com/cliparts/Z/I/5/L/X/x/white-house-md.png">
            <a:extLst>
              <a:ext uri="{FF2B5EF4-FFF2-40B4-BE49-F238E27FC236}">
                <a16:creationId xmlns:a16="http://schemas.microsoft.com/office/drawing/2014/main" id="{00000000-0008-0000-1700-000070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786214" y="1345223"/>
            <a:ext cx="228255" cy="2160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  <xdr:twoCellAnchor>
    <xdr:from>
      <xdr:col>0</xdr:col>
      <xdr:colOff>66675</xdr:colOff>
      <xdr:row>5</xdr:row>
      <xdr:rowOff>38100</xdr:rowOff>
    </xdr:from>
    <xdr:to>
      <xdr:col>0</xdr:col>
      <xdr:colOff>245865</xdr:colOff>
      <xdr:row>6</xdr:row>
      <xdr:rowOff>170475</xdr:rowOff>
    </xdr:to>
    <xdr:grpSp>
      <xdr:nvGrpSpPr>
        <xdr:cNvPr id="77" name="Gruppieren 76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1700-00004D000000}"/>
            </a:ext>
          </a:extLst>
        </xdr:cNvPr>
        <xdr:cNvGrpSpPr>
          <a:grpSpLocks noChangeAspect="1"/>
        </xdr:cNvGrpSpPr>
      </xdr:nvGrpSpPr>
      <xdr:grpSpPr>
        <a:xfrm>
          <a:off x="66675" y="1501140"/>
          <a:ext cx="179190" cy="178095"/>
          <a:chOff x="12020550" y="2171700"/>
          <a:chExt cx="324000" cy="325465"/>
        </a:xfrm>
      </xdr:grpSpPr>
      <xdr:sp macro="" textlink="">
        <xdr:nvSpPr>
          <xdr:cNvPr id="78" name="Rechteck 77">
            <a:extLst>
              <a:ext uri="{FF2B5EF4-FFF2-40B4-BE49-F238E27FC236}">
                <a16:creationId xmlns:a16="http://schemas.microsoft.com/office/drawing/2014/main" id="{00000000-0008-0000-1700-00004E000000}"/>
              </a:ext>
            </a:extLst>
          </xdr:cNvPr>
          <xdr:cNvSpPr>
            <a:spLocks noChangeAspect="1"/>
          </xdr:cNvSpPr>
        </xdr:nvSpPr>
        <xdr:spPr>
          <a:xfrm>
            <a:off x="12020550" y="21717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00" name="Pfeil nach rechts 99">
            <a:extLst>
              <a:ext uri="{FF2B5EF4-FFF2-40B4-BE49-F238E27FC236}">
                <a16:creationId xmlns:a16="http://schemas.microsoft.com/office/drawing/2014/main" id="{00000000-0008-0000-1700-000064000000}"/>
              </a:ext>
            </a:extLst>
          </xdr:cNvPr>
          <xdr:cNvSpPr/>
        </xdr:nvSpPr>
        <xdr:spPr>
          <a:xfrm>
            <a:off x="12115800" y="2247900"/>
            <a:ext cx="162000" cy="180000"/>
          </a:xfrm>
          <a:prstGeom prst="righ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0</xdr:row>
          <xdr:rowOff>0</xdr:rowOff>
        </xdr:from>
        <xdr:to>
          <xdr:col>7</xdr:col>
          <xdr:colOff>5715</xdr:colOff>
          <xdr:row>0</xdr:row>
          <xdr:rowOff>533400</xdr:rowOff>
        </xdr:to>
        <xdr:pic>
          <xdr:nvPicPr>
            <xdr:cNvPr id="99" name="Grafik 59">
              <a:extLst>
                <a:ext uri="{FF2B5EF4-FFF2-40B4-BE49-F238E27FC236}">
                  <a16:creationId xmlns:a16="http://schemas.microsoft.com/office/drawing/2014/main" id="{00000000-0008-0000-1700-000063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!$D$6" spid="_x0000_s722985"/>
                </a:ext>
              </a:extLst>
            </xdr:cNvPicPr>
          </xdr:nvPicPr>
          <xdr:blipFill>
            <a:blip xmlns:r="http://schemas.openxmlformats.org/officeDocument/2006/relationships" r:embed="rId6"/>
            <a:srcRect/>
            <a:stretch>
              <a:fillRect/>
            </a:stretch>
          </xdr:blipFill>
          <xdr:spPr bwMode="auto">
            <a:xfrm>
              <a:off x="7536180" y="0"/>
              <a:ext cx="2268855" cy="533400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24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2447926</xdr:colOff>
      <xdr:row>8</xdr:row>
      <xdr:rowOff>990600</xdr:rowOff>
    </xdr:from>
    <xdr:ext cx="1276350" cy="1971675"/>
    <xdr:cxnSp macro="">
      <xdr:nvCxnSpPr>
        <xdr:cNvPr id="101" name="Gekrümmte Verbindung 19">
          <a:extLst>
            <a:ext uri="{FF2B5EF4-FFF2-40B4-BE49-F238E27FC236}">
              <a16:creationId xmlns:a16="http://schemas.microsoft.com/office/drawing/2014/main" id="{00000000-0008-0000-1800-000065000000}"/>
            </a:ext>
          </a:extLst>
        </xdr:cNvPr>
        <xdr:cNvCxnSpPr/>
      </xdr:nvCxnSpPr>
      <xdr:spPr>
        <a:xfrm rot="16200000" flipV="1">
          <a:off x="4138613" y="6215063"/>
          <a:ext cx="1971675" cy="1276350"/>
        </a:xfrm>
        <a:prstGeom prst="curvedConnector3">
          <a:avLst>
            <a:gd name="adj1" fmla="val 65942"/>
          </a:avLst>
        </a:prstGeom>
        <a:ln w="3175">
          <a:solidFill>
            <a:schemeClr val="accent4">
              <a:lumMod val="75000"/>
            </a:schemeClr>
          </a:solidFill>
          <a:prstDash val="sysDash"/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2</xdr:col>
      <xdr:colOff>1285875</xdr:colOff>
      <xdr:row>8</xdr:row>
      <xdr:rowOff>476250</xdr:rowOff>
    </xdr:from>
    <xdr:ext cx="3981450" cy="1524000"/>
    <xdr:cxnSp macro="">
      <xdr:nvCxnSpPr>
        <xdr:cNvPr id="91" name="Gekrümmte Verbindung 19">
          <a:extLst>
            <a:ext uri="{FF2B5EF4-FFF2-40B4-BE49-F238E27FC236}">
              <a16:creationId xmlns:a16="http://schemas.microsoft.com/office/drawing/2014/main" id="{00000000-0008-0000-1800-00005B000000}"/>
            </a:ext>
          </a:extLst>
        </xdr:cNvPr>
        <xdr:cNvCxnSpPr/>
      </xdr:nvCxnSpPr>
      <xdr:spPr>
        <a:xfrm rot="16200000" flipV="1">
          <a:off x="4552950" y="4124325"/>
          <a:ext cx="1524000" cy="3981450"/>
        </a:xfrm>
        <a:prstGeom prst="curvedConnector3">
          <a:avLst>
            <a:gd name="adj1" fmla="val 50000"/>
          </a:avLst>
        </a:prstGeom>
        <a:ln w="3175">
          <a:solidFill>
            <a:schemeClr val="accent4">
              <a:lumMod val="75000"/>
            </a:schemeClr>
          </a:solidFill>
          <a:prstDash val="sysDash"/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2</xdr:col>
      <xdr:colOff>1428751</xdr:colOff>
      <xdr:row>8</xdr:row>
      <xdr:rowOff>1485900</xdr:rowOff>
    </xdr:from>
    <xdr:ext cx="2133600" cy="1114425"/>
    <xdr:cxnSp macro="">
      <xdr:nvCxnSpPr>
        <xdr:cNvPr id="88" name="Gekrümmte Verbindung 19">
          <a:extLst>
            <a:ext uri="{FF2B5EF4-FFF2-40B4-BE49-F238E27FC236}">
              <a16:creationId xmlns:a16="http://schemas.microsoft.com/office/drawing/2014/main" id="{00000000-0008-0000-1800-000058000000}"/>
            </a:ext>
          </a:extLst>
        </xdr:cNvPr>
        <xdr:cNvCxnSpPr/>
      </xdr:nvCxnSpPr>
      <xdr:spPr>
        <a:xfrm rot="5400000" flipH="1" flipV="1">
          <a:off x="3976688" y="5853113"/>
          <a:ext cx="1114425" cy="2133600"/>
        </a:xfrm>
        <a:prstGeom prst="curvedConnector3">
          <a:avLst>
            <a:gd name="adj1" fmla="val 21795"/>
          </a:avLst>
        </a:prstGeom>
        <a:ln w="3175">
          <a:solidFill>
            <a:schemeClr val="accent4">
              <a:lumMod val="75000"/>
            </a:schemeClr>
          </a:solidFill>
          <a:prstDash val="sysDash"/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2</xdr:col>
      <xdr:colOff>2295525</xdr:colOff>
      <xdr:row>8</xdr:row>
      <xdr:rowOff>581026</xdr:rowOff>
    </xdr:from>
    <xdr:ext cx="5286375" cy="1362075"/>
    <xdr:cxnSp macro="">
      <xdr:nvCxnSpPr>
        <xdr:cNvPr id="80" name="Gekrümmte Verbindung 19">
          <a:extLst>
            <a:ext uri="{FF2B5EF4-FFF2-40B4-BE49-F238E27FC236}">
              <a16:creationId xmlns:a16="http://schemas.microsoft.com/office/drawing/2014/main" id="{00000000-0008-0000-1800-000050000000}"/>
            </a:ext>
          </a:extLst>
        </xdr:cNvPr>
        <xdr:cNvCxnSpPr/>
      </xdr:nvCxnSpPr>
      <xdr:spPr>
        <a:xfrm rot="5400000" flipH="1" flipV="1">
          <a:off x="6296025" y="3495676"/>
          <a:ext cx="1362075" cy="5286375"/>
        </a:xfrm>
        <a:prstGeom prst="curvedConnector3">
          <a:avLst>
            <a:gd name="adj1" fmla="val 22727"/>
          </a:avLst>
        </a:prstGeom>
        <a:ln w="3175">
          <a:solidFill>
            <a:schemeClr val="accent4">
              <a:lumMod val="75000"/>
            </a:schemeClr>
          </a:solidFill>
          <a:prstDash val="sysDash"/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2</xdr:col>
      <xdr:colOff>1276350</xdr:colOff>
      <xdr:row>6</xdr:row>
      <xdr:rowOff>952500</xdr:rowOff>
    </xdr:from>
    <xdr:ext cx="19050" cy="1066800"/>
    <xdr:cxnSp macro="">
      <xdr:nvCxnSpPr>
        <xdr:cNvPr id="77" name="Gekrümmte Verbindung 19">
          <a:extLst>
            <a:ext uri="{FF2B5EF4-FFF2-40B4-BE49-F238E27FC236}">
              <a16:creationId xmlns:a16="http://schemas.microsoft.com/office/drawing/2014/main" id="{00000000-0008-0000-1800-00004D000000}"/>
            </a:ext>
          </a:extLst>
        </xdr:cNvPr>
        <xdr:cNvCxnSpPr/>
      </xdr:nvCxnSpPr>
      <xdr:spPr>
        <a:xfrm rot="5400000" flipH="1" flipV="1">
          <a:off x="2790825" y="2981325"/>
          <a:ext cx="1066800" cy="19050"/>
        </a:xfrm>
        <a:prstGeom prst="curvedConnector3">
          <a:avLst>
            <a:gd name="adj1" fmla="val 50000"/>
          </a:avLst>
        </a:prstGeom>
        <a:ln w="3175">
          <a:solidFill>
            <a:schemeClr val="accent4">
              <a:lumMod val="75000"/>
            </a:schemeClr>
          </a:solidFill>
          <a:prstDash val="sysDash"/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2</xdr:col>
      <xdr:colOff>2447926</xdr:colOff>
      <xdr:row>6</xdr:row>
      <xdr:rowOff>1533525</xdr:rowOff>
    </xdr:from>
    <xdr:ext cx="3009900" cy="2619375"/>
    <xdr:cxnSp macro="">
      <xdr:nvCxnSpPr>
        <xdr:cNvPr id="74" name="Gekrümmte Verbindung 19">
          <a:extLst>
            <a:ext uri="{FF2B5EF4-FFF2-40B4-BE49-F238E27FC236}">
              <a16:creationId xmlns:a16="http://schemas.microsoft.com/office/drawing/2014/main" id="{00000000-0008-0000-1800-00004A000000}"/>
            </a:ext>
          </a:extLst>
        </xdr:cNvPr>
        <xdr:cNvCxnSpPr/>
      </xdr:nvCxnSpPr>
      <xdr:spPr>
        <a:xfrm rot="5400000" flipH="1" flipV="1">
          <a:off x="4681538" y="2843213"/>
          <a:ext cx="2619375" cy="3009900"/>
        </a:xfrm>
        <a:prstGeom prst="curvedConnector3">
          <a:avLst>
            <a:gd name="adj1" fmla="val 50000"/>
          </a:avLst>
        </a:prstGeom>
        <a:ln w="3175">
          <a:solidFill>
            <a:schemeClr val="accent4">
              <a:lumMod val="75000"/>
            </a:schemeClr>
          </a:solidFill>
          <a:prstDash val="sysDash"/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2</xdr:col>
      <xdr:colOff>3562350</xdr:colOff>
      <xdr:row>6</xdr:row>
      <xdr:rowOff>495300</xdr:rowOff>
    </xdr:from>
    <xdr:ext cx="4648200" cy="4152900"/>
    <xdr:cxnSp macro="">
      <xdr:nvCxnSpPr>
        <xdr:cNvPr id="67" name="Gekrümmte Verbindung 19">
          <a:extLst>
            <a:ext uri="{FF2B5EF4-FFF2-40B4-BE49-F238E27FC236}">
              <a16:creationId xmlns:a16="http://schemas.microsoft.com/office/drawing/2014/main" id="{00000000-0008-0000-1800-000043000000}"/>
            </a:ext>
          </a:extLst>
        </xdr:cNvPr>
        <xdr:cNvCxnSpPr/>
      </xdr:nvCxnSpPr>
      <xdr:spPr>
        <a:xfrm rot="5400000" flipH="1" flipV="1">
          <a:off x="5848350" y="1752600"/>
          <a:ext cx="4152900" cy="4648200"/>
        </a:xfrm>
        <a:prstGeom prst="curvedConnector3">
          <a:avLst>
            <a:gd name="adj1" fmla="val 50000"/>
          </a:avLst>
        </a:prstGeom>
        <a:ln w="3175">
          <a:solidFill>
            <a:schemeClr val="accent4">
              <a:lumMod val="75000"/>
            </a:schemeClr>
          </a:solidFill>
          <a:prstDash val="sysDash"/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2</xdr:col>
      <xdr:colOff>8020050</xdr:colOff>
      <xdr:row>6</xdr:row>
      <xdr:rowOff>1247775</xdr:rowOff>
    </xdr:from>
    <xdr:ext cx="352425" cy="3295650"/>
    <xdr:cxnSp macro="">
      <xdr:nvCxnSpPr>
        <xdr:cNvPr id="64" name="Gekrümmte Verbindung 19">
          <a:extLst>
            <a:ext uri="{FF2B5EF4-FFF2-40B4-BE49-F238E27FC236}">
              <a16:creationId xmlns:a16="http://schemas.microsoft.com/office/drawing/2014/main" id="{00000000-0008-0000-1800-000040000000}"/>
            </a:ext>
          </a:extLst>
        </xdr:cNvPr>
        <xdr:cNvCxnSpPr/>
      </xdr:nvCxnSpPr>
      <xdr:spPr>
        <a:xfrm rot="16200000" flipV="1">
          <a:off x="8586788" y="4224337"/>
          <a:ext cx="3295650" cy="352425"/>
        </a:xfrm>
        <a:prstGeom prst="curvedConnector3">
          <a:avLst>
            <a:gd name="adj1" fmla="val 50000"/>
          </a:avLst>
        </a:prstGeom>
        <a:ln w="3175">
          <a:solidFill>
            <a:schemeClr val="accent4">
              <a:lumMod val="75000"/>
            </a:schemeClr>
          </a:solidFill>
          <a:prstDash val="sysDash"/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2</xdr:col>
      <xdr:colOff>1962150</xdr:colOff>
      <xdr:row>6</xdr:row>
      <xdr:rowOff>447675</xdr:rowOff>
    </xdr:from>
    <xdr:ext cx="3333750" cy="2247900"/>
    <xdr:cxnSp macro="">
      <xdr:nvCxnSpPr>
        <xdr:cNvPr id="61" name="Gekrümmte Verbindung 19">
          <a:extLst>
            <a:ext uri="{FF2B5EF4-FFF2-40B4-BE49-F238E27FC236}">
              <a16:creationId xmlns:a16="http://schemas.microsoft.com/office/drawing/2014/main" id="{00000000-0008-0000-1800-00003D000000}"/>
            </a:ext>
          </a:extLst>
        </xdr:cNvPr>
        <xdr:cNvCxnSpPr/>
      </xdr:nvCxnSpPr>
      <xdr:spPr>
        <a:xfrm rot="5400000" flipH="1" flipV="1">
          <a:off x="4543425" y="1409700"/>
          <a:ext cx="2247900" cy="3333750"/>
        </a:xfrm>
        <a:prstGeom prst="curvedConnector3">
          <a:avLst>
            <a:gd name="adj1" fmla="val 32203"/>
          </a:avLst>
        </a:prstGeom>
        <a:ln w="3175">
          <a:solidFill>
            <a:schemeClr val="accent4">
              <a:lumMod val="75000"/>
            </a:schemeClr>
          </a:solidFill>
          <a:prstDash val="sysDash"/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2</xdr:col>
      <xdr:colOff>4362450</xdr:colOff>
      <xdr:row>7</xdr:row>
      <xdr:rowOff>666750</xdr:rowOff>
    </xdr:from>
    <xdr:ext cx="685800" cy="1485900"/>
    <xdr:cxnSp macro="">
      <xdr:nvCxnSpPr>
        <xdr:cNvPr id="167" name="Gekrümmte Verbindung 19">
          <a:extLst>
            <a:ext uri="{FF2B5EF4-FFF2-40B4-BE49-F238E27FC236}">
              <a16:creationId xmlns:a16="http://schemas.microsoft.com/office/drawing/2014/main" id="{00000000-0008-0000-1800-0000A7000000}"/>
            </a:ext>
          </a:extLst>
        </xdr:cNvPr>
        <xdr:cNvCxnSpPr/>
      </xdr:nvCxnSpPr>
      <xdr:spPr>
        <a:xfrm rot="16200000" flipV="1">
          <a:off x="6000750" y="4257675"/>
          <a:ext cx="1485900" cy="685800"/>
        </a:xfrm>
        <a:prstGeom prst="curvedConnector3">
          <a:avLst>
            <a:gd name="adj1" fmla="val 50000"/>
          </a:avLst>
        </a:prstGeom>
        <a:ln w="3175">
          <a:solidFill>
            <a:schemeClr val="accent4">
              <a:lumMod val="75000"/>
            </a:schemeClr>
          </a:solidFill>
          <a:prstDash val="sysDash"/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1104900</xdr:colOff>
          <xdr:row>6</xdr:row>
          <xdr:rowOff>205740</xdr:rowOff>
        </xdr:from>
        <xdr:to>
          <xdr:col>2</xdr:col>
          <xdr:colOff>3276600</xdr:colOff>
          <xdr:row>6</xdr:row>
          <xdr:rowOff>411480</xdr:rowOff>
        </xdr:to>
        <xdr:sp macro="" textlink="">
          <xdr:nvSpPr>
            <xdr:cNvPr id="314370" name="Drop Down 2" hidden="1">
              <a:extLst>
                <a:ext uri="{63B3BB69-23CF-44E3-9099-C40C66FF867C}">
                  <a14:compatExt spid="_x0000_s314370"/>
                </a:ext>
                <a:ext uri="{FF2B5EF4-FFF2-40B4-BE49-F238E27FC236}">
                  <a16:creationId xmlns:a16="http://schemas.microsoft.com/office/drawing/2014/main" id="{00000000-0008-0000-1800-000002C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213360</xdr:colOff>
          <xdr:row>6</xdr:row>
          <xdr:rowOff>746760</xdr:rowOff>
        </xdr:from>
        <xdr:to>
          <xdr:col>2</xdr:col>
          <xdr:colOff>2385060</xdr:colOff>
          <xdr:row>6</xdr:row>
          <xdr:rowOff>952500</xdr:rowOff>
        </xdr:to>
        <xdr:sp macro="" textlink="">
          <xdr:nvSpPr>
            <xdr:cNvPr id="314372" name="Drop Down 4" hidden="1">
              <a:extLst>
                <a:ext uri="{63B3BB69-23CF-44E3-9099-C40C66FF867C}">
                  <a14:compatExt spid="_x0000_s314372"/>
                </a:ext>
                <a:ext uri="{FF2B5EF4-FFF2-40B4-BE49-F238E27FC236}">
                  <a16:creationId xmlns:a16="http://schemas.microsoft.com/office/drawing/2014/main" id="{00000000-0008-0000-1800-000004C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4213860</xdr:colOff>
          <xdr:row>6</xdr:row>
          <xdr:rowOff>243840</xdr:rowOff>
        </xdr:from>
        <xdr:to>
          <xdr:col>2</xdr:col>
          <xdr:colOff>6385560</xdr:colOff>
          <xdr:row>6</xdr:row>
          <xdr:rowOff>449580</xdr:rowOff>
        </xdr:to>
        <xdr:sp macro="" textlink="">
          <xdr:nvSpPr>
            <xdr:cNvPr id="314373" name="Drop Down 5" hidden="1">
              <a:extLst>
                <a:ext uri="{63B3BB69-23CF-44E3-9099-C40C66FF867C}">
                  <a14:compatExt spid="_x0000_s314373"/>
                </a:ext>
                <a:ext uri="{FF2B5EF4-FFF2-40B4-BE49-F238E27FC236}">
                  <a16:creationId xmlns:a16="http://schemas.microsoft.com/office/drawing/2014/main" id="{00000000-0008-0000-1800-000005C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7124700</xdr:colOff>
          <xdr:row>6</xdr:row>
          <xdr:rowOff>289560</xdr:rowOff>
        </xdr:from>
        <xdr:to>
          <xdr:col>2</xdr:col>
          <xdr:colOff>9296400</xdr:colOff>
          <xdr:row>6</xdr:row>
          <xdr:rowOff>495300</xdr:rowOff>
        </xdr:to>
        <xdr:sp macro="" textlink="">
          <xdr:nvSpPr>
            <xdr:cNvPr id="314374" name="Drop Down 6" hidden="1">
              <a:extLst>
                <a:ext uri="{63B3BB69-23CF-44E3-9099-C40C66FF867C}">
                  <a14:compatExt spid="_x0000_s314374"/>
                </a:ext>
                <a:ext uri="{FF2B5EF4-FFF2-40B4-BE49-F238E27FC236}">
                  <a16:creationId xmlns:a16="http://schemas.microsoft.com/office/drawing/2014/main" id="{00000000-0008-0000-1800-000006C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6934200</xdr:colOff>
          <xdr:row>6</xdr:row>
          <xdr:rowOff>1043940</xdr:rowOff>
        </xdr:from>
        <xdr:to>
          <xdr:col>2</xdr:col>
          <xdr:colOff>9105900</xdr:colOff>
          <xdr:row>6</xdr:row>
          <xdr:rowOff>1249680</xdr:rowOff>
        </xdr:to>
        <xdr:sp macro="" textlink="">
          <xdr:nvSpPr>
            <xdr:cNvPr id="314375" name="Drop Down 7" hidden="1">
              <a:extLst>
                <a:ext uri="{63B3BB69-23CF-44E3-9099-C40C66FF867C}">
                  <a14:compatExt spid="_x0000_s314375"/>
                </a:ext>
                <a:ext uri="{FF2B5EF4-FFF2-40B4-BE49-F238E27FC236}">
                  <a16:creationId xmlns:a16="http://schemas.microsoft.com/office/drawing/2014/main" id="{00000000-0008-0000-1800-000007C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190500</xdr:colOff>
          <xdr:row>7</xdr:row>
          <xdr:rowOff>335280</xdr:rowOff>
        </xdr:from>
        <xdr:to>
          <xdr:col>2</xdr:col>
          <xdr:colOff>2362200</xdr:colOff>
          <xdr:row>7</xdr:row>
          <xdr:rowOff>548640</xdr:rowOff>
        </xdr:to>
        <xdr:sp macro="" textlink="">
          <xdr:nvSpPr>
            <xdr:cNvPr id="314376" name="Drop Down 8" hidden="1">
              <a:extLst>
                <a:ext uri="{63B3BB69-23CF-44E3-9099-C40C66FF867C}">
                  <a14:compatExt spid="_x0000_s314376"/>
                </a:ext>
                <a:ext uri="{FF2B5EF4-FFF2-40B4-BE49-F238E27FC236}">
                  <a16:creationId xmlns:a16="http://schemas.microsoft.com/office/drawing/2014/main" id="{00000000-0008-0000-1800-000008C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3276600</xdr:colOff>
          <xdr:row>7</xdr:row>
          <xdr:rowOff>457200</xdr:rowOff>
        </xdr:from>
        <xdr:to>
          <xdr:col>2</xdr:col>
          <xdr:colOff>5448300</xdr:colOff>
          <xdr:row>7</xdr:row>
          <xdr:rowOff>670560</xdr:rowOff>
        </xdr:to>
        <xdr:sp macro="" textlink="">
          <xdr:nvSpPr>
            <xdr:cNvPr id="314378" name="Drop Down 10" hidden="1">
              <a:extLst>
                <a:ext uri="{63B3BB69-23CF-44E3-9099-C40C66FF867C}">
                  <a14:compatExt spid="_x0000_s314378"/>
                </a:ext>
                <a:ext uri="{FF2B5EF4-FFF2-40B4-BE49-F238E27FC236}">
                  <a16:creationId xmlns:a16="http://schemas.microsoft.com/office/drawing/2014/main" id="{00000000-0008-0000-1800-00000AC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7086600</xdr:colOff>
          <xdr:row>7</xdr:row>
          <xdr:rowOff>419100</xdr:rowOff>
        </xdr:from>
        <xdr:to>
          <xdr:col>2</xdr:col>
          <xdr:colOff>9258300</xdr:colOff>
          <xdr:row>7</xdr:row>
          <xdr:rowOff>632460</xdr:rowOff>
        </xdr:to>
        <xdr:sp macro="" textlink="">
          <xdr:nvSpPr>
            <xdr:cNvPr id="314379" name="Drop Down 11" hidden="1">
              <a:extLst>
                <a:ext uri="{63B3BB69-23CF-44E3-9099-C40C66FF867C}">
                  <a14:compatExt spid="_x0000_s314379"/>
                </a:ext>
                <a:ext uri="{FF2B5EF4-FFF2-40B4-BE49-F238E27FC236}">
                  <a16:creationId xmlns:a16="http://schemas.microsoft.com/office/drawing/2014/main" id="{00000000-0008-0000-1800-00000BC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5996940</xdr:colOff>
          <xdr:row>7</xdr:row>
          <xdr:rowOff>1120140</xdr:rowOff>
        </xdr:from>
        <xdr:to>
          <xdr:col>2</xdr:col>
          <xdr:colOff>8168640</xdr:colOff>
          <xdr:row>7</xdr:row>
          <xdr:rowOff>1325880</xdr:rowOff>
        </xdr:to>
        <xdr:sp macro="" textlink="">
          <xdr:nvSpPr>
            <xdr:cNvPr id="314380" name="Drop Down 12" hidden="1">
              <a:extLst>
                <a:ext uri="{63B3BB69-23CF-44E3-9099-C40C66FF867C}">
                  <a14:compatExt spid="_x0000_s314380"/>
                </a:ext>
                <a:ext uri="{FF2B5EF4-FFF2-40B4-BE49-F238E27FC236}">
                  <a16:creationId xmlns:a16="http://schemas.microsoft.com/office/drawing/2014/main" id="{00000000-0008-0000-1800-00000CC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205740</xdr:colOff>
          <xdr:row>8</xdr:row>
          <xdr:rowOff>266700</xdr:rowOff>
        </xdr:from>
        <xdr:to>
          <xdr:col>2</xdr:col>
          <xdr:colOff>2377440</xdr:colOff>
          <xdr:row>8</xdr:row>
          <xdr:rowOff>480060</xdr:rowOff>
        </xdr:to>
        <xdr:sp macro="" textlink="">
          <xdr:nvSpPr>
            <xdr:cNvPr id="314381" name="Drop Down 13" hidden="1">
              <a:extLst>
                <a:ext uri="{63B3BB69-23CF-44E3-9099-C40C66FF867C}">
                  <a14:compatExt spid="_x0000_s314381"/>
                </a:ext>
                <a:ext uri="{FF2B5EF4-FFF2-40B4-BE49-F238E27FC236}">
                  <a16:creationId xmlns:a16="http://schemas.microsoft.com/office/drawing/2014/main" id="{00000000-0008-0000-1800-00000DC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2476500</xdr:colOff>
          <xdr:row>8</xdr:row>
          <xdr:rowOff>1280160</xdr:rowOff>
        </xdr:from>
        <xdr:to>
          <xdr:col>2</xdr:col>
          <xdr:colOff>4648200</xdr:colOff>
          <xdr:row>8</xdr:row>
          <xdr:rowOff>1485900</xdr:rowOff>
        </xdr:to>
        <xdr:sp macro="" textlink="">
          <xdr:nvSpPr>
            <xdr:cNvPr id="314382" name="Drop Down 14" hidden="1">
              <a:extLst>
                <a:ext uri="{63B3BB69-23CF-44E3-9099-C40C66FF867C}">
                  <a14:compatExt spid="_x0000_s314382"/>
                </a:ext>
                <a:ext uri="{FF2B5EF4-FFF2-40B4-BE49-F238E27FC236}">
                  <a16:creationId xmlns:a16="http://schemas.microsoft.com/office/drawing/2014/main" id="{00000000-0008-0000-1800-00000EC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3962400</xdr:colOff>
          <xdr:row>8</xdr:row>
          <xdr:rowOff>472440</xdr:rowOff>
        </xdr:from>
        <xdr:to>
          <xdr:col>2</xdr:col>
          <xdr:colOff>6134100</xdr:colOff>
          <xdr:row>8</xdr:row>
          <xdr:rowOff>678180</xdr:rowOff>
        </xdr:to>
        <xdr:sp macro="" textlink="">
          <xdr:nvSpPr>
            <xdr:cNvPr id="314383" name="Drop Down 15" hidden="1">
              <a:extLst>
                <a:ext uri="{63B3BB69-23CF-44E3-9099-C40C66FF867C}">
                  <a14:compatExt spid="_x0000_s314383"/>
                </a:ext>
                <a:ext uri="{FF2B5EF4-FFF2-40B4-BE49-F238E27FC236}">
                  <a16:creationId xmlns:a16="http://schemas.microsoft.com/office/drawing/2014/main" id="{00000000-0008-0000-1800-00000FC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7292340</xdr:colOff>
          <xdr:row>8</xdr:row>
          <xdr:rowOff>1173480</xdr:rowOff>
        </xdr:from>
        <xdr:to>
          <xdr:col>2</xdr:col>
          <xdr:colOff>9464040</xdr:colOff>
          <xdr:row>8</xdr:row>
          <xdr:rowOff>1386840</xdr:rowOff>
        </xdr:to>
        <xdr:sp macro="" textlink="">
          <xdr:nvSpPr>
            <xdr:cNvPr id="314384" name="Drop Down 16" hidden="1">
              <a:extLst>
                <a:ext uri="{63B3BB69-23CF-44E3-9099-C40C66FF867C}">
                  <a14:compatExt spid="_x0000_s314384"/>
                </a:ext>
                <a:ext uri="{FF2B5EF4-FFF2-40B4-BE49-F238E27FC236}">
                  <a16:creationId xmlns:a16="http://schemas.microsoft.com/office/drawing/2014/main" id="{00000000-0008-0000-1800-000010C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876300</xdr:colOff>
          <xdr:row>10</xdr:row>
          <xdr:rowOff>701040</xdr:rowOff>
        </xdr:from>
        <xdr:to>
          <xdr:col>2</xdr:col>
          <xdr:colOff>3048000</xdr:colOff>
          <xdr:row>10</xdr:row>
          <xdr:rowOff>906780</xdr:rowOff>
        </xdr:to>
        <xdr:sp macro="" textlink="">
          <xdr:nvSpPr>
            <xdr:cNvPr id="314385" name="Drop Down 17" hidden="1">
              <a:extLst>
                <a:ext uri="{63B3BB69-23CF-44E3-9099-C40C66FF867C}">
                  <a14:compatExt spid="_x0000_s314385"/>
                </a:ext>
                <a:ext uri="{FF2B5EF4-FFF2-40B4-BE49-F238E27FC236}">
                  <a16:creationId xmlns:a16="http://schemas.microsoft.com/office/drawing/2014/main" id="{00000000-0008-0000-1800-000011C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2491740</xdr:colOff>
          <xdr:row>10</xdr:row>
          <xdr:rowOff>1310640</xdr:rowOff>
        </xdr:from>
        <xdr:to>
          <xdr:col>2</xdr:col>
          <xdr:colOff>4663440</xdr:colOff>
          <xdr:row>10</xdr:row>
          <xdr:rowOff>1516380</xdr:rowOff>
        </xdr:to>
        <xdr:sp macro="" textlink="">
          <xdr:nvSpPr>
            <xdr:cNvPr id="314386" name="Drop Down 18" hidden="1">
              <a:extLst>
                <a:ext uri="{63B3BB69-23CF-44E3-9099-C40C66FF867C}">
                  <a14:compatExt spid="_x0000_s314386"/>
                </a:ext>
                <a:ext uri="{FF2B5EF4-FFF2-40B4-BE49-F238E27FC236}">
                  <a16:creationId xmlns:a16="http://schemas.microsoft.com/office/drawing/2014/main" id="{00000000-0008-0000-1800-000012C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4053840</xdr:colOff>
          <xdr:row>10</xdr:row>
          <xdr:rowOff>289560</xdr:rowOff>
        </xdr:from>
        <xdr:to>
          <xdr:col>2</xdr:col>
          <xdr:colOff>6225540</xdr:colOff>
          <xdr:row>10</xdr:row>
          <xdr:rowOff>495300</xdr:rowOff>
        </xdr:to>
        <xdr:sp macro="" textlink="">
          <xdr:nvSpPr>
            <xdr:cNvPr id="314387" name="Drop Down 19" hidden="1">
              <a:extLst>
                <a:ext uri="{63B3BB69-23CF-44E3-9099-C40C66FF867C}">
                  <a14:compatExt spid="_x0000_s314387"/>
                </a:ext>
                <a:ext uri="{FF2B5EF4-FFF2-40B4-BE49-F238E27FC236}">
                  <a16:creationId xmlns:a16="http://schemas.microsoft.com/office/drawing/2014/main" id="{00000000-0008-0000-1800-000013C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4869180</xdr:colOff>
          <xdr:row>10</xdr:row>
          <xdr:rowOff>1082040</xdr:rowOff>
        </xdr:from>
        <xdr:to>
          <xdr:col>2</xdr:col>
          <xdr:colOff>7040880</xdr:colOff>
          <xdr:row>10</xdr:row>
          <xdr:rowOff>1287780</xdr:rowOff>
        </xdr:to>
        <xdr:sp macro="" textlink="">
          <xdr:nvSpPr>
            <xdr:cNvPr id="314388" name="Drop Down 20" hidden="1">
              <a:extLst>
                <a:ext uri="{63B3BB69-23CF-44E3-9099-C40C66FF867C}">
                  <a14:compatExt spid="_x0000_s314388"/>
                </a:ext>
                <a:ext uri="{FF2B5EF4-FFF2-40B4-BE49-F238E27FC236}">
                  <a16:creationId xmlns:a16="http://schemas.microsoft.com/office/drawing/2014/main" id="{00000000-0008-0000-1800-000014C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7261860</xdr:colOff>
          <xdr:row>10</xdr:row>
          <xdr:rowOff>906780</xdr:rowOff>
        </xdr:from>
        <xdr:to>
          <xdr:col>2</xdr:col>
          <xdr:colOff>9433560</xdr:colOff>
          <xdr:row>10</xdr:row>
          <xdr:rowOff>1120140</xdr:rowOff>
        </xdr:to>
        <xdr:sp macro="" textlink="">
          <xdr:nvSpPr>
            <xdr:cNvPr id="314389" name="Drop Down 21" hidden="1">
              <a:extLst>
                <a:ext uri="{63B3BB69-23CF-44E3-9099-C40C66FF867C}">
                  <a14:compatExt spid="_x0000_s314389"/>
                </a:ext>
                <a:ext uri="{FF2B5EF4-FFF2-40B4-BE49-F238E27FC236}">
                  <a16:creationId xmlns:a16="http://schemas.microsoft.com/office/drawing/2014/main" id="{00000000-0008-0000-1800-000015C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342900</xdr:colOff>
          <xdr:row>9</xdr:row>
          <xdr:rowOff>914400</xdr:rowOff>
        </xdr:from>
        <xdr:to>
          <xdr:col>2</xdr:col>
          <xdr:colOff>2514600</xdr:colOff>
          <xdr:row>9</xdr:row>
          <xdr:rowOff>1127760</xdr:rowOff>
        </xdr:to>
        <xdr:sp macro="" textlink="">
          <xdr:nvSpPr>
            <xdr:cNvPr id="314390" name="Drop Down 22" hidden="1">
              <a:extLst>
                <a:ext uri="{63B3BB69-23CF-44E3-9099-C40C66FF867C}">
                  <a14:compatExt spid="_x0000_s314390"/>
                </a:ext>
                <a:ext uri="{FF2B5EF4-FFF2-40B4-BE49-F238E27FC236}">
                  <a16:creationId xmlns:a16="http://schemas.microsoft.com/office/drawing/2014/main" id="{00000000-0008-0000-1800-000016C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2644140</xdr:colOff>
          <xdr:row>9</xdr:row>
          <xdr:rowOff>1280160</xdr:rowOff>
        </xdr:from>
        <xdr:to>
          <xdr:col>2</xdr:col>
          <xdr:colOff>4815840</xdr:colOff>
          <xdr:row>9</xdr:row>
          <xdr:rowOff>1485900</xdr:rowOff>
        </xdr:to>
        <xdr:sp macro="" textlink="">
          <xdr:nvSpPr>
            <xdr:cNvPr id="314391" name="Drop Down 23" hidden="1">
              <a:extLst>
                <a:ext uri="{63B3BB69-23CF-44E3-9099-C40C66FF867C}">
                  <a14:compatExt spid="_x0000_s314391"/>
                </a:ext>
                <a:ext uri="{FF2B5EF4-FFF2-40B4-BE49-F238E27FC236}">
                  <a16:creationId xmlns:a16="http://schemas.microsoft.com/office/drawing/2014/main" id="{00000000-0008-0000-1800-000017C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4183380</xdr:colOff>
          <xdr:row>9</xdr:row>
          <xdr:rowOff>320040</xdr:rowOff>
        </xdr:from>
        <xdr:to>
          <xdr:col>2</xdr:col>
          <xdr:colOff>6355080</xdr:colOff>
          <xdr:row>9</xdr:row>
          <xdr:rowOff>525780</xdr:rowOff>
        </xdr:to>
        <xdr:sp macro="" textlink="">
          <xdr:nvSpPr>
            <xdr:cNvPr id="314392" name="Drop Down 24" hidden="1">
              <a:extLst>
                <a:ext uri="{63B3BB69-23CF-44E3-9099-C40C66FF867C}">
                  <a14:compatExt spid="_x0000_s314392"/>
                </a:ext>
                <a:ext uri="{FF2B5EF4-FFF2-40B4-BE49-F238E27FC236}">
                  <a16:creationId xmlns:a16="http://schemas.microsoft.com/office/drawing/2014/main" id="{00000000-0008-0000-1800-000018C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5661660</xdr:colOff>
          <xdr:row>9</xdr:row>
          <xdr:rowOff>1089660</xdr:rowOff>
        </xdr:from>
        <xdr:to>
          <xdr:col>2</xdr:col>
          <xdr:colOff>7833360</xdr:colOff>
          <xdr:row>9</xdr:row>
          <xdr:rowOff>1295400</xdr:rowOff>
        </xdr:to>
        <xdr:sp macro="" textlink="">
          <xdr:nvSpPr>
            <xdr:cNvPr id="314393" name="Drop Down 25" hidden="1">
              <a:extLst>
                <a:ext uri="{63B3BB69-23CF-44E3-9099-C40C66FF867C}">
                  <a14:compatExt spid="_x0000_s314393"/>
                </a:ext>
                <a:ext uri="{FF2B5EF4-FFF2-40B4-BE49-F238E27FC236}">
                  <a16:creationId xmlns:a16="http://schemas.microsoft.com/office/drawing/2014/main" id="{00000000-0008-0000-1800-000019C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6949440</xdr:colOff>
          <xdr:row>9</xdr:row>
          <xdr:rowOff>586740</xdr:rowOff>
        </xdr:from>
        <xdr:to>
          <xdr:col>2</xdr:col>
          <xdr:colOff>9121140</xdr:colOff>
          <xdr:row>9</xdr:row>
          <xdr:rowOff>792480</xdr:rowOff>
        </xdr:to>
        <xdr:sp macro="" textlink="">
          <xdr:nvSpPr>
            <xdr:cNvPr id="314394" name="Drop Down 26" hidden="1">
              <a:extLst>
                <a:ext uri="{63B3BB69-23CF-44E3-9099-C40C66FF867C}">
                  <a14:compatExt spid="_x0000_s314394"/>
                </a:ext>
                <a:ext uri="{FF2B5EF4-FFF2-40B4-BE49-F238E27FC236}">
                  <a16:creationId xmlns:a16="http://schemas.microsoft.com/office/drawing/2014/main" id="{00000000-0008-0000-1800-00001AC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259080</xdr:colOff>
          <xdr:row>10</xdr:row>
          <xdr:rowOff>220980</xdr:rowOff>
        </xdr:from>
        <xdr:to>
          <xdr:col>2</xdr:col>
          <xdr:colOff>2430780</xdr:colOff>
          <xdr:row>10</xdr:row>
          <xdr:rowOff>434340</xdr:rowOff>
        </xdr:to>
        <xdr:sp macro="" textlink="">
          <xdr:nvSpPr>
            <xdr:cNvPr id="314395" name="Drop Down 27" hidden="1">
              <a:extLst>
                <a:ext uri="{63B3BB69-23CF-44E3-9099-C40C66FF867C}">
                  <a14:compatExt spid="_x0000_s314395"/>
                </a:ext>
                <a:ext uri="{FF2B5EF4-FFF2-40B4-BE49-F238E27FC236}">
                  <a16:creationId xmlns:a16="http://schemas.microsoft.com/office/drawing/2014/main" id="{00000000-0008-0000-1800-00001BC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4373880</xdr:colOff>
          <xdr:row>6</xdr:row>
          <xdr:rowOff>1325880</xdr:rowOff>
        </xdr:from>
        <xdr:to>
          <xdr:col>2</xdr:col>
          <xdr:colOff>6545580</xdr:colOff>
          <xdr:row>6</xdr:row>
          <xdr:rowOff>1539240</xdr:rowOff>
        </xdr:to>
        <xdr:sp macro="" textlink="">
          <xdr:nvSpPr>
            <xdr:cNvPr id="314396" name="Drop Down 28" hidden="1">
              <a:extLst>
                <a:ext uri="{63B3BB69-23CF-44E3-9099-C40C66FF867C}">
                  <a14:compatExt spid="_x0000_s314396"/>
                </a:ext>
                <a:ext uri="{FF2B5EF4-FFF2-40B4-BE49-F238E27FC236}">
                  <a16:creationId xmlns:a16="http://schemas.microsoft.com/office/drawing/2014/main" id="{00000000-0008-0000-1800-00001CC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1211580</xdr:colOff>
          <xdr:row>9</xdr:row>
          <xdr:rowOff>259080</xdr:rowOff>
        </xdr:from>
        <xdr:to>
          <xdr:col>2</xdr:col>
          <xdr:colOff>3383280</xdr:colOff>
          <xdr:row>9</xdr:row>
          <xdr:rowOff>472440</xdr:rowOff>
        </xdr:to>
        <xdr:sp macro="" textlink="">
          <xdr:nvSpPr>
            <xdr:cNvPr id="314397" name="Drop Down 29" hidden="1">
              <a:extLst>
                <a:ext uri="{63B3BB69-23CF-44E3-9099-C40C66FF867C}">
                  <a14:compatExt spid="_x0000_s314397"/>
                </a:ext>
                <a:ext uri="{FF2B5EF4-FFF2-40B4-BE49-F238E27FC236}">
                  <a16:creationId xmlns:a16="http://schemas.microsoft.com/office/drawing/2014/main" id="{00000000-0008-0000-1800-00001DC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xdr:oneCellAnchor>
    <xdr:from>
      <xdr:col>2</xdr:col>
      <xdr:colOff>1285875</xdr:colOff>
      <xdr:row>7</xdr:row>
      <xdr:rowOff>1219201</xdr:rowOff>
    </xdr:from>
    <xdr:ext cx="676275" cy="733425"/>
    <xdr:cxnSp macro="">
      <xdr:nvCxnSpPr>
        <xdr:cNvPr id="158" name="Gekrümmte Verbindung 19">
          <a:extLst>
            <a:ext uri="{FF2B5EF4-FFF2-40B4-BE49-F238E27FC236}">
              <a16:creationId xmlns:a16="http://schemas.microsoft.com/office/drawing/2014/main" id="{00000000-0008-0000-1800-00009E000000}"/>
            </a:ext>
          </a:extLst>
        </xdr:cNvPr>
        <xdr:cNvCxnSpPr/>
      </xdr:nvCxnSpPr>
      <xdr:spPr>
        <a:xfrm rot="5400000" flipH="1" flipV="1">
          <a:off x="3295650" y="4438651"/>
          <a:ext cx="733425" cy="676275"/>
        </a:xfrm>
        <a:prstGeom prst="curvedConnector3">
          <a:avLst>
            <a:gd name="adj1" fmla="val 50000"/>
          </a:avLst>
        </a:prstGeom>
        <a:ln w="3175">
          <a:solidFill>
            <a:schemeClr val="accent4">
              <a:lumMod val="75000"/>
            </a:schemeClr>
          </a:solidFill>
          <a:prstDash val="sysDash"/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876300</xdr:colOff>
          <xdr:row>7</xdr:row>
          <xdr:rowOff>1013460</xdr:rowOff>
        </xdr:from>
        <xdr:to>
          <xdr:col>2</xdr:col>
          <xdr:colOff>3048000</xdr:colOff>
          <xdr:row>7</xdr:row>
          <xdr:rowOff>1219200</xdr:rowOff>
        </xdr:to>
        <xdr:sp macro="" textlink="">
          <xdr:nvSpPr>
            <xdr:cNvPr id="314377" name="Drop Down 9" hidden="1">
              <a:extLst>
                <a:ext uri="{63B3BB69-23CF-44E3-9099-C40C66FF867C}">
                  <a14:compatExt spid="_x0000_s314377"/>
                </a:ext>
                <a:ext uri="{FF2B5EF4-FFF2-40B4-BE49-F238E27FC236}">
                  <a16:creationId xmlns:a16="http://schemas.microsoft.com/office/drawing/2014/main" id="{00000000-0008-0000-1800-000009C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1524000</xdr:colOff>
          <xdr:row>6</xdr:row>
          <xdr:rowOff>1203960</xdr:rowOff>
        </xdr:from>
        <xdr:to>
          <xdr:col>2</xdr:col>
          <xdr:colOff>3695700</xdr:colOff>
          <xdr:row>6</xdr:row>
          <xdr:rowOff>1409700</xdr:rowOff>
        </xdr:to>
        <xdr:sp macro="" textlink="">
          <xdr:nvSpPr>
            <xdr:cNvPr id="314400" name="Drop Down 32" hidden="1">
              <a:extLst>
                <a:ext uri="{63B3BB69-23CF-44E3-9099-C40C66FF867C}">
                  <a14:compatExt spid="_x0000_s314400"/>
                </a:ext>
                <a:ext uri="{FF2B5EF4-FFF2-40B4-BE49-F238E27FC236}">
                  <a16:creationId xmlns:a16="http://schemas.microsoft.com/office/drawing/2014/main" id="{00000000-0008-0000-1800-000020C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xdr:oneCellAnchor>
    <xdr:from>
      <xdr:col>2</xdr:col>
      <xdr:colOff>2609851</xdr:colOff>
      <xdr:row>6</xdr:row>
      <xdr:rowOff>1409700</xdr:rowOff>
    </xdr:from>
    <xdr:ext cx="1752600" cy="733425"/>
    <xdr:cxnSp macro="">
      <xdr:nvCxnSpPr>
        <xdr:cNvPr id="58" name="Gekrümmte Verbindung 19">
          <a:extLst>
            <a:ext uri="{FF2B5EF4-FFF2-40B4-BE49-F238E27FC236}">
              <a16:creationId xmlns:a16="http://schemas.microsoft.com/office/drawing/2014/main" id="{00000000-0008-0000-1800-00003A000000}"/>
            </a:ext>
          </a:extLst>
        </xdr:cNvPr>
        <xdr:cNvCxnSpPr/>
      </xdr:nvCxnSpPr>
      <xdr:spPr>
        <a:xfrm rot="16200000" flipV="1">
          <a:off x="5157788" y="2405063"/>
          <a:ext cx="733425" cy="1752600"/>
        </a:xfrm>
        <a:prstGeom prst="curvedConnector3">
          <a:avLst>
            <a:gd name="adj1" fmla="val 50000"/>
          </a:avLst>
        </a:prstGeom>
        <a:ln w="3175">
          <a:solidFill>
            <a:schemeClr val="accent4">
              <a:lumMod val="75000"/>
            </a:schemeClr>
          </a:solidFill>
          <a:prstDash val="sysDash"/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6499860</xdr:colOff>
          <xdr:row>8</xdr:row>
          <xdr:rowOff>373380</xdr:rowOff>
        </xdr:from>
        <xdr:to>
          <xdr:col>2</xdr:col>
          <xdr:colOff>8671560</xdr:colOff>
          <xdr:row>8</xdr:row>
          <xdr:rowOff>586740</xdr:rowOff>
        </xdr:to>
        <xdr:sp macro="" textlink="">
          <xdr:nvSpPr>
            <xdr:cNvPr id="314401" name="Drop Down 33" hidden="1">
              <a:extLst>
                <a:ext uri="{63B3BB69-23CF-44E3-9099-C40C66FF867C}">
                  <a14:compatExt spid="_x0000_s314401"/>
                </a:ext>
                <a:ext uri="{FF2B5EF4-FFF2-40B4-BE49-F238E27FC236}">
                  <a16:creationId xmlns:a16="http://schemas.microsoft.com/office/drawing/2014/main" id="{00000000-0008-0000-1800-000021C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1363980</xdr:colOff>
          <xdr:row>8</xdr:row>
          <xdr:rowOff>784860</xdr:rowOff>
        </xdr:from>
        <xdr:to>
          <xdr:col>2</xdr:col>
          <xdr:colOff>3535680</xdr:colOff>
          <xdr:row>8</xdr:row>
          <xdr:rowOff>990600</xdr:rowOff>
        </xdr:to>
        <xdr:sp macro="" textlink="">
          <xdr:nvSpPr>
            <xdr:cNvPr id="314402" name="Drop Down 34" hidden="1">
              <a:extLst>
                <a:ext uri="{63B3BB69-23CF-44E3-9099-C40C66FF867C}">
                  <a14:compatExt spid="_x0000_s314402"/>
                </a:ext>
                <a:ext uri="{FF2B5EF4-FFF2-40B4-BE49-F238E27FC236}">
                  <a16:creationId xmlns:a16="http://schemas.microsoft.com/office/drawing/2014/main" id="{00000000-0008-0000-1800-000022C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xdr:twoCellAnchor editAs="oneCell">
    <xdr:from>
      <xdr:col>2</xdr:col>
      <xdr:colOff>9994586</xdr:colOff>
      <xdr:row>2</xdr:row>
      <xdr:rowOff>57150</xdr:rowOff>
    </xdr:from>
    <xdr:to>
      <xdr:col>3</xdr:col>
      <xdr:colOff>4211</xdr:colOff>
      <xdr:row>3</xdr:row>
      <xdr:rowOff>20400</xdr:rowOff>
    </xdr:to>
    <xdr:grpSp>
      <xdr:nvGrpSpPr>
        <xdr:cNvPr id="60" name="Gruppieren 59">
          <a:hlinkClick xmlns:r="http://schemas.openxmlformats.org/officeDocument/2006/relationships" r:id="rId1" tooltip="Help"/>
          <a:extLst>
            <a:ext uri="{FF2B5EF4-FFF2-40B4-BE49-F238E27FC236}">
              <a16:creationId xmlns:a16="http://schemas.microsoft.com/office/drawing/2014/main" id="{00000000-0008-0000-1800-00003C000000}"/>
            </a:ext>
          </a:extLst>
        </xdr:cNvPr>
        <xdr:cNvGrpSpPr/>
      </xdr:nvGrpSpPr>
      <xdr:grpSpPr>
        <a:xfrm>
          <a:off x="11930066" y="621030"/>
          <a:ext cx="7065" cy="168990"/>
          <a:chOff x="8105775" y="571500"/>
          <a:chExt cx="172800" cy="172800"/>
        </a:xfrm>
      </xdr:grpSpPr>
      <xdr:sp macro="" textlink="">
        <xdr:nvSpPr>
          <xdr:cNvPr id="62" name="Rechteck 61">
            <a:extLst>
              <a:ext uri="{FF2B5EF4-FFF2-40B4-BE49-F238E27FC236}">
                <a16:creationId xmlns:a16="http://schemas.microsoft.com/office/drawing/2014/main" id="{00000000-0008-0000-1800-00003E000000}"/>
              </a:ext>
            </a:extLst>
          </xdr:cNvPr>
          <xdr:cNvSpPr>
            <a:spLocks noChangeAspect="1"/>
          </xdr:cNvSpPr>
        </xdr:nvSpPr>
        <xdr:spPr>
          <a:xfrm>
            <a:off x="8105775" y="571500"/>
            <a:ext cx="172800" cy="172800"/>
          </a:xfrm>
          <a:prstGeom prst="rect">
            <a:avLst/>
          </a:prstGeom>
          <a:ln/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63" name="Textfeld 62">
            <a:extLst>
              <a:ext uri="{FF2B5EF4-FFF2-40B4-BE49-F238E27FC236}">
                <a16:creationId xmlns:a16="http://schemas.microsoft.com/office/drawing/2014/main" id="{00000000-0008-0000-1800-00003F000000}"/>
              </a:ext>
            </a:extLst>
          </xdr:cNvPr>
          <xdr:cNvSpPr txBox="1"/>
        </xdr:nvSpPr>
        <xdr:spPr>
          <a:xfrm>
            <a:off x="8152998" y="584162"/>
            <a:ext cx="78355" cy="1474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t">
            <a:noAutofit/>
          </a:bodyPr>
          <a:lstStyle/>
          <a:p>
            <a:r>
              <a:rPr lang="de-CH" sz="1000" b="1">
                <a:solidFill>
                  <a:schemeClr val="bg1"/>
                </a:solidFill>
                <a:latin typeface="Arial" pitchFamily="34" charset="0"/>
                <a:cs typeface="Arial" pitchFamily="34" charset="0"/>
              </a:rPr>
              <a:t>?</a:t>
            </a:r>
          </a:p>
        </xdr:txBody>
      </xdr:sp>
    </xdr:grpSp>
    <xdr:clientData fPrintsWithSheet="0"/>
  </xdr:twoCellAnchor>
  <xdr:twoCellAnchor editAs="oneCell">
    <xdr:from>
      <xdr:col>0</xdr:col>
      <xdr:colOff>57150</xdr:colOff>
      <xdr:row>0</xdr:row>
      <xdr:rowOff>114300</xdr:rowOff>
    </xdr:from>
    <xdr:to>
      <xdr:col>0</xdr:col>
      <xdr:colOff>381150</xdr:colOff>
      <xdr:row>0</xdr:row>
      <xdr:rowOff>439765</xdr:rowOff>
    </xdr:to>
    <xdr:grpSp>
      <xdr:nvGrpSpPr>
        <xdr:cNvPr id="65" name="Gruppieren 64">
          <a:hlinkClick xmlns:r="http://schemas.openxmlformats.org/officeDocument/2006/relationships" r:id="rId2" tooltip="Home"/>
          <a:extLst>
            <a:ext uri="{FF2B5EF4-FFF2-40B4-BE49-F238E27FC236}">
              <a16:creationId xmlns:a16="http://schemas.microsoft.com/office/drawing/2014/main" id="{00000000-0008-0000-1800-000041000000}"/>
            </a:ext>
          </a:extLst>
        </xdr:cNvPr>
        <xdr:cNvGrpSpPr/>
      </xdr:nvGrpSpPr>
      <xdr:grpSpPr>
        <a:xfrm>
          <a:off x="57150" y="114300"/>
          <a:ext cx="324000" cy="325465"/>
          <a:chOff x="12729063" y="1298331"/>
          <a:chExt cx="324000" cy="323267"/>
        </a:xfrm>
      </xdr:grpSpPr>
      <xdr:sp macro="" textlink="">
        <xdr:nvSpPr>
          <xdr:cNvPr id="66" name="Rechteck 65">
            <a:extLst>
              <a:ext uri="{FF2B5EF4-FFF2-40B4-BE49-F238E27FC236}">
                <a16:creationId xmlns:a16="http://schemas.microsoft.com/office/drawing/2014/main" id="{00000000-0008-0000-1800-000042000000}"/>
              </a:ext>
            </a:extLst>
          </xdr:cNvPr>
          <xdr:cNvSpPr>
            <a:spLocks noChangeAspect="1"/>
          </xdr:cNvSpPr>
        </xdr:nvSpPr>
        <xdr:spPr>
          <a:xfrm>
            <a:off x="12729063" y="1298331"/>
            <a:ext cx="324000" cy="323267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pic>
        <xdr:nvPicPr>
          <xdr:cNvPr id="68" name="Grafik 67" descr="http://www.clker.com/cliparts/Z/I/5/L/X/x/white-house-md.png">
            <a:extLst>
              <a:ext uri="{FF2B5EF4-FFF2-40B4-BE49-F238E27FC236}">
                <a16:creationId xmlns:a16="http://schemas.microsoft.com/office/drawing/2014/main" id="{00000000-0008-0000-1800-000044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786214" y="1345223"/>
            <a:ext cx="228255" cy="2160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  <xdr:twoCellAnchor editAs="oneCell">
    <xdr:from>
      <xdr:col>0</xdr:col>
      <xdr:colOff>57150</xdr:colOff>
      <xdr:row>10</xdr:row>
      <xdr:rowOff>1362075</xdr:rowOff>
    </xdr:from>
    <xdr:to>
      <xdr:col>0</xdr:col>
      <xdr:colOff>381150</xdr:colOff>
      <xdr:row>11</xdr:row>
      <xdr:rowOff>1615</xdr:rowOff>
    </xdr:to>
    <xdr:grpSp>
      <xdr:nvGrpSpPr>
        <xdr:cNvPr id="69" name="Gruppieren 68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1800-000045000000}"/>
            </a:ext>
          </a:extLst>
        </xdr:cNvPr>
        <xdr:cNvGrpSpPr/>
      </xdr:nvGrpSpPr>
      <xdr:grpSpPr>
        <a:xfrm>
          <a:off x="57150" y="9606915"/>
          <a:ext cx="324000" cy="323560"/>
          <a:chOff x="66675" y="4972050"/>
          <a:chExt cx="324000" cy="325465"/>
        </a:xfrm>
      </xdr:grpSpPr>
      <xdr:sp macro="" textlink="">
        <xdr:nvSpPr>
          <xdr:cNvPr id="70" name="Rechteck 69">
            <a:extLst>
              <a:ext uri="{FF2B5EF4-FFF2-40B4-BE49-F238E27FC236}">
                <a16:creationId xmlns:a16="http://schemas.microsoft.com/office/drawing/2014/main" id="{00000000-0008-0000-1800-000046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75" name="Pfeil nach oben 74">
            <a:extLst>
              <a:ext uri="{FF2B5EF4-FFF2-40B4-BE49-F238E27FC236}">
                <a16:creationId xmlns:a16="http://schemas.microsoft.com/office/drawing/2014/main" id="{00000000-0008-0000-1800-00004B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xdr:twoCellAnchor>
    <xdr:from>
      <xdr:col>2</xdr:col>
      <xdr:colOff>876300</xdr:colOff>
      <xdr:row>6</xdr:row>
      <xdr:rowOff>209550</xdr:rowOff>
    </xdr:from>
    <xdr:to>
      <xdr:col>2</xdr:col>
      <xdr:colOff>1055490</xdr:colOff>
      <xdr:row>6</xdr:row>
      <xdr:rowOff>389550</xdr:rowOff>
    </xdr:to>
    <xdr:grpSp>
      <xdr:nvGrpSpPr>
        <xdr:cNvPr id="76" name="Gruppieren 7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1800-00004C000000}"/>
            </a:ext>
          </a:extLst>
        </xdr:cNvPr>
        <xdr:cNvGrpSpPr>
          <a:grpSpLocks noChangeAspect="1"/>
        </xdr:cNvGrpSpPr>
      </xdr:nvGrpSpPr>
      <xdr:grpSpPr>
        <a:xfrm>
          <a:off x="2971800" y="1718310"/>
          <a:ext cx="179190" cy="180000"/>
          <a:chOff x="12020550" y="2171700"/>
          <a:chExt cx="324000" cy="325465"/>
        </a:xfrm>
      </xdr:grpSpPr>
      <xdr:sp macro="" textlink="">
        <xdr:nvSpPr>
          <xdr:cNvPr id="78" name="Rechteck 77">
            <a:extLst>
              <a:ext uri="{FF2B5EF4-FFF2-40B4-BE49-F238E27FC236}">
                <a16:creationId xmlns:a16="http://schemas.microsoft.com/office/drawing/2014/main" id="{00000000-0008-0000-1800-00004E000000}"/>
              </a:ext>
            </a:extLst>
          </xdr:cNvPr>
          <xdr:cNvSpPr>
            <a:spLocks noChangeAspect="1"/>
          </xdr:cNvSpPr>
        </xdr:nvSpPr>
        <xdr:spPr>
          <a:xfrm>
            <a:off x="12020550" y="21717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79" name="Pfeil nach rechts 78">
            <a:extLst>
              <a:ext uri="{FF2B5EF4-FFF2-40B4-BE49-F238E27FC236}">
                <a16:creationId xmlns:a16="http://schemas.microsoft.com/office/drawing/2014/main" id="{00000000-0008-0000-1800-00004F000000}"/>
              </a:ext>
            </a:extLst>
          </xdr:cNvPr>
          <xdr:cNvSpPr/>
        </xdr:nvSpPr>
        <xdr:spPr>
          <a:xfrm>
            <a:off x="12115800" y="2247900"/>
            <a:ext cx="162000" cy="180000"/>
          </a:xfrm>
          <a:prstGeom prst="righ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7952426</xdr:colOff>
          <xdr:row>0</xdr:row>
          <xdr:rowOff>9525</xdr:rowOff>
        </xdr:from>
        <xdr:to>
          <xdr:col>3</xdr:col>
          <xdr:colOff>956</xdr:colOff>
          <xdr:row>0</xdr:row>
          <xdr:rowOff>542925</xdr:rowOff>
        </xdr:to>
        <xdr:pic>
          <xdr:nvPicPr>
            <xdr:cNvPr id="56" name="Grafik 59">
              <a:extLst>
                <a:ext uri="{FF2B5EF4-FFF2-40B4-BE49-F238E27FC236}">
                  <a16:creationId xmlns:a16="http://schemas.microsoft.com/office/drawing/2014/main" id="{00000000-0008-0000-1800-000038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!$D$6" spid="_x0000_s314443"/>
                </a:ext>
              </a:extLst>
            </xdr:cNvPicPr>
          </xdr:nvPicPr>
          <xdr:blipFill>
            <a:blip xmlns:r="http://schemas.openxmlformats.org/officeDocument/2006/relationships" r:embed="rId6"/>
            <a:srcRect/>
            <a:stretch>
              <a:fillRect/>
            </a:stretch>
          </xdr:blipFill>
          <xdr:spPr bwMode="auto">
            <a:xfrm>
              <a:off x="10138414" y="9525"/>
              <a:ext cx="2268855" cy="533400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2210418</xdr:colOff>
      <xdr:row>6</xdr:row>
      <xdr:rowOff>0</xdr:rowOff>
    </xdr:from>
    <xdr:to>
      <xdr:col>3</xdr:col>
      <xdr:colOff>2276072</xdr:colOff>
      <xdr:row>6</xdr:row>
      <xdr:rowOff>400050</xdr:rowOff>
    </xdr:to>
    <xdr:sp macro="" textlink="">
      <xdr:nvSpPr>
        <xdr:cNvPr id="2" name="Rechteck 1">
          <a:extLst>
            <a:ext uri="{FF2B5EF4-FFF2-40B4-BE49-F238E27FC236}">
              <a16:creationId xmlns:a16="http://schemas.microsoft.com/office/drawing/2014/main" id="{00000000-0008-0000-1900-000002000000}"/>
            </a:ext>
          </a:extLst>
        </xdr:cNvPr>
        <xdr:cNvSpPr/>
      </xdr:nvSpPr>
      <xdr:spPr>
        <a:xfrm>
          <a:off x="5029818" y="1504950"/>
          <a:ext cx="65654" cy="400050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2210418</xdr:colOff>
      <xdr:row>7</xdr:row>
      <xdr:rowOff>9524</xdr:rowOff>
    </xdr:from>
    <xdr:to>
      <xdr:col>3</xdr:col>
      <xdr:colOff>2276072</xdr:colOff>
      <xdr:row>8</xdr:row>
      <xdr:rowOff>0</xdr:rowOff>
    </xdr:to>
    <xdr:sp macro="" textlink="">
      <xdr:nvSpPr>
        <xdr:cNvPr id="14" name="Rechteck 13">
          <a:extLst>
            <a:ext uri="{FF2B5EF4-FFF2-40B4-BE49-F238E27FC236}">
              <a16:creationId xmlns:a16="http://schemas.microsoft.com/office/drawing/2014/main" id="{00000000-0008-0000-1900-00000E000000}"/>
            </a:ext>
          </a:extLst>
        </xdr:cNvPr>
        <xdr:cNvSpPr/>
      </xdr:nvSpPr>
      <xdr:spPr>
        <a:xfrm>
          <a:off x="5029818" y="1924049"/>
          <a:ext cx="65654" cy="400051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2210418</xdr:colOff>
      <xdr:row>8</xdr:row>
      <xdr:rowOff>9524</xdr:rowOff>
    </xdr:from>
    <xdr:to>
      <xdr:col>3</xdr:col>
      <xdr:colOff>2276072</xdr:colOff>
      <xdr:row>9</xdr:row>
      <xdr:rowOff>0</xdr:rowOff>
    </xdr:to>
    <xdr:sp macro="" textlink="">
      <xdr:nvSpPr>
        <xdr:cNvPr id="15" name="Rechteck 14">
          <a:extLst>
            <a:ext uri="{FF2B5EF4-FFF2-40B4-BE49-F238E27FC236}">
              <a16:creationId xmlns:a16="http://schemas.microsoft.com/office/drawing/2014/main" id="{00000000-0008-0000-1900-00000F000000}"/>
            </a:ext>
          </a:extLst>
        </xdr:cNvPr>
        <xdr:cNvSpPr/>
      </xdr:nvSpPr>
      <xdr:spPr>
        <a:xfrm>
          <a:off x="5029818" y="2333624"/>
          <a:ext cx="65654" cy="400051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2210418</xdr:colOff>
      <xdr:row>9</xdr:row>
      <xdr:rowOff>9524</xdr:rowOff>
    </xdr:from>
    <xdr:to>
      <xdr:col>3</xdr:col>
      <xdr:colOff>2276072</xdr:colOff>
      <xdr:row>9</xdr:row>
      <xdr:rowOff>408214</xdr:rowOff>
    </xdr:to>
    <xdr:sp macro="" textlink="">
      <xdr:nvSpPr>
        <xdr:cNvPr id="16" name="Rechteck 15">
          <a:extLst>
            <a:ext uri="{FF2B5EF4-FFF2-40B4-BE49-F238E27FC236}">
              <a16:creationId xmlns:a16="http://schemas.microsoft.com/office/drawing/2014/main" id="{00000000-0008-0000-1900-000010000000}"/>
            </a:ext>
          </a:extLst>
        </xdr:cNvPr>
        <xdr:cNvSpPr/>
      </xdr:nvSpPr>
      <xdr:spPr>
        <a:xfrm>
          <a:off x="5029818" y="2743199"/>
          <a:ext cx="65654" cy="398690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2210418</xdr:colOff>
      <xdr:row>10</xdr:row>
      <xdr:rowOff>9524</xdr:rowOff>
    </xdr:from>
    <xdr:to>
      <xdr:col>3</xdr:col>
      <xdr:colOff>2276072</xdr:colOff>
      <xdr:row>11</xdr:row>
      <xdr:rowOff>540</xdr:rowOff>
    </xdr:to>
    <xdr:sp macro="" textlink="">
      <xdr:nvSpPr>
        <xdr:cNvPr id="17" name="Rechteck 16">
          <a:extLst>
            <a:ext uri="{FF2B5EF4-FFF2-40B4-BE49-F238E27FC236}">
              <a16:creationId xmlns:a16="http://schemas.microsoft.com/office/drawing/2014/main" id="{00000000-0008-0000-1900-000011000000}"/>
            </a:ext>
          </a:extLst>
        </xdr:cNvPr>
        <xdr:cNvSpPr/>
      </xdr:nvSpPr>
      <xdr:spPr>
        <a:xfrm>
          <a:off x="5029818" y="3152774"/>
          <a:ext cx="65654" cy="400591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2210418</xdr:colOff>
      <xdr:row>11</xdr:row>
      <xdr:rowOff>9524</xdr:rowOff>
    </xdr:from>
    <xdr:to>
      <xdr:col>3</xdr:col>
      <xdr:colOff>2276072</xdr:colOff>
      <xdr:row>11</xdr:row>
      <xdr:rowOff>410765</xdr:rowOff>
    </xdr:to>
    <xdr:sp macro="" textlink="">
      <xdr:nvSpPr>
        <xdr:cNvPr id="18" name="Rechteck 17">
          <a:extLst>
            <a:ext uri="{FF2B5EF4-FFF2-40B4-BE49-F238E27FC236}">
              <a16:creationId xmlns:a16="http://schemas.microsoft.com/office/drawing/2014/main" id="{00000000-0008-0000-1900-000012000000}"/>
            </a:ext>
          </a:extLst>
        </xdr:cNvPr>
        <xdr:cNvSpPr/>
      </xdr:nvSpPr>
      <xdr:spPr>
        <a:xfrm>
          <a:off x="5029818" y="3562349"/>
          <a:ext cx="65654" cy="401241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2210418</xdr:colOff>
      <xdr:row>12</xdr:row>
      <xdr:rowOff>4082</xdr:rowOff>
    </xdr:from>
    <xdr:to>
      <xdr:col>3</xdr:col>
      <xdr:colOff>2276072</xdr:colOff>
      <xdr:row>12</xdr:row>
      <xdr:rowOff>402772</xdr:rowOff>
    </xdr:to>
    <xdr:sp macro="" textlink="">
      <xdr:nvSpPr>
        <xdr:cNvPr id="19" name="Rechteck 18">
          <a:extLst>
            <a:ext uri="{FF2B5EF4-FFF2-40B4-BE49-F238E27FC236}">
              <a16:creationId xmlns:a16="http://schemas.microsoft.com/office/drawing/2014/main" id="{00000000-0008-0000-1900-000013000000}"/>
            </a:ext>
          </a:extLst>
        </xdr:cNvPr>
        <xdr:cNvSpPr/>
      </xdr:nvSpPr>
      <xdr:spPr>
        <a:xfrm>
          <a:off x="5029818" y="3966482"/>
          <a:ext cx="65654" cy="398690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2210418</xdr:colOff>
      <xdr:row>13</xdr:row>
      <xdr:rowOff>4082</xdr:rowOff>
    </xdr:from>
    <xdr:to>
      <xdr:col>3</xdr:col>
      <xdr:colOff>2276072</xdr:colOff>
      <xdr:row>13</xdr:row>
      <xdr:rowOff>402772</xdr:rowOff>
    </xdr:to>
    <xdr:sp macro="" textlink="">
      <xdr:nvSpPr>
        <xdr:cNvPr id="20" name="Rechteck 19">
          <a:extLst>
            <a:ext uri="{FF2B5EF4-FFF2-40B4-BE49-F238E27FC236}">
              <a16:creationId xmlns:a16="http://schemas.microsoft.com/office/drawing/2014/main" id="{00000000-0008-0000-1900-000014000000}"/>
            </a:ext>
          </a:extLst>
        </xdr:cNvPr>
        <xdr:cNvSpPr/>
      </xdr:nvSpPr>
      <xdr:spPr>
        <a:xfrm>
          <a:off x="5029818" y="4376057"/>
          <a:ext cx="65654" cy="398690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2210418</xdr:colOff>
      <xdr:row>14</xdr:row>
      <xdr:rowOff>4081</xdr:rowOff>
    </xdr:from>
    <xdr:to>
      <xdr:col>3</xdr:col>
      <xdr:colOff>2276072</xdr:colOff>
      <xdr:row>14</xdr:row>
      <xdr:rowOff>402771</xdr:rowOff>
    </xdr:to>
    <xdr:sp macro="" textlink="">
      <xdr:nvSpPr>
        <xdr:cNvPr id="21" name="Rechteck 20">
          <a:extLst>
            <a:ext uri="{FF2B5EF4-FFF2-40B4-BE49-F238E27FC236}">
              <a16:creationId xmlns:a16="http://schemas.microsoft.com/office/drawing/2014/main" id="{00000000-0008-0000-1900-000015000000}"/>
            </a:ext>
          </a:extLst>
        </xdr:cNvPr>
        <xdr:cNvSpPr/>
      </xdr:nvSpPr>
      <xdr:spPr>
        <a:xfrm>
          <a:off x="5029818" y="4785631"/>
          <a:ext cx="65654" cy="398690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2210418</xdr:colOff>
      <xdr:row>15</xdr:row>
      <xdr:rowOff>4082</xdr:rowOff>
    </xdr:from>
    <xdr:to>
      <xdr:col>3</xdr:col>
      <xdr:colOff>2276072</xdr:colOff>
      <xdr:row>15</xdr:row>
      <xdr:rowOff>402772</xdr:rowOff>
    </xdr:to>
    <xdr:sp macro="" textlink="">
      <xdr:nvSpPr>
        <xdr:cNvPr id="22" name="Rechteck 21">
          <a:extLst>
            <a:ext uri="{FF2B5EF4-FFF2-40B4-BE49-F238E27FC236}">
              <a16:creationId xmlns:a16="http://schemas.microsoft.com/office/drawing/2014/main" id="{00000000-0008-0000-1900-000016000000}"/>
            </a:ext>
          </a:extLst>
        </xdr:cNvPr>
        <xdr:cNvSpPr/>
      </xdr:nvSpPr>
      <xdr:spPr>
        <a:xfrm>
          <a:off x="5029818" y="5195207"/>
          <a:ext cx="65654" cy="398690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2210418</xdr:colOff>
      <xdr:row>16</xdr:row>
      <xdr:rowOff>4082</xdr:rowOff>
    </xdr:from>
    <xdr:to>
      <xdr:col>3</xdr:col>
      <xdr:colOff>2276072</xdr:colOff>
      <xdr:row>16</xdr:row>
      <xdr:rowOff>402772</xdr:rowOff>
    </xdr:to>
    <xdr:sp macro="" textlink="">
      <xdr:nvSpPr>
        <xdr:cNvPr id="23" name="Rechteck 22">
          <a:extLst>
            <a:ext uri="{FF2B5EF4-FFF2-40B4-BE49-F238E27FC236}">
              <a16:creationId xmlns:a16="http://schemas.microsoft.com/office/drawing/2014/main" id="{00000000-0008-0000-1900-000017000000}"/>
            </a:ext>
          </a:extLst>
        </xdr:cNvPr>
        <xdr:cNvSpPr/>
      </xdr:nvSpPr>
      <xdr:spPr>
        <a:xfrm>
          <a:off x="5029818" y="5604782"/>
          <a:ext cx="65654" cy="398690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2208654</xdr:colOff>
      <xdr:row>17</xdr:row>
      <xdr:rowOff>0</xdr:rowOff>
    </xdr:from>
    <xdr:to>
      <xdr:col>3</xdr:col>
      <xdr:colOff>2276689</xdr:colOff>
      <xdr:row>17</xdr:row>
      <xdr:rowOff>400050</xdr:rowOff>
    </xdr:to>
    <xdr:sp macro="" textlink="">
      <xdr:nvSpPr>
        <xdr:cNvPr id="24" name="Rechteck 23">
          <a:extLst>
            <a:ext uri="{FF2B5EF4-FFF2-40B4-BE49-F238E27FC236}">
              <a16:creationId xmlns:a16="http://schemas.microsoft.com/office/drawing/2014/main" id="{00000000-0008-0000-1900-000018000000}"/>
            </a:ext>
          </a:extLst>
        </xdr:cNvPr>
        <xdr:cNvSpPr/>
      </xdr:nvSpPr>
      <xdr:spPr>
        <a:xfrm>
          <a:off x="5028054" y="6010275"/>
          <a:ext cx="68035" cy="400050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2208654</xdr:colOff>
      <xdr:row>17</xdr:row>
      <xdr:rowOff>409574</xdr:rowOff>
    </xdr:from>
    <xdr:to>
      <xdr:col>3</xdr:col>
      <xdr:colOff>2276689</xdr:colOff>
      <xdr:row>18</xdr:row>
      <xdr:rowOff>400050</xdr:rowOff>
    </xdr:to>
    <xdr:sp macro="" textlink="">
      <xdr:nvSpPr>
        <xdr:cNvPr id="25" name="Rechteck 24">
          <a:extLst>
            <a:ext uri="{FF2B5EF4-FFF2-40B4-BE49-F238E27FC236}">
              <a16:creationId xmlns:a16="http://schemas.microsoft.com/office/drawing/2014/main" id="{00000000-0008-0000-1900-000019000000}"/>
            </a:ext>
          </a:extLst>
        </xdr:cNvPr>
        <xdr:cNvSpPr/>
      </xdr:nvSpPr>
      <xdr:spPr>
        <a:xfrm>
          <a:off x="5028054" y="6419849"/>
          <a:ext cx="68035" cy="400051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2208654</xdr:colOff>
      <xdr:row>18</xdr:row>
      <xdr:rowOff>409574</xdr:rowOff>
    </xdr:from>
    <xdr:to>
      <xdr:col>3</xdr:col>
      <xdr:colOff>2276689</xdr:colOff>
      <xdr:row>19</xdr:row>
      <xdr:rowOff>400050</xdr:rowOff>
    </xdr:to>
    <xdr:sp macro="" textlink="">
      <xdr:nvSpPr>
        <xdr:cNvPr id="26" name="Rechteck 25">
          <a:extLst>
            <a:ext uri="{FF2B5EF4-FFF2-40B4-BE49-F238E27FC236}">
              <a16:creationId xmlns:a16="http://schemas.microsoft.com/office/drawing/2014/main" id="{00000000-0008-0000-1900-00001A000000}"/>
            </a:ext>
          </a:extLst>
        </xdr:cNvPr>
        <xdr:cNvSpPr/>
      </xdr:nvSpPr>
      <xdr:spPr>
        <a:xfrm>
          <a:off x="5028054" y="6829424"/>
          <a:ext cx="68035" cy="400051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2208654</xdr:colOff>
      <xdr:row>19</xdr:row>
      <xdr:rowOff>409574</xdr:rowOff>
    </xdr:from>
    <xdr:to>
      <xdr:col>3</xdr:col>
      <xdr:colOff>2276689</xdr:colOff>
      <xdr:row>20</xdr:row>
      <xdr:rowOff>398689</xdr:rowOff>
    </xdr:to>
    <xdr:sp macro="" textlink="">
      <xdr:nvSpPr>
        <xdr:cNvPr id="27" name="Rechteck 26">
          <a:extLst>
            <a:ext uri="{FF2B5EF4-FFF2-40B4-BE49-F238E27FC236}">
              <a16:creationId xmlns:a16="http://schemas.microsoft.com/office/drawing/2014/main" id="{00000000-0008-0000-1900-00001B000000}"/>
            </a:ext>
          </a:extLst>
        </xdr:cNvPr>
        <xdr:cNvSpPr/>
      </xdr:nvSpPr>
      <xdr:spPr>
        <a:xfrm>
          <a:off x="5028054" y="7238999"/>
          <a:ext cx="68035" cy="398690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2208654</xdr:colOff>
      <xdr:row>20</xdr:row>
      <xdr:rowOff>409574</xdr:rowOff>
    </xdr:from>
    <xdr:to>
      <xdr:col>3</xdr:col>
      <xdr:colOff>2276689</xdr:colOff>
      <xdr:row>21</xdr:row>
      <xdr:rowOff>401781</xdr:rowOff>
    </xdr:to>
    <xdr:sp macro="" textlink="">
      <xdr:nvSpPr>
        <xdr:cNvPr id="28" name="Rechteck 27">
          <a:extLst>
            <a:ext uri="{FF2B5EF4-FFF2-40B4-BE49-F238E27FC236}">
              <a16:creationId xmlns:a16="http://schemas.microsoft.com/office/drawing/2014/main" id="{00000000-0008-0000-1900-00001C000000}"/>
            </a:ext>
          </a:extLst>
        </xdr:cNvPr>
        <xdr:cNvSpPr/>
      </xdr:nvSpPr>
      <xdr:spPr>
        <a:xfrm>
          <a:off x="5028054" y="7648574"/>
          <a:ext cx="68035" cy="401782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2208654</xdr:colOff>
      <xdr:row>21</xdr:row>
      <xdr:rowOff>409574</xdr:rowOff>
    </xdr:from>
    <xdr:to>
      <xdr:col>3</xdr:col>
      <xdr:colOff>2276689</xdr:colOff>
      <xdr:row>22</xdr:row>
      <xdr:rowOff>400050</xdr:rowOff>
    </xdr:to>
    <xdr:sp macro="" textlink="">
      <xdr:nvSpPr>
        <xdr:cNvPr id="29" name="Rechteck 28">
          <a:extLst>
            <a:ext uri="{FF2B5EF4-FFF2-40B4-BE49-F238E27FC236}">
              <a16:creationId xmlns:a16="http://schemas.microsoft.com/office/drawing/2014/main" id="{00000000-0008-0000-1900-00001D000000}"/>
            </a:ext>
          </a:extLst>
        </xdr:cNvPr>
        <xdr:cNvSpPr/>
      </xdr:nvSpPr>
      <xdr:spPr>
        <a:xfrm>
          <a:off x="5028054" y="8058149"/>
          <a:ext cx="68035" cy="400051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2208654</xdr:colOff>
      <xdr:row>22</xdr:row>
      <xdr:rowOff>404132</xdr:rowOff>
    </xdr:from>
    <xdr:to>
      <xdr:col>3</xdr:col>
      <xdr:colOff>2276689</xdr:colOff>
      <xdr:row>23</xdr:row>
      <xdr:rowOff>393247</xdr:rowOff>
    </xdr:to>
    <xdr:sp macro="" textlink="">
      <xdr:nvSpPr>
        <xdr:cNvPr id="30" name="Rechteck 29">
          <a:extLst>
            <a:ext uri="{FF2B5EF4-FFF2-40B4-BE49-F238E27FC236}">
              <a16:creationId xmlns:a16="http://schemas.microsoft.com/office/drawing/2014/main" id="{00000000-0008-0000-1900-00001E000000}"/>
            </a:ext>
          </a:extLst>
        </xdr:cNvPr>
        <xdr:cNvSpPr/>
      </xdr:nvSpPr>
      <xdr:spPr>
        <a:xfrm>
          <a:off x="5028054" y="8462282"/>
          <a:ext cx="68035" cy="398690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2208654</xdr:colOff>
      <xdr:row>23</xdr:row>
      <xdr:rowOff>404132</xdr:rowOff>
    </xdr:from>
    <xdr:to>
      <xdr:col>3</xdr:col>
      <xdr:colOff>2276689</xdr:colOff>
      <xdr:row>24</xdr:row>
      <xdr:rowOff>393247</xdr:rowOff>
    </xdr:to>
    <xdr:sp macro="" textlink="">
      <xdr:nvSpPr>
        <xdr:cNvPr id="31" name="Rechteck 30">
          <a:extLst>
            <a:ext uri="{FF2B5EF4-FFF2-40B4-BE49-F238E27FC236}">
              <a16:creationId xmlns:a16="http://schemas.microsoft.com/office/drawing/2014/main" id="{00000000-0008-0000-1900-00001F000000}"/>
            </a:ext>
          </a:extLst>
        </xdr:cNvPr>
        <xdr:cNvSpPr/>
      </xdr:nvSpPr>
      <xdr:spPr>
        <a:xfrm>
          <a:off x="5028054" y="8871857"/>
          <a:ext cx="68035" cy="398690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2208654</xdr:colOff>
      <xdr:row>24</xdr:row>
      <xdr:rowOff>404131</xdr:rowOff>
    </xdr:from>
    <xdr:to>
      <xdr:col>3</xdr:col>
      <xdr:colOff>2276689</xdr:colOff>
      <xdr:row>25</xdr:row>
      <xdr:rowOff>393246</xdr:rowOff>
    </xdr:to>
    <xdr:sp macro="" textlink="">
      <xdr:nvSpPr>
        <xdr:cNvPr id="32" name="Rechteck 31">
          <a:extLst>
            <a:ext uri="{FF2B5EF4-FFF2-40B4-BE49-F238E27FC236}">
              <a16:creationId xmlns:a16="http://schemas.microsoft.com/office/drawing/2014/main" id="{00000000-0008-0000-1900-000020000000}"/>
            </a:ext>
          </a:extLst>
        </xdr:cNvPr>
        <xdr:cNvSpPr/>
      </xdr:nvSpPr>
      <xdr:spPr>
        <a:xfrm>
          <a:off x="5028054" y="9281431"/>
          <a:ext cx="68035" cy="398690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1764</xdr:colOff>
      <xdr:row>6</xdr:row>
      <xdr:rowOff>0</xdr:rowOff>
    </xdr:from>
    <xdr:to>
      <xdr:col>3</xdr:col>
      <xdr:colOff>67418</xdr:colOff>
      <xdr:row>6</xdr:row>
      <xdr:rowOff>401240</xdr:rowOff>
    </xdr:to>
    <xdr:sp macro="" textlink="">
      <xdr:nvSpPr>
        <xdr:cNvPr id="33" name="Rechteck 32">
          <a:extLst>
            <a:ext uri="{FF2B5EF4-FFF2-40B4-BE49-F238E27FC236}">
              <a16:creationId xmlns:a16="http://schemas.microsoft.com/office/drawing/2014/main" id="{00000000-0008-0000-1900-000021000000}"/>
            </a:ext>
          </a:extLst>
        </xdr:cNvPr>
        <xdr:cNvSpPr/>
      </xdr:nvSpPr>
      <xdr:spPr>
        <a:xfrm>
          <a:off x="2821164" y="1504950"/>
          <a:ext cx="65654" cy="401240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1764</xdr:colOff>
      <xdr:row>7</xdr:row>
      <xdr:rowOff>1189</xdr:rowOff>
    </xdr:from>
    <xdr:to>
      <xdr:col>3</xdr:col>
      <xdr:colOff>67418</xdr:colOff>
      <xdr:row>7</xdr:row>
      <xdr:rowOff>401241</xdr:rowOff>
    </xdr:to>
    <xdr:sp macro="" textlink="">
      <xdr:nvSpPr>
        <xdr:cNvPr id="34" name="Rechteck 33">
          <a:extLst>
            <a:ext uri="{FF2B5EF4-FFF2-40B4-BE49-F238E27FC236}">
              <a16:creationId xmlns:a16="http://schemas.microsoft.com/office/drawing/2014/main" id="{00000000-0008-0000-1900-000022000000}"/>
            </a:ext>
          </a:extLst>
        </xdr:cNvPr>
        <xdr:cNvSpPr/>
      </xdr:nvSpPr>
      <xdr:spPr>
        <a:xfrm>
          <a:off x="2821164" y="1915714"/>
          <a:ext cx="65654" cy="400052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1764</xdr:colOff>
      <xdr:row>8</xdr:row>
      <xdr:rowOff>1190</xdr:rowOff>
    </xdr:from>
    <xdr:to>
      <xdr:col>3</xdr:col>
      <xdr:colOff>67418</xdr:colOff>
      <xdr:row>8</xdr:row>
      <xdr:rowOff>401241</xdr:rowOff>
    </xdr:to>
    <xdr:sp macro="" textlink="">
      <xdr:nvSpPr>
        <xdr:cNvPr id="35" name="Rechteck 34">
          <a:extLst>
            <a:ext uri="{FF2B5EF4-FFF2-40B4-BE49-F238E27FC236}">
              <a16:creationId xmlns:a16="http://schemas.microsoft.com/office/drawing/2014/main" id="{00000000-0008-0000-1900-000023000000}"/>
            </a:ext>
          </a:extLst>
        </xdr:cNvPr>
        <xdr:cNvSpPr/>
      </xdr:nvSpPr>
      <xdr:spPr>
        <a:xfrm>
          <a:off x="2821164" y="2325290"/>
          <a:ext cx="65654" cy="400051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1764</xdr:colOff>
      <xdr:row>8</xdr:row>
      <xdr:rowOff>410765</xdr:rowOff>
    </xdr:from>
    <xdr:to>
      <xdr:col>3</xdr:col>
      <xdr:colOff>67418</xdr:colOff>
      <xdr:row>9</xdr:row>
      <xdr:rowOff>398689</xdr:rowOff>
    </xdr:to>
    <xdr:sp macro="" textlink="">
      <xdr:nvSpPr>
        <xdr:cNvPr id="36" name="Rechteck 35">
          <a:extLst>
            <a:ext uri="{FF2B5EF4-FFF2-40B4-BE49-F238E27FC236}">
              <a16:creationId xmlns:a16="http://schemas.microsoft.com/office/drawing/2014/main" id="{00000000-0008-0000-1900-000024000000}"/>
            </a:ext>
          </a:extLst>
        </xdr:cNvPr>
        <xdr:cNvSpPr/>
      </xdr:nvSpPr>
      <xdr:spPr>
        <a:xfrm>
          <a:off x="2821164" y="2734865"/>
          <a:ext cx="65654" cy="397499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1764</xdr:colOff>
      <xdr:row>9</xdr:row>
      <xdr:rowOff>410764</xdr:rowOff>
    </xdr:from>
    <xdr:to>
      <xdr:col>3</xdr:col>
      <xdr:colOff>67418</xdr:colOff>
      <xdr:row>10</xdr:row>
      <xdr:rowOff>401781</xdr:rowOff>
    </xdr:to>
    <xdr:sp macro="" textlink="">
      <xdr:nvSpPr>
        <xdr:cNvPr id="37" name="Rechteck 36">
          <a:extLst>
            <a:ext uri="{FF2B5EF4-FFF2-40B4-BE49-F238E27FC236}">
              <a16:creationId xmlns:a16="http://schemas.microsoft.com/office/drawing/2014/main" id="{00000000-0008-0000-1900-000025000000}"/>
            </a:ext>
          </a:extLst>
        </xdr:cNvPr>
        <xdr:cNvSpPr/>
      </xdr:nvSpPr>
      <xdr:spPr>
        <a:xfrm>
          <a:off x="2821164" y="3144439"/>
          <a:ext cx="65654" cy="400592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1764</xdr:colOff>
      <xdr:row>10</xdr:row>
      <xdr:rowOff>410765</xdr:rowOff>
    </xdr:from>
    <xdr:to>
      <xdr:col>3</xdr:col>
      <xdr:colOff>67418</xdr:colOff>
      <xdr:row>11</xdr:row>
      <xdr:rowOff>401240</xdr:rowOff>
    </xdr:to>
    <xdr:sp macro="" textlink="">
      <xdr:nvSpPr>
        <xdr:cNvPr id="38" name="Rechteck 37">
          <a:extLst>
            <a:ext uri="{FF2B5EF4-FFF2-40B4-BE49-F238E27FC236}">
              <a16:creationId xmlns:a16="http://schemas.microsoft.com/office/drawing/2014/main" id="{00000000-0008-0000-1900-000026000000}"/>
            </a:ext>
          </a:extLst>
        </xdr:cNvPr>
        <xdr:cNvSpPr/>
      </xdr:nvSpPr>
      <xdr:spPr>
        <a:xfrm>
          <a:off x="2821164" y="3554015"/>
          <a:ext cx="65654" cy="400050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1764</xdr:colOff>
      <xdr:row>11</xdr:row>
      <xdr:rowOff>405322</xdr:rowOff>
    </xdr:from>
    <xdr:to>
      <xdr:col>3</xdr:col>
      <xdr:colOff>67418</xdr:colOff>
      <xdr:row>12</xdr:row>
      <xdr:rowOff>393247</xdr:rowOff>
    </xdr:to>
    <xdr:sp macro="" textlink="">
      <xdr:nvSpPr>
        <xdr:cNvPr id="39" name="Rechteck 38">
          <a:extLst>
            <a:ext uri="{FF2B5EF4-FFF2-40B4-BE49-F238E27FC236}">
              <a16:creationId xmlns:a16="http://schemas.microsoft.com/office/drawing/2014/main" id="{00000000-0008-0000-1900-000027000000}"/>
            </a:ext>
          </a:extLst>
        </xdr:cNvPr>
        <xdr:cNvSpPr/>
      </xdr:nvSpPr>
      <xdr:spPr>
        <a:xfrm>
          <a:off x="2821164" y="3958147"/>
          <a:ext cx="65654" cy="397500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1764</xdr:colOff>
      <xdr:row>12</xdr:row>
      <xdr:rowOff>405323</xdr:rowOff>
    </xdr:from>
    <xdr:to>
      <xdr:col>3</xdr:col>
      <xdr:colOff>67418</xdr:colOff>
      <xdr:row>13</xdr:row>
      <xdr:rowOff>393247</xdr:rowOff>
    </xdr:to>
    <xdr:sp macro="" textlink="">
      <xdr:nvSpPr>
        <xdr:cNvPr id="40" name="Rechteck 39">
          <a:extLst>
            <a:ext uri="{FF2B5EF4-FFF2-40B4-BE49-F238E27FC236}">
              <a16:creationId xmlns:a16="http://schemas.microsoft.com/office/drawing/2014/main" id="{00000000-0008-0000-1900-000028000000}"/>
            </a:ext>
          </a:extLst>
        </xdr:cNvPr>
        <xdr:cNvSpPr/>
      </xdr:nvSpPr>
      <xdr:spPr>
        <a:xfrm>
          <a:off x="2821164" y="4367723"/>
          <a:ext cx="65654" cy="397499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1764</xdr:colOff>
      <xdr:row>13</xdr:row>
      <xdr:rowOff>405322</xdr:rowOff>
    </xdr:from>
    <xdr:to>
      <xdr:col>3</xdr:col>
      <xdr:colOff>67418</xdr:colOff>
      <xdr:row>14</xdr:row>
      <xdr:rowOff>393246</xdr:rowOff>
    </xdr:to>
    <xdr:sp macro="" textlink="">
      <xdr:nvSpPr>
        <xdr:cNvPr id="41" name="Rechteck 40">
          <a:extLst>
            <a:ext uri="{FF2B5EF4-FFF2-40B4-BE49-F238E27FC236}">
              <a16:creationId xmlns:a16="http://schemas.microsoft.com/office/drawing/2014/main" id="{00000000-0008-0000-1900-000029000000}"/>
            </a:ext>
          </a:extLst>
        </xdr:cNvPr>
        <xdr:cNvSpPr/>
      </xdr:nvSpPr>
      <xdr:spPr>
        <a:xfrm>
          <a:off x="2821164" y="4777297"/>
          <a:ext cx="65654" cy="397499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1764</xdr:colOff>
      <xdr:row>14</xdr:row>
      <xdr:rowOff>405322</xdr:rowOff>
    </xdr:from>
    <xdr:to>
      <xdr:col>3</xdr:col>
      <xdr:colOff>67418</xdr:colOff>
      <xdr:row>15</xdr:row>
      <xdr:rowOff>393247</xdr:rowOff>
    </xdr:to>
    <xdr:sp macro="" textlink="">
      <xdr:nvSpPr>
        <xdr:cNvPr id="42" name="Rechteck 41">
          <a:extLst>
            <a:ext uri="{FF2B5EF4-FFF2-40B4-BE49-F238E27FC236}">
              <a16:creationId xmlns:a16="http://schemas.microsoft.com/office/drawing/2014/main" id="{00000000-0008-0000-1900-00002A000000}"/>
            </a:ext>
          </a:extLst>
        </xdr:cNvPr>
        <xdr:cNvSpPr/>
      </xdr:nvSpPr>
      <xdr:spPr>
        <a:xfrm>
          <a:off x="2821164" y="5186872"/>
          <a:ext cx="65654" cy="397500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1764</xdr:colOff>
      <xdr:row>15</xdr:row>
      <xdr:rowOff>405323</xdr:rowOff>
    </xdr:from>
    <xdr:to>
      <xdr:col>3</xdr:col>
      <xdr:colOff>67418</xdr:colOff>
      <xdr:row>16</xdr:row>
      <xdr:rowOff>393247</xdr:rowOff>
    </xdr:to>
    <xdr:sp macro="" textlink="">
      <xdr:nvSpPr>
        <xdr:cNvPr id="43" name="Rechteck 42">
          <a:extLst>
            <a:ext uri="{FF2B5EF4-FFF2-40B4-BE49-F238E27FC236}">
              <a16:creationId xmlns:a16="http://schemas.microsoft.com/office/drawing/2014/main" id="{00000000-0008-0000-1900-00002B000000}"/>
            </a:ext>
          </a:extLst>
        </xdr:cNvPr>
        <xdr:cNvSpPr/>
      </xdr:nvSpPr>
      <xdr:spPr>
        <a:xfrm>
          <a:off x="2821164" y="5596448"/>
          <a:ext cx="65654" cy="397499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0</xdr:colOff>
      <xdr:row>16</xdr:row>
      <xdr:rowOff>401241</xdr:rowOff>
    </xdr:from>
    <xdr:to>
      <xdr:col>3</xdr:col>
      <xdr:colOff>68035</xdr:colOff>
      <xdr:row>17</xdr:row>
      <xdr:rowOff>390525</xdr:rowOff>
    </xdr:to>
    <xdr:sp macro="" textlink="">
      <xdr:nvSpPr>
        <xdr:cNvPr id="44" name="Rechteck 43">
          <a:extLst>
            <a:ext uri="{FF2B5EF4-FFF2-40B4-BE49-F238E27FC236}">
              <a16:creationId xmlns:a16="http://schemas.microsoft.com/office/drawing/2014/main" id="{00000000-0008-0000-1900-00002C000000}"/>
            </a:ext>
          </a:extLst>
        </xdr:cNvPr>
        <xdr:cNvSpPr/>
      </xdr:nvSpPr>
      <xdr:spPr>
        <a:xfrm>
          <a:off x="2819400" y="6001941"/>
          <a:ext cx="68035" cy="398859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0</xdr:colOff>
      <xdr:row>17</xdr:row>
      <xdr:rowOff>400049</xdr:rowOff>
    </xdr:from>
    <xdr:to>
      <xdr:col>3</xdr:col>
      <xdr:colOff>68035</xdr:colOff>
      <xdr:row>18</xdr:row>
      <xdr:rowOff>390525</xdr:rowOff>
    </xdr:to>
    <xdr:sp macro="" textlink="">
      <xdr:nvSpPr>
        <xdr:cNvPr id="45" name="Rechteck 44">
          <a:extLst>
            <a:ext uri="{FF2B5EF4-FFF2-40B4-BE49-F238E27FC236}">
              <a16:creationId xmlns:a16="http://schemas.microsoft.com/office/drawing/2014/main" id="{00000000-0008-0000-1900-00002D000000}"/>
            </a:ext>
          </a:extLst>
        </xdr:cNvPr>
        <xdr:cNvSpPr/>
      </xdr:nvSpPr>
      <xdr:spPr>
        <a:xfrm>
          <a:off x="2819400" y="6410324"/>
          <a:ext cx="68035" cy="400051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0</xdr:colOff>
      <xdr:row>18</xdr:row>
      <xdr:rowOff>400049</xdr:rowOff>
    </xdr:from>
    <xdr:to>
      <xdr:col>3</xdr:col>
      <xdr:colOff>68035</xdr:colOff>
      <xdr:row>19</xdr:row>
      <xdr:rowOff>390525</xdr:rowOff>
    </xdr:to>
    <xdr:sp macro="" textlink="">
      <xdr:nvSpPr>
        <xdr:cNvPr id="46" name="Rechteck 45">
          <a:extLst>
            <a:ext uri="{FF2B5EF4-FFF2-40B4-BE49-F238E27FC236}">
              <a16:creationId xmlns:a16="http://schemas.microsoft.com/office/drawing/2014/main" id="{00000000-0008-0000-1900-00002E000000}"/>
            </a:ext>
          </a:extLst>
        </xdr:cNvPr>
        <xdr:cNvSpPr/>
      </xdr:nvSpPr>
      <xdr:spPr>
        <a:xfrm>
          <a:off x="2819400" y="6819899"/>
          <a:ext cx="68035" cy="400051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0</xdr:colOff>
      <xdr:row>19</xdr:row>
      <xdr:rowOff>400049</xdr:rowOff>
    </xdr:from>
    <xdr:to>
      <xdr:col>3</xdr:col>
      <xdr:colOff>68035</xdr:colOff>
      <xdr:row>20</xdr:row>
      <xdr:rowOff>389164</xdr:rowOff>
    </xdr:to>
    <xdr:sp macro="" textlink="">
      <xdr:nvSpPr>
        <xdr:cNvPr id="47" name="Rechteck 46">
          <a:extLst>
            <a:ext uri="{FF2B5EF4-FFF2-40B4-BE49-F238E27FC236}">
              <a16:creationId xmlns:a16="http://schemas.microsoft.com/office/drawing/2014/main" id="{00000000-0008-0000-1900-00002F000000}"/>
            </a:ext>
          </a:extLst>
        </xdr:cNvPr>
        <xdr:cNvSpPr/>
      </xdr:nvSpPr>
      <xdr:spPr>
        <a:xfrm>
          <a:off x="2819400" y="7229474"/>
          <a:ext cx="68035" cy="398690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0</xdr:colOff>
      <xdr:row>20</xdr:row>
      <xdr:rowOff>400049</xdr:rowOff>
    </xdr:from>
    <xdr:to>
      <xdr:col>3</xdr:col>
      <xdr:colOff>68035</xdr:colOff>
      <xdr:row>21</xdr:row>
      <xdr:rowOff>392256</xdr:rowOff>
    </xdr:to>
    <xdr:sp macro="" textlink="">
      <xdr:nvSpPr>
        <xdr:cNvPr id="48" name="Rechteck 47">
          <a:extLst>
            <a:ext uri="{FF2B5EF4-FFF2-40B4-BE49-F238E27FC236}">
              <a16:creationId xmlns:a16="http://schemas.microsoft.com/office/drawing/2014/main" id="{00000000-0008-0000-1900-000030000000}"/>
            </a:ext>
          </a:extLst>
        </xdr:cNvPr>
        <xdr:cNvSpPr/>
      </xdr:nvSpPr>
      <xdr:spPr>
        <a:xfrm>
          <a:off x="2819400" y="7639049"/>
          <a:ext cx="68035" cy="401782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0</xdr:colOff>
      <xdr:row>21</xdr:row>
      <xdr:rowOff>400049</xdr:rowOff>
    </xdr:from>
    <xdr:to>
      <xdr:col>3</xdr:col>
      <xdr:colOff>68035</xdr:colOff>
      <xdr:row>22</xdr:row>
      <xdr:rowOff>390525</xdr:rowOff>
    </xdr:to>
    <xdr:sp macro="" textlink="">
      <xdr:nvSpPr>
        <xdr:cNvPr id="49" name="Rechteck 48">
          <a:extLst>
            <a:ext uri="{FF2B5EF4-FFF2-40B4-BE49-F238E27FC236}">
              <a16:creationId xmlns:a16="http://schemas.microsoft.com/office/drawing/2014/main" id="{00000000-0008-0000-1900-000031000000}"/>
            </a:ext>
          </a:extLst>
        </xdr:cNvPr>
        <xdr:cNvSpPr/>
      </xdr:nvSpPr>
      <xdr:spPr>
        <a:xfrm>
          <a:off x="2819400" y="8048624"/>
          <a:ext cx="68035" cy="400051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0</xdr:colOff>
      <xdr:row>22</xdr:row>
      <xdr:rowOff>394607</xdr:rowOff>
    </xdr:from>
    <xdr:to>
      <xdr:col>3</xdr:col>
      <xdr:colOff>68035</xdr:colOff>
      <xdr:row>23</xdr:row>
      <xdr:rowOff>383722</xdr:rowOff>
    </xdr:to>
    <xdr:sp macro="" textlink="">
      <xdr:nvSpPr>
        <xdr:cNvPr id="50" name="Rechteck 49">
          <a:extLst>
            <a:ext uri="{FF2B5EF4-FFF2-40B4-BE49-F238E27FC236}">
              <a16:creationId xmlns:a16="http://schemas.microsoft.com/office/drawing/2014/main" id="{00000000-0008-0000-1900-000032000000}"/>
            </a:ext>
          </a:extLst>
        </xdr:cNvPr>
        <xdr:cNvSpPr/>
      </xdr:nvSpPr>
      <xdr:spPr>
        <a:xfrm>
          <a:off x="2819400" y="8452757"/>
          <a:ext cx="68035" cy="398690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0</xdr:colOff>
      <xdr:row>23</xdr:row>
      <xdr:rowOff>394607</xdr:rowOff>
    </xdr:from>
    <xdr:to>
      <xdr:col>3</xdr:col>
      <xdr:colOff>68035</xdr:colOff>
      <xdr:row>24</xdr:row>
      <xdr:rowOff>383722</xdr:rowOff>
    </xdr:to>
    <xdr:sp macro="" textlink="">
      <xdr:nvSpPr>
        <xdr:cNvPr id="51" name="Rechteck 50">
          <a:extLst>
            <a:ext uri="{FF2B5EF4-FFF2-40B4-BE49-F238E27FC236}">
              <a16:creationId xmlns:a16="http://schemas.microsoft.com/office/drawing/2014/main" id="{00000000-0008-0000-1900-000033000000}"/>
            </a:ext>
          </a:extLst>
        </xdr:cNvPr>
        <xdr:cNvSpPr/>
      </xdr:nvSpPr>
      <xdr:spPr>
        <a:xfrm>
          <a:off x="2819400" y="8862332"/>
          <a:ext cx="68035" cy="398690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0</xdr:colOff>
      <xdr:row>24</xdr:row>
      <xdr:rowOff>394606</xdr:rowOff>
    </xdr:from>
    <xdr:to>
      <xdr:col>3</xdr:col>
      <xdr:colOff>68035</xdr:colOff>
      <xdr:row>25</xdr:row>
      <xdr:rowOff>383721</xdr:rowOff>
    </xdr:to>
    <xdr:sp macro="" textlink="">
      <xdr:nvSpPr>
        <xdr:cNvPr id="52" name="Rechteck 51">
          <a:extLst>
            <a:ext uri="{FF2B5EF4-FFF2-40B4-BE49-F238E27FC236}">
              <a16:creationId xmlns:a16="http://schemas.microsoft.com/office/drawing/2014/main" id="{00000000-0008-0000-1900-000034000000}"/>
            </a:ext>
          </a:extLst>
        </xdr:cNvPr>
        <xdr:cNvSpPr/>
      </xdr:nvSpPr>
      <xdr:spPr>
        <a:xfrm>
          <a:off x="2819400" y="9271906"/>
          <a:ext cx="68035" cy="398690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 editAs="oneCell">
    <xdr:from>
      <xdr:col>3</xdr:col>
      <xdr:colOff>161925</xdr:colOff>
      <xdr:row>4</xdr:row>
      <xdr:rowOff>47625</xdr:rowOff>
    </xdr:from>
    <xdr:to>
      <xdr:col>3</xdr:col>
      <xdr:colOff>2114550</xdr:colOff>
      <xdr:row>4</xdr:row>
      <xdr:rowOff>447675</xdr:rowOff>
    </xdr:to>
    <xdr:grpSp>
      <xdr:nvGrpSpPr>
        <xdr:cNvPr id="64" name="Gruppieren 63">
          <a:extLst>
            <a:ext uri="{FF2B5EF4-FFF2-40B4-BE49-F238E27FC236}">
              <a16:creationId xmlns:a16="http://schemas.microsoft.com/office/drawing/2014/main" id="{00000000-0008-0000-1900-000040000000}"/>
            </a:ext>
          </a:extLst>
        </xdr:cNvPr>
        <xdr:cNvGrpSpPr/>
      </xdr:nvGrpSpPr>
      <xdr:grpSpPr>
        <a:xfrm>
          <a:off x="3590925" y="992505"/>
          <a:ext cx="1952625" cy="400050"/>
          <a:chOff x="2981325" y="981075"/>
          <a:chExt cx="1952625" cy="400050"/>
        </a:xfrm>
      </xdr:grpSpPr>
      <xdr:sp macro="" textlink="">
        <xdr:nvSpPr>
          <xdr:cNvPr id="65" name="Eingekerbter Richtungspfeil 64">
            <a:extLst>
              <a:ext uri="{FF2B5EF4-FFF2-40B4-BE49-F238E27FC236}">
                <a16:creationId xmlns:a16="http://schemas.microsoft.com/office/drawing/2014/main" id="{00000000-0008-0000-1900-000041000000}"/>
              </a:ext>
            </a:extLst>
          </xdr:cNvPr>
          <xdr:cNvSpPr/>
        </xdr:nvSpPr>
        <xdr:spPr>
          <a:xfrm rot="10800000">
            <a:off x="3606165" y="981075"/>
            <a:ext cx="247650" cy="400050"/>
          </a:xfrm>
          <a:prstGeom prst="chevron">
            <a:avLst/>
          </a:prstGeom>
        </xdr:spPr>
        <xdr:style>
          <a:lnRef idx="1">
            <a:schemeClr val="accent4"/>
          </a:lnRef>
          <a:fillRef idx="2">
            <a:schemeClr val="accent4"/>
          </a:fillRef>
          <a:effectRef idx="1">
            <a:schemeClr val="accent4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>
              <a:solidFill>
                <a:schemeClr val="tx1"/>
              </a:solidFill>
            </a:endParaRPr>
          </a:p>
        </xdr:txBody>
      </xdr:sp>
      <xdr:sp macro="" textlink="">
        <xdr:nvSpPr>
          <xdr:cNvPr id="66" name="Eingekerbter Richtungspfeil 65">
            <a:extLst>
              <a:ext uri="{FF2B5EF4-FFF2-40B4-BE49-F238E27FC236}">
                <a16:creationId xmlns:a16="http://schemas.microsoft.com/office/drawing/2014/main" id="{00000000-0008-0000-1900-000042000000}"/>
              </a:ext>
            </a:extLst>
          </xdr:cNvPr>
          <xdr:cNvSpPr/>
        </xdr:nvSpPr>
        <xdr:spPr>
          <a:xfrm>
            <a:off x="4061460" y="981075"/>
            <a:ext cx="247650" cy="400050"/>
          </a:xfrm>
          <a:prstGeom prst="chevron">
            <a:avLst/>
          </a:prstGeom>
        </xdr:spPr>
        <xdr:style>
          <a:lnRef idx="1">
            <a:schemeClr val="accent4"/>
          </a:lnRef>
          <a:fillRef idx="2">
            <a:schemeClr val="accent4"/>
          </a:fillRef>
          <a:effectRef idx="1">
            <a:schemeClr val="accent4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>
              <a:solidFill>
                <a:schemeClr val="tx1"/>
              </a:solidFill>
            </a:endParaRPr>
          </a:p>
        </xdr:txBody>
      </xdr:sp>
      <xdr:sp macro="" textlink="">
        <xdr:nvSpPr>
          <xdr:cNvPr id="67" name="Eingekerbter Richtungspfeil 66">
            <a:extLst>
              <a:ext uri="{FF2B5EF4-FFF2-40B4-BE49-F238E27FC236}">
                <a16:creationId xmlns:a16="http://schemas.microsoft.com/office/drawing/2014/main" id="{00000000-0008-0000-1900-000043000000}"/>
              </a:ext>
            </a:extLst>
          </xdr:cNvPr>
          <xdr:cNvSpPr/>
        </xdr:nvSpPr>
        <xdr:spPr>
          <a:xfrm>
            <a:off x="4686300" y="981075"/>
            <a:ext cx="247650" cy="400050"/>
          </a:xfrm>
          <a:prstGeom prst="chevron">
            <a:avLst/>
          </a:prstGeom>
        </xdr:spPr>
        <xdr:style>
          <a:lnRef idx="1">
            <a:schemeClr val="accent4"/>
          </a:lnRef>
          <a:fillRef idx="2">
            <a:schemeClr val="accent4"/>
          </a:fillRef>
          <a:effectRef idx="1">
            <a:schemeClr val="accent4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>
              <a:solidFill>
                <a:schemeClr val="tx1"/>
              </a:solidFill>
            </a:endParaRPr>
          </a:p>
        </xdr:txBody>
      </xdr:sp>
      <xdr:sp macro="" textlink="">
        <xdr:nvSpPr>
          <xdr:cNvPr id="68" name="Eingekerbter Richtungspfeil 67">
            <a:extLst>
              <a:ext uri="{FF2B5EF4-FFF2-40B4-BE49-F238E27FC236}">
                <a16:creationId xmlns:a16="http://schemas.microsoft.com/office/drawing/2014/main" id="{00000000-0008-0000-1900-000044000000}"/>
              </a:ext>
            </a:extLst>
          </xdr:cNvPr>
          <xdr:cNvSpPr/>
        </xdr:nvSpPr>
        <xdr:spPr>
          <a:xfrm>
            <a:off x="4373880" y="981075"/>
            <a:ext cx="247650" cy="400050"/>
          </a:xfrm>
          <a:prstGeom prst="chevron">
            <a:avLst/>
          </a:prstGeom>
        </xdr:spPr>
        <xdr:style>
          <a:lnRef idx="1">
            <a:schemeClr val="accent4"/>
          </a:lnRef>
          <a:fillRef idx="2">
            <a:schemeClr val="accent4"/>
          </a:fillRef>
          <a:effectRef idx="1">
            <a:schemeClr val="accent4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>
              <a:solidFill>
                <a:schemeClr val="tx1"/>
              </a:solidFill>
            </a:endParaRPr>
          </a:p>
        </xdr:txBody>
      </xdr:sp>
      <xdr:sp macro="" textlink="">
        <xdr:nvSpPr>
          <xdr:cNvPr id="69" name="Eingekerbter Richtungspfeil 68">
            <a:extLst>
              <a:ext uri="{FF2B5EF4-FFF2-40B4-BE49-F238E27FC236}">
                <a16:creationId xmlns:a16="http://schemas.microsoft.com/office/drawing/2014/main" id="{00000000-0008-0000-1900-000045000000}"/>
              </a:ext>
            </a:extLst>
          </xdr:cNvPr>
          <xdr:cNvSpPr/>
        </xdr:nvSpPr>
        <xdr:spPr>
          <a:xfrm rot="10800000">
            <a:off x="3293745" y="981075"/>
            <a:ext cx="247650" cy="400050"/>
          </a:xfrm>
          <a:prstGeom prst="chevron">
            <a:avLst/>
          </a:prstGeom>
        </xdr:spPr>
        <xdr:style>
          <a:lnRef idx="1">
            <a:schemeClr val="accent4"/>
          </a:lnRef>
          <a:fillRef idx="2">
            <a:schemeClr val="accent4"/>
          </a:fillRef>
          <a:effectRef idx="1">
            <a:schemeClr val="accent4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>
              <a:solidFill>
                <a:schemeClr val="tx1"/>
              </a:solidFill>
            </a:endParaRPr>
          </a:p>
        </xdr:txBody>
      </xdr:sp>
      <xdr:sp macro="" textlink="">
        <xdr:nvSpPr>
          <xdr:cNvPr id="70" name="Eingekerbter Richtungspfeil 69">
            <a:extLst>
              <a:ext uri="{FF2B5EF4-FFF2-40B4-BE49-F238E27FC236}">
                <a16:creationId xmlns:a16="http://schemas.microsoft.com/office/drawing/2014/main" id="{00000000-0008-0000-1900-000046000000}"/>
              </a:ext>
            </a:extLst>
          </xdr:cNvPr>
          <xdr:cNvSpPr/>
        </xdr:nvSpPr>
        <xdr:spPr>
          <a:xfrm rot="10800000">
            <a:off x="2981325" y="981075"/>
            <a:ext cx="247650" cy="400050"/>
          </a:xfrm>
          <a:prstGeom prst="chevron">
            <a:avLst/>
          </a:prstGeom>
        </xdr:spPr>
        <xdr:style>
          <a:lnRef idx="1">
            <a:schemeClr val="accent4"/>
          </a:lnRef>
          <a:fillRef idx="2">
            <a:schemeClr val="accent4"/>
          </a:fillRef>
          <a:effectRef idx="1">
            <a:schemeClr val="accent4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>
              <a:solidFill>
                <a:schemeClr val="tx1"/>
              </a:solidFill>
            </a:endParaRPr>
          </a:p>
        </xdr:txBody>
      </xdr:sp>
    </xdr:grpSp>
    <xdr:clientData/>
  </xdr:twoCellAnchor>
  <xdr:twoCellAnchor>
    <xdr:from>
      <xdr:col>3</xdr:col>
      <xdr:colOff>67418</xdr:colOff>
      <xdr:row>6</xdr:row>
      <xdr:rowOff>190500</xdr:rowOff>
    </xdr:from>
    <xdr:to>
      <xdr:col>3</xdr:col>
      <xdr:colOff>2210418</xdr:colOff>
      <xdr:row>6</xdr:row>
      <xdr:rowOff>191095</xdr:rowOff>
    </xdr:to>
    <xdr:cxnSp macro="">
      <xdr:nvCxnSpPr>
        <xdr:cNvPr id="74" name="Gerade Verbindung mit Pfeil 73">
          <a:extLst>
            <a:ext uri="{FF2B5EF4-FFF2-40B4-BE49-F238E27FC236}">
              <a16:creationId xmlns:a16="http://schemas.microsoft.com/office/drawing/2014/main" id="{00000000-0008-0000-1900-00004A000000}"/>
            </a:ext>
          </a:extLst>
        </xdr:cNvPr>
        <xdr:cNvCxnSpPr/>
      </xdr:nvCxnSpPr>
      <xdr:spPr>
        <a:xfrm flipV="1">
          <a:off x="3248768" y="1695450"/>
          <a:ext cx="2143000" cy="595"/>
        </a:xfrm>
        <a:prstGeom prst="straightConnector1">
          <a:avLst/>
        </a:prstGeom>
        <a:ln w="3175">
          <a:solidFill>
            <a:schemeClr val="accent1">
              <a:lumMod val="50000"/>
            </a:schemeClr>
          </a:solidFill>
          <a:prstDash val="sysDash"/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twoCellAnchor>
  <xdr:twoCellAnchor>
    <xdr:from>
      <xdr:col>3</xdr:col>
      <xdr:colOff>67418</xdr:colOff>
      <xdr:row>6</xdr:row>
      <xdr:rowOff>200620</xdr:rowOff>
    </xdr:from>
    <xdr:to>
      <xdr:col>3</xdr:col>
      <xdr:colOff>2210418</xdr:colOff>
      <xdr:row>8</xdr:row>
      <xdr:rowOff>209550</xdr:rowOff>
    </xdr:to>
    <xdr:cxnSp macro="">
      <xdr:nvCxnSpPr>
        <xdr:cNvPr id="77" name="Gerade Verbindung mit Pfeil 76">
          <a:extLst>
            <a:ext uri="{FF2B5EF4-FFF2-40B4-BE49-F238E27FC236}">
              <a16:creationId xmlns:a16="http://schemas.microsoft.com/office/drawing/2014/main" id="{00000000-0008-0000-1900-00004D000000}"/>
            </a:ext>
          </a:extLst>
        </xdr:cNvPr>
        <xdr:cNvCxnSpPr>
          <a:stCxn id="33" idx="3"/>
          <a:endCxn id="15" idx="1"/>
        </xdr:cNvCxnSpPr>
      </xdr:nvCxnSpPr>
      <xdr:spPr>
        <a:xfrm>
          <a:off x="2886818" y="1705570"/>
          <a:ext cx="2143000" cy="828080"/>
        </a:xfrm>
        <a:prstGeom prst="straightConnector1">
          <a:avLst/>
        </a:prstGeom>
        <a:ln w="3175">
          <a:solidFill>
            <a:schemeClr val="accent1">
              <a:lumMod val="50000"/>
            </a:schemeClr>
          </a:solidFill>
          <a:prstDash val="sysDash"/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twoCellAnchor>
  <xdr:twoCellAnchor>
    <xdr:from>
      <xdr:col>3</xdr:col>
      <xdr:colOff>67418</xdr:colOff>
      <xdr:row>6</xdr:row>
      <xdr:rowOff>200620</xdr:rowOff>
    </xdr:from>
    <xdr:to>
      <xdr:col>3</xdr:col>
      <xdr:colOff>2210418</xdr:colOff>
      <xdr:row>10</xdr:row>
      <xdr:rowOff>209820</xdr:rowOff>
    </xdr:to>
    <xdr:cxnSp macro="">
      <xdr:nvCxnSpPr>
        <xdr:cNvPr id="80" name="Gerade Verbindung mit Pfeil 79">
          <a:extLst>
            <a:ext uri="{FF2B5EF4-FFF2-40B4-BE49-F238E27FC236}">
              <a16:creationId xmlns:a16="http://schemas.microsoft.com/office/drawing/2014/main" id="{00000000-0008-0000-1900-000050000000}"/>
            </a:ext>
          </a:extLst>
        </xdr:cNvPr>
        <xdr:cNvCxnSpPr>
          <a:stCxn id="33" idx="3"/>
          <a:endCxn id="17" idx="1"/>
        </xdr:cNvCxnSpPr>
      </xdr:nvCxnSpPr>
      <xdr:spPr>
        <a:xfrm>
          <a:off x="2886818" y="1705570"/>
          <a:ext cx="2143000" cy="1647500"/>
        </a:xfrm>
        <a:prstGeom prst="straightConnector1">
          <a:avLst/>
        </a:prstGeom>
        <a:ln w="3175">
          <a:solidFill>
            <a:schemeClr val="accent1">
              <a:lumMod val="50000"/>
            </a:schemeClr>
          </a:solidFill>
          <a:prstDash val="sysDash"/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twoCellAnchor>
  <xdr:twoCellAnchor>
    <xdr:from>
      <xdr:col>3</xdr:col>
      <xdr:colOff>67418</xdr:colOff>
      <xdr:row>6</xdr:row>
      <xdr:rowOff>200025</xdr:rowOff>
    </xdr:from>
    <xdr:to>
      <xdr:col>3</xdr:col>
      <xdr:colOff>2210418</xdr:colOff>
      <xdr:row>7</xdr:row>
      <xdr:rowOff>201215</xdr:rowOff>
    </xdr:to>
    <xdr:cxnSp macro="">
      <xdr:nvCxnSpPr>
        <xdr:cNvPr id="83" name="Gerade Verbindung mit Pfeil 82">
          <a:extLst>
            <a:ext uri="{FF2B5EF4-FFF2-40B4-BE49-F238E27FC236}">
              <a16:creationId xmlns:a16="http://schemas.microsoft.com/office/drawing/2014/main" id="{00000000-0008-0000-1900-000053000000}"/>
            </a:ext>
          </a:extLst>
        </xdr:cNvPr>
        <xdr:cNvCxnSpPr>
          <a:stCxn id="34" idx="3"/>
          <a:endCxn id="2" idx="1"/>
        </xdr:cNvCxnSpPr>
      </xdr:nvCxnSpPr>
      <xdr:spPr>
        <a:xfrm flipV="1">
          <a:off x="2886818" y="1704975"/>
          <a:ext cx="2143000" cy="410765"/>
        </a:xfrm>
        <a:prstGeom prst="straightConnector1">
          <a:avLst/>
        </a:prstGeom>
        <a:ln w="3175">
          <a:solidFill>
            <a:schemeClr val="accent1">
              <a:lumMod val="50000"/>
            </a:schemeClr>
          </a:solidFill>
          <a:prstDash val="sysDash"/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twoCellAnchor>
  <xdr:twoCellAnchor editAs="oneCell">
    <xdr:from>
      <xdr:col>6</xdr:col>
      <xdr:colOff>295275</xdr:colOff>
      <xdr:row>2</xdr:row>
      <xdr:rowOff>47625</xdr:rowOff>
    </xdr:from>
    <xdr:to>
      <xdr:col>6</xdr:col>
      <xdr:colOff>468075</xdr:colOff>
      <xdr:row>3</xdr:row>
      <xdr:rowOff>10875</xdr:rowOff>
    </xdr:to>
    <xdr:grpSp>
      <xdr:nvGrpSpPr>
        <xdr:cNvPr id="76" name="Gruppieren 75">
          <a:hlinkClick xmlns:r="http://schemas.openxmlformats.org/officeDocument/2006/relationships" r:id="rId1" tooltip="Help"/>
          <a:extLst>
            <a:ext uri="{FF2B5EF4-FFF2-40B4-BE49-F238E27FC236}">
              <a16:creationId xmlns:a16="http://schemas.microsoft.com/office/drawing/2014/main" id="{00000000-0008-0000-1900-00004C000000}"/>
            </a:ext>
          </a:extLst>
        </xdr:cNvPr>
        <xdr:cNvGrpSpPr/>
      </xdr:nvGrpSpPr>
      <xdr:grpSpPr>
        <a:xfrm>
          <a:off x="10140315" y="611505"/>
          <a:ext cx="172800" cy="168990"/>
          <a:chOff x="8105775" y="571500"/>
          <a:chExt cx="172800" cy="172800"/>
        </a:xfrm>
      </xdr:grpSpPr>
      <xdr:sp macro="" textlink="">
        <xdr:nvSpPr>
          <xdr:cNvPr id="78" name="Rechteck 77">
            <a:extLst>
              <a:ext uri="{FF2B5EF4-FFF2-40B4-BE49-F238E27FC236}">
                <a16:creationId xmlns:a16="http://schemas.microsoft.com/office/drawing/2014/main" id="{00000000-0008-0000-1900-00004E000000}"/>
              </a:ext>
            </a:extLst>
          </xdr:cNvPr>
          <xdr:cNvSpPr>
            <a:spLocks noChangeAspect="1"/>
          </xdr:cNvSpPr>
        </xdr:nvSpPr>
        <xdr:spPr>
          <a:xfrm>
            <a:off x="8105775" y="571500"/>
            <a:ext cx="172800" cy="172800"/>
          </a:xfrm>
          <a:prstGeom prst="rect">
            <a:avLst/>
          </a:prstGeom>
          <a:ln/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79" name="Textfeld 78">
            <a:extLst>
              <a:ext uri="{FF2B5EF4-FFF2-40B4-BE49-F238E27FC236}">
                <a16:creationId xmlns:a16="http://schemas.microsoft.com/office/drawing/2014/main" id="{00000000-0008-0000-1900-00004F000000}"/>
              </a:ext>
            </a:extLst>
          </xdr:cNvPr>
          <xdr:cNvSpPr txBox="1"/>
        </xdr:nvSpPr>
        <xdr:spPr>
          <a:xfrm>
            <a:off x="8152998" y="584162"/>
            <a:ext cx="78355" cy="1474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t">
            <a:noAutofit/>
          </a:bodyPr>
          <a:lstStyle/>
          <a:p>
            <a:r>
              <a:rPr lang="de-CH" sz="1000" b="1">
                <a:solidFill>
                  <a:schemeClr val="bg1"/>
                </a:solidFill>
                <a:latin typeface="Arial" pitchFamily="34" charset="0"/>
                <a:cs typeface="Arial" pitchFamily="34" charset="0"/>
              </a:rPr>
              <a:t>?</a:t>
            </a:r>
          </a:p>
        </xdr:txBody>
      </xdr:sp>
    </xdr:grpSp>
    <xdr:clientData fPrintsWithSheet="0"/>
  </xdr:twoCellAnchor>
  <xdr:twoCellAnchor editAs="oneCell">
    <xdr:from>
      <xdr:col>0</xdr:col>
      <xdr:colOff>57150</xdr:colOff>
      <xdr:row>25</xdr:row>
      <xdr:rowOff>85725</xdr:rowOff>
    </xdr:from>
    <xdr:to>
      <xdr:col>0</xdr:col>
      <xdr:colOff>381150</xdr:colOff>
      <xdr:row>26</xdr:row>
      <xdr:rowOff>1615</xdr:rowOff>
    </xdr:to>
    <xdr:grpSp>
      <xdr:nvGrpSpPr>
        <xdr:cNvPr id="85" name="Gruppieren 84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1900-000055000000}"/>
            </a:ext>
          </a:extLst>
        </xdr:cNvPr>
        <xdr:cNvGrpSpPr/>
      </xdr:nvGrpSpPr>
      <xdr:grpSpPr>
        <a:xfrm>
          <a:off x="57150" y="9267825"/>
          <a:ext cx="324000" cy="319750"/>
          <a:chOff x="66675" y="4972050"/>
          <a:chExt cx="324000" cy="325465"/>
        </a:xfrm>
      </xdr:grpSpPr>
      <xdr:sp macro="" textlink="">
        <xdr:nvSpPr>
          <xdr:cNvPr id="86" name="Rechteck 85">
            <a:extLst>
              <a:ext uri="{FF2B5EF4-FFF2-40B4-BE49-F238E27FC236}">
                <a16:creationId xmlns:a16="http://schemas.microsoft.com/office/drawing/2014/main" id="{00000000-0008-0000-1900-000056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87" name="Pfeil nach oben 86">
            <a:extLst>
              <a:ext uri="{FF2B5EF4-FFF2-40B4-BE49-F238E27FC236}">
                <a16:creationId xmlns:a16="http://schemas.microsoft.com/office/drawing/2014/main" id="{00000000-0008-0000-1900-000057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xdr:twoCellAnchor editAs="oneCell">
    <xdr:from>
      <xdr:col>0</xdr:col>
      <xdr:colOff>66675</xdr:colOff>
      <xdr:row>0</xdr:row>
      <xdr:rowOff>123825</xdr:rowOff>
    </xdr:from>
    <xdr:to>
      <xdr:col>0</xdr:col>
      <xdr:colOff>390675</xdr:colOff>
      <xdr:row>0</xdr:row>
      <xdr:rowOff>449290</xdr:rowOff>
    </xdr:to>
    <xdr:grpSp>
      <xdr:nvGrpSpPr>
        <xdr:cNvPr id="71" name="Gruppieren 70">
          <a:hlinkClick xmlns:r="http://schemas.openxmlformats.org/officeDocument/2006/relationships" r:id="rId3" tooltip="Home"/>
          <a:extLst>
            <a:ext uri="{FF2B5EF4-FFF2-40B4-BE49-F238E27FC236}">
              <a16:creationId xmlns:a16="http://schemas.microsoft.com/office/drawing/2014/main" id="{00000000-0008-0000-1900-000047000000}"/>
            </a:ext>
          </a:extLst>
        </xdr:cNvPr>
        <xdr:cNvGrpSpPr/>
      </xdr:nvGrpSpPr>
      <xdr:grpSpPr>
        <a:xfrm>
          <a:off x="66675" y="123825"/>
          <a:ext cx="324000" cy="325465"/>
          <a:chOff x="12729063" y="1298331"/>
          <a:chExt cx="324000" cy="323267"/>
        </a:xfrm>
      </xdr:grpSpPr>
      <xdr:sp macro="" textlink="">
        <xdr:nvSpPr>
          <xdr:cNvPr id="72" name="Rechteck 71">
            <a:extLst>
              <a:ext uri="{FF2B5EF4-FFF2-40B4-BE49-F238E27FC236}">
                <a16:creationId xmlns:a16="http://schemas.microsoft.com/office/drawing/2014/main" id="{00000000-0008-0000-1900-000048000000}"/>
              </a:ext>
            </a:extLst>
          </xdr:cNvPr>
          <xdr:cNvSpPr>
            <a:spLocks noChangeAspect="1"/>
          </xdr:cNvSpPr>
        </xdr:nvSpPr>
        <xdr:spPr>
          <a:xfrm>
            <a:off x="12729063" y="1298331"/>
            <a:ext cx="324000" cy="323267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pic>
        <xdr:nvPicPr>
          <xdr:cNvPr id="73" name="Grafik 72" descr="http://www.clker.com/cliparts/Z/I/5/L/X/x/white-house-md.png">
            <a:extLst>
              <a:ext uri="{FF2B5EF4-FFF2-40B4-BE49-F238E27FC236}">
                <a16:creationId xmlns:a16="http://schemas.microsoft.com/office/drawing/2014/main" id="{00000000-0008-0000-1900-000049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786214" y="1345223"/>
            <a:ext cx="228255" cy="2160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  <xdr:twoCellAnchor>
    <xdr:from>
      <xdr:col>0</xdr:col>
      <xdr:colOff>66675</xdr:colOff>
      <xdr:row>6</xdr:row>
      <xdr:rowOff>9525</xdr:rowOff>
    </xdr:from>
    <xdr:to>
      <xdr:col>0</xdr:col>
      <xdr:colOff>245865</xdr:colOff>
      <xdr:row>6</xdr:row>
      <xdr:rowOff>189525</xdr:rowOff>
    </xdr:to>
    <xdr:grpSp>
      <xdr:nvGrpSpPr>
        <xdr:cNvPr id="62" name="Gruppieren 61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1900-00003E000000}"/>
            </a:ext>
          </a:extLst>
        </xdr:cNvPr>
        <xdr:cNvGrpSpPr>
          <a:grpSpLocks noChangeAspect="1"/>
        </xdr:cNvGrpSpPr>
      </xdr:nvGrpSpPr>
      <xdr:grpSpPr>
        <a:xfrm>
          <a:off x="66675" y="1518285"/>
          <a:ext cx="179190" cy="180000"/>
          <a:chOff x="12020550" y="2171700"/>
          <a:chExt cx="324000" cy="325465"/>
        </a:xfrm>
      </xdr:grpSpPr>
      <xdr:sp macro="" textlink="">
        <xdr:nvSpPr>
          <xdr:cNvPr id="63" name="Rechteck 62">
            <a:extLst>
              <a:ext uri="{FF2B5EF4-FFF2-40B4-BE49-F238E27FC236}">
                <a16:creationId xmlns:a16="http://schemas.microsoft.com/office/drawing/2014/main" id="{00000000-0008-0000-1900-00003F000000}"/>
              </a:ext>
            </a:extLst>
          </xdr:cNvPr>
          <xdr:cNvSpPr>
            <a:spLocks noChangeAspect="1"/>
          </xdr:cNvSpPr>
        </xdr:nvSpPr>
        <xdr:spPr>
          <a:xfrm>
            <a:off x="12020550" y="21717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75" name="Pfeil nach rechts 74">
            <a:extLst>
              <a:ext uri="{FF2B5EF4-FFF2-40B4-BE49-F238E27FC236}">
                <a16:creationId xmlns:a16="http://schemas.microsoft.com/office/drawing/2014/main" id="{00000000-0008-0000-1900-00004B000000}"/>
              </a:ext>
            </a:extLst>
          </xdr:cNvPr>
          <xdr:cNvSpPr/>
        </xdr:nvSpPr>
        <xdr:spPr>
          <a:xfrm>
            <a:off x="12115800" y="2247900"/>
            <a:ext cx="162000" cy="180000"/>
          </a:xfrm>
          <a:prstGeom prst="righ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/>
  </xdr:twoCellAnchor>
  <xdr:twoCellAnchor editAs="oneCell">
    <xdr:from>
      <xdr:col>0</xdr:col>
      <xdr:colOff>66675</xdr:colOff>
      <xdr:row>4</xdr:row>
      <xdr:rowOff>0</xdr:rowOff>
    </xdr:from>
    <xdr:to>
      <xdr:col>0</xdr:col>
      <xdr:colOff>390675</xdr:colOff>
      <xdr:row>4</xdr:row>
      <xdr:rowOff>325465</xdr:rowOff>
    </xdr:to>
    <xdr:grpSp>
      <xdr:nvGrpSpPr>
        <xdr:cNvPr id="81" name="Gruppieren 80">
          <a:hlinkClick xmlns:r="http://schemas.openxmlformats.org/officeDocument/2006/relationships" r:id="rId6" tooltip="Lieferanten"/>
          <a:extLst>
            <a:ext uri="{FF2B5EF4-FFF2-40B4-BE49-F238E27FC236}">
              <a16:creationId xmlns:a16="http://schemas.microsoft.com/office/drawing/2014/main" id="{00000000-0008-0000-1900-000051000000}"/>
            </a:ext>
          </a:extLst>
        </xdr:cNvPr>
        <xdr:cNvGrpSpPr/>
      </xdr:nvGrpSpPr>
      <xdr:grpSpPr>
        <a:xfrm>
          <a:off x="66675" y="944880"/>
          <a:ext cx="324000" cy="325465"/>
          <a:chOff x="12020550" y="2171700"/>
          <a:chExt cx="324000" cy="325465"/>
        </a:xfrm>
      </xdr:grpSpPr>
      <xdr:sp macro="" textlink="">
        <xdr:nvSpPr>
          <xdr:cNvPr id="82" name="Rechteck 81">
            <a:extLst>
              <a:ext uri="{FF2B5EF4-FFF2-40B4-BE49-F238E27FC236}">
                <a16:creationId xmlns:a16="http://schemas.microsoft.com/office/drawing/2014/main" id="{00000000-0008-0000-1900-000052000000}"/>
              </a:ext>
            </a:extLst>
          </xdr:cNvPr>
          <xdr:cNvSpPr>
            <a:spLocks noChangeAspect="1"/>
          </xdr:cNvSpPr>
        </xdr:nvSpPr>
        <xdr:spPr>
          <a:xfrm>
            <a:off x="12020550" y="21717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84" name="Pfeil nach rechts 83">
            <a:extLst>
              <a:ext uri="{FF2B5EF4-FFF2-40B4-BE49-F238E27FC236}">
                <a16:creationId xmlns:a16="http://schemas.microsoft.com/office/drawing/2014/main" id="{00000000-0008-0000-1900-000054000000}"/>
              </a:ext>
            </a:extLst>
          </xdr:cNvPr>
          <xdr:cNvSpPr/>
        </xdr:nvSpPr>
        <xdr:spPr>
          <a:xfrm>
            <a:off x="12115800" y="2247900"/>
            <a:ext cx="162000" cy="180000"/>
          </a:xfrm>
          <a:prstGeom prst="righ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oneCellAnchor>
    <xdr:from>
      <xdr:col>0</xdr:col>
      <xdr:colOff>50850</xdr:colOff>
      <xdr:row>4</xdr:row>
      <xdr:rowOff>333375</xdr:rowOff>
    </xdr:from>
    <xdr:ext cx="615900" cy="125227"/>
    <xdr:sp macro="" textlink="' '!A650">
      <xdr:nvSpPr>
        <xdr:cNvPr id="88" name="Textfeld 87">
          <a:extLst>
            <a:ext uri="{FF2B5EF4-FFF2-40B4-BE49-F238E27FC236}">
              <a16:creationId xmlns:a16="http://schemas.microsoft.com/office/drawing/2014/main" id="{00000000-0008-0000-1900-000058000000}"/>
            </a:ext>
          </a:extLst>
        </xdr:cNvPr>
        <xdr:cNvSpPr txBox="1"/>
      </xdr:nvSpPr>
      <xdr:spPr>
        <a:xfrm>
          <a:off x="50850" y="1266825"/>
          <a:ext cx="615900" cy="125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pPr algn="l"/>
          <a:fld id="{B4B93BAC-35BD-4ADD-B78A-49AA0326A4D3}" type="TxLink">
            <a:rPr lang="en-US" sz="800" b="0" i="0" u="none" strike="noStrike">
              <a:solidFill>
                <a:schemeClr val="bg1">
                  <a:lumMod val="50000"/>
                </a:schemeClr>
              </a:solidFill>
              <a:latin typeface="Calibri"/>
              <a:ea typeface="+mn-ea"/>
              <a:cs typeface="+mn-cs"/>
            </a:rPr>
            <a:pPr algn="l"/>
            <a:t>Lieferanten</a:t>
          </a:fld>
          <a:endParaRPr lang="de-CH" sz="800" b="1">
            <a:solidFill>
              <a:schemeClr val="bg1">
                <a:lumMod val="50000"/>
              </a:schemeClr>
            </a:solidFill>
            <a:latin typeface="+mn-lt"/>
            <a:ea typeface="+mn-ea"/>
            <a:cs typeface="+mn-cs"/>
          </a:endParaRP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182880</xdr:colOff>
          <xdr:row>0</xdr:row>
          <xdr:rowOff>0</xdr:rowOff>
        </xdr:from>
        <xdr:to>
          <xdr:col>7</xdr:col>
          <xdr:colOff>0</xdr:colOff>
          <xdr:row>0</xdr:row>
          <xdr:rowOff>533400</xdr:rowOff>
        </xdr:to>
        <xdr:pic>
          <xdr:nvPicPr>
            <xdr:cNvPr id="89" name="Grafik 59">
              <a:extLst>
                <a:ext uri="{FF2B5EF4-FFF2-40B4-BE49-F238E27FC236}">
                  <a16:creationId xmlns:a16="http://schemas.microsoft.com/office/drawing/2014/main" id="{00000000-0008-0000-1900-000059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!$D$6" spid="_x0000_s725033"/>
                </a:ext>
              </a:extLst>
            </xdr:cNvPicPr>
          </xdr:nvPicPr>
          <xdr:blipFill>
            <a:blip xmlns:r="http://schemas.openxmlformats.org/officeDocument/2006/relationships" r:embed="rId7"/>
            <a:srcRect/>
            <a:stretch>
              <a:fillRect/>
            </a:stretch>
          </xdr:blipFill>
          <xdr:spPr bwMode="auto">
            <a:xfrm>
              <a:off x="8046720" y="0"/>
              <a:ext cx="2268855" cy="533400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342900</xdr:colOff>
      <xdr:row>2</xdr:row>
      <xdr:rowOff>47625</xdr:rowOff>
    </xdr:from>
    <xdr:to>
      <xdr:col>15</xdr:col>
      <xdr:colOff>515700</xdr:colOff>
      <xdr:row>2</xdr:row>
      <xdr:rowOff>220425</xdr:rowOff>
    </xdr:to>
    <xdr:grpSp>
      <xdr:nvGrpSpPr>
        <xdr:cNvPr id="2" name="Gruppieren 1">
          <a:hlinkClick xmlns:r="http://schemas.openxmlformats.org/officeDocument/2006/relationships" r:id="rId1" tooltip="Help"/>
          <a:extLst>
            <a:ext uri="{FF2B5EF4-FFF2-40B4-BE49-F238E27FC236}">
              <a16:creationId xmlns:a16="http://schemas.microsoft.com/office/drawing/2014/main" id="{00000000-0008-0000-1A00-000002000000}"/>
            </a:ext>
          </a:extLst>
        </xdr:cNvPr>
        <xdr:cNvGrpSpPr/>
      </xdr:nvGrpSpPr>
      <xdr:grpSpPr>
        <a:xfrm>
          <a:off x="10942320" y="619125"/>
          <a:ext cx="172800" cy="172800"/>
          <a:chOff x="8105775" y="571500"/>
          <a:chExt cx="172800" cy="172800"/>
        </a:xfrm>
      </xdr:grpSpPr>
      <xdr:sp macro="" textlink="">
        <xdr:nvSpPr>
          <xdr:cNvPr id="3" name="Rechteck 2">
            <a:extLst>
              <a:ext uri="{FF2B5EF4-FFF2-40B4-BE49-F238E27FC236}">
                <a16:creationId xmlns:a16="http://schemas.microsoft.com/office/drawing/2014/main" id="{00000000-0008-0000-1A00-000003000000}"/>
              </a:ext>
            </a:extLst>
          </xdr:cNvPr>
          <xdr:cNvSpPr>
            <a:spLocks noChangeAspect="1"/>
          </xdr:cNvSpPr>
        </xdr:nvSpPr>
        <xdr:spPr>
          <a:xfrm>
            <a:off x="8105775" y="571500"/>
            <a:ext cx="172800" cy="172800"/>
          </a:xfrm>
          <a:prstGeom prst="rect">
            <a:avLst/>
          </a:prstGeom>
          <a:ln/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4" name="Textfeld 3">
            <a:extLst>
              <a:ext uri="{FF2B5EF4-FFF2-40B4-BE49-F238E27FC236}">
                <a16:creationId xmlns:a16="http://schemas.microsoft.com/office/drawing/2014/main" id="{00000000-0008-0000-1A00-000004000000}"/>
              </a:ext>
            </a:extLst>
          </xdr:cNvPr>
          <xdr:cNvSpPr txBox="1"/>
        </xdr:nvSpPr>
        <xdr:spPr>
          <a:xfrm>
            <a:off x="8152998" y="584162"/>
            <a:ext cx="78355" cy="1474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t">
            <a:noAutofit/>
          </a:bodyPr>
          <a:lstStyle/>
          <a:p>
            <a:r>
              <a:rPr lang="de-CH" sz="1000" b="1">
                <a:solidFill>
                  <a:schemeClr val="bg1"/>
                </a:solidFill>
                <a:latin typeface="Arial" pitchFamily="34" charset="0"/>
                <a:cs typeface="Arial" pitchFamily="34" charset="0"/>
              </a:rPr>
              <a:t>?</a:t>
            </a:r>
          </a:p>
        </xdr:txBody>
      </xdr:sp>
    </xdr:grpSp>
    <xdr:clientData fPrintsWithSheet="0"/>
  </xdr:twoCellAnchor>
  <xdr:twoCellAnchor editAs="oneCell">
    <xdr:from>
      <xdr:col>0</xdr:col>
      <xdr:colOff>57150</xdr:colOff>
      <xdr:row>23</xdr:row>
      <xdr:rowOff>209550</xdr:rowOff>
    </xdr:from>
    <xdr:to>
      <xdr:col>0</xdr:col>
      <xdr:colOff>381150</xdr:colOff>
      <xdr:row>25</xdr:row>
      <xdr:rowOff>58765</xdr:rowOff>
    </xdr:to>
    <xdr:grpSp>
      <xdr:nvGrpSpPr>
        <xdr:cNvPr id="8" name="Gruppieren 7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1A00-000008000000}"/>
            </a:ext>
          </a:extLst>
        </xdr:cNvPr>
        <xdr:cNvGrpSpPr/>
      </xdr:nvGrpSpPr>
      <xdr:grpSpPr>
        <a:xfrm>
          <a:off x="57150" y="7913370"/>
          <a:ext cx="324000" cy="314035"/>
          <a:chOff x="66675" y="4972050"/>
          <a:chExt cx="324000" cy="325465"/>
        </a:xfrm>
      </xdr:grpSpPr>
      <xdr:sp macro="" textlink="">
        <xdr:nvSpPr>
          <xdr:cNvPr id="9" name="Rechteck 8">
            <a:extLst>
              <a:ext uri="{FF2B5EF4-FFF2-40B4-BE49-F238E27FC236}">
                <a16:creationId xmlns:a16="http://schemas.microsoft.com/office/drawing/2014/main" id="{00000000-0008-0000-1A00-000009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0" name="Pfeil nach oben 9">
            <a:extLst>
              <a:ext uri="{FF2B5EF4-FFF2-40B4-BE49-F238E27FC236}">
                <a16:creationId xmlns:a16="http://schemas.microsoft.com/office/drawing/2014/main" id="{00000000-0008-0000-1A00-00000A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xdr:twoCellAnchor>
    <xdr:from>
      <xdr:col>1</xdr:col>
      <xdr:colOff>282565</xdr:colOff>
      <xdr:row>14</xdr:row>
      <xdr:rowOff>3041</xdr:rowOff>
    </xdr:from>
    <xdr:to>
      <xdr:col>3</xdr:col>
      <xdr:colOff>3014</xdr:colOff>
      <xdr:row>15</xdr:row>
      <xdr:rowOff>1702</xdr:rowOff>
    </xdr:to>
    <xdr:grpSp>
      <xdr:nvGrpSpPr>
        <xdr:cNvPr id="11" name="Gruppieren 10">
          <a:extLst>
            <a:ext uri="{FF2B5EF4-FFF2-40B4-BE49-F238E27FC236}">
              <a16:creationId xmlns:a16="http://schemas.microsoft.com/office/drawing/2014/main" id="{00000000-0008-0000-1A00-00000B000000}"/>
            </a:ext>
          </a:extLst>
        </xdr:cNvPr>
        <xdr:cNvGrpSpPr/>
      </xdr:nvGrpSpPr>
      <xdr:grpSpPr>
        <a:xfrm>
          <a:off x="762625" y="5009381"/>
          <a:ext cx="2014069" cy="897821"/>
          <a:chOff x="751488" y="5007329"/>
          <a:chExt cx="1962488" cy="907200"/>
        </a:xfrm>
      </xdr:grpSpPr>
      <xdr:grpSp>
        <xdr:nvGrpSpPr>
          <xdr:cNvPr id="12" name="Gruppieren 11">
            <a:extLst>
              <a:ext uri="{FF2B5EF4-FFF2-40B4-BE49-F238E27FC236}">
                <a16:creationId xmlns:a16="http://schemas.microsoft.com/office/drawing/2014/main" id="{00000000-0008-0000-1A00-00000C000000}"/>
              </a:ext>
            </a:extLst>
          </xdr:cNvPr>
          <xdr:cNvGrpSpPr/>
        </xdr:nvGrpSpPr>
        <xdr:grpSpPr>
          <a:xfrm>
            <a:off x="751488" y="5007329"/>
            <a:ext cx="1962488" cy="907200"/>
            <a:chOff x="11053912" y="2677754"/>
            <a:chExt cx="1960174" cy="915987"/>
          </a:xfrm>
        </xdr:grpSpPr>
        <xdr:sp macro="" textlink="">
          <xdr:nvSpPr>
            <xdr:cNvPr id="15" name="Rechteck 14">
              <a:extLst>
                <a:ext uri="{FF2B5EF4-FFF2-40B4-BE49-F238E27FC236}">
                  <a16:creationId xmlns:a16="http://schemas.microsoft.com/office/drawing/2014/main" id="{00000000-0008-0000-1A00-00000F000000}"/>
                </a:ext>
              </a:extLst>
            </xdr:cNvPr>
            <xdr:cNvSpPr/>
          </xdr:nvSpPr>
          <xdr:spPr>
            <a:xfrm>
              <a:off x="11053912" y="2677754"/>
              <a:ext cx="1960174" cy="915987"/>
            </a:xfrm>
            <a:prstGeom prst="rect">
              <a:avLst/>
            </a:prstGeom>
            <a:solidFill>
              <a:schemeClr val="accent1">
                <a:lumMod val="60000"/>
                <a:lumOff val="40000"/>
              </a:schemeClr>
            </a:solidFill>
            <a:ln w="9525">
              <a:solidFill>
                <a:schemeClr val="bg1"/>
              </a:solidFill>
            </a:ln>
          </xdr:spPr>
          <xdr:style>
            <a:lnRef idx="2">
              <a:schemeClr val="accent5"/>
            </a:lnRef>
            <a:fillRef idx="1">
              <a:schemeClr val="lt1"/>
            </a:fillRef>
            <a:effectRef idx="0">
              <a:schemeClr val="accent5"/>
            </a:effectRef>
            <a:fontRef idx="minor">
              <a:schemeClr val="dk1"/>
            </a:fontRef>
          </xdr:style>
          <xdr:txBody>
  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  <a:prstTxWarp prst="textNoShape">
                <a:avLst/>
              </a:prstTxWarp>
              <a:noAutofit/>
            </a:bodyPr>
            <a:lstStyle/>
            <a:p>
              <a:pPr algn="l"/>
              <a:endParaRPr lang="de-CH" sz="1100" baseline="0">
                <a:ln>
                  <a:noFill/>
                </a:ln>
                <a:solidFill>
                  <a:schemeClr val="tx2"/>
                </a:solidFill>
              </a:endParaRPr>
            </a:p>
          </xdr:txBody>
        </xdr:sp>
        <xdr:cxnSp macro="">
          <xdr:nvCxnSpPr>
            <xdr:cNvPr id="16" name="Gerader Verbinder 15">
              <a:extLst>
                <a:ext uri="{FF2B5EF4-FFF2-40B4-BE49-F238E27FC236}">
                  <a16:creationId xmlns:a16="http://schemas.microsoft.com/office/drawing/2014/main" id="{00000000-0008-0000-1A00-000010000000}"/>
                </a:ext>
              </a:extLst>
            </xdr:cNvPr>
            <xdr:cNvCxnSpPr/>
          </xdr:nvCxnSpPr>
          <xdr:spPr>
            <a:xfrm>
              <a:off x="11060606" y="2688679"/>
              <a:ext cx="1948539" cy="900742"/>
            </a:xfrm>
            <a:prstGeom prst="line">
              <a:avLst/>
            </a:prstGeom>
            <a:noFill/>
            <a:ln w="9525">
              <a:solidFill>
                <a:schemeClr val="bg1"/>
              </a:solidFill>
            </a:ln>
          </xdr:spPr>
          <xdr:style>
            <a:lnRef idx="2">
              <a:schemeClr val="accent5"/>
            </a:lnRef>
            <a:fillRef idx="1">
              <a:schemeClr val="lt1"/>
            </a:fillRef>
            <a:effectRef idx="0">
              <a:schemeClr val="accent5"/>
            </a:effectRef>
            <a:fontRef idx="minor">
              <a:schemeClr val="dk1"/>
            </a:fontRef>
          </xdr:style>
        </xdr:cxnSp>
      </xdr:grpSp>
      <xdr:sp macro="" textlink="' '!A627">
        <xdr:nvSpPr>
          <xdr:cNvPr id="13" name="Textfeld 12">
            <a:extLst>
              <a:ext uri="{FF2B5EF4-FFF2-40B4-BE49-F238E27FC236}">
                <a16:creationId xmlns:a16="http://schemas.microsoft.com/office/drawing/2014/main" id="{00000000-0008-0000-1A00-00000D000000}"/>
              </a:ext>
            </a:extLst>
          </xdr:cNvPr>
          <xdr:cNvSpPr txBox="1"/>
        </xdr:nvSpPr>
        <xdr:spPr>
          <a:xfrm>
            <a:off x="1572269" y="5028279"/>
            <a:ext cx="1063386" cy="195083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lIns="0" tIns="0" rIns="0" bIns="0" rtlCol="0" anchor="t">
            <a:spAutoFit/>
          </a:bodyPr>
          <a:lstStyle/>
          <a:p>
            <a:pPr algn="r"/>
            <a:fld id="{61AE7559-FDA7-42C2-AE55-57E2C9EDFEE1}" type="TxLink">
              <a:rPr lang="en-US" sz="1200" b="0" i="0" u="none" strike="noStrike">
                <a:solidFill>
                  <a:schemeClr val="tx2"/>
                </a:solidFill>
                <a:latin typeface="Calibri"/>
              </a:rPr>
              <a:pPr algn="r"/>
              <a:t>Instrument</a:t>
            </a:fld>
            <a:endParaRPr lang="de-CH" sz="1200">
              <a:solidFill>
                <a:schemeClr val="tx2"/>
              </a:solidFill>
            </a:endParaRPr>
          </a:p>
        </xdr:txBody>
      </xdr:sp>
      <xdr:sp macro="" textlink="' '!A628">
        <xdr:nvSpPr>
          <xdr:cNvPr id="14" name="Textfeld 13">
            <a:extLst>
              <a:ext uri="{FF2B5EF4-FFF2-40B4-BE49-F238E27FC236}">
                <a16:creationId xmlns:a16="http://schemas.microsoft.com/office/drawing/2014/main" id="{00000000-0008-0000-1A00-00000E000000}"/>
              </a:ext>
            </a:extLst>
          </xdr:cNvPr>
          <xdr:cNvSpPr txBox="1"/>
        </xdr:nvSpPr>
        <xdr:spPr>
          <a:xfrm rot="16200000">
            <a:off x="547898" y="5413958"/>
            <a:ext cx="664310" cy="187872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lIns="0" tIns="0" rIns="0" bIns="0" rtlCol="0" anchor="t">
            <a:spAutoFit/>
          </a:bodyPr>
          <a:lstStyle/>
          <a:p>
            <a:pPr marL="0" indent="0"/>
            <a:fld id="{663C0B5F-E8D2-488D-B21E-8C87C23B763C}" type="TxLink">
              <a:rPr lang="en-US" sz="1200" b="0" i="0" u="none" strike="noStrike">
                <a:solidFill>
                  <a:schemeClr val="tx2"/>
                </a:solidFill>
                <a:latin typeface="Calibri"/>
                <a:ea typeface="+mn-ea"/>
                <a:cs typeface="+mn-cs"/>
              </a:rPr>
              <a:pPr marL="0" indent="0"/>
              <a:t>Kriterium</a:t>
            </a:fld>
            <a:endParaRPr lang="de-CH" sz="1200" b="0" i="0" u="none" strike="noStrike">
              <a:solidFill>
                <a:schemeClr val="tx2"/>
              </a:solidFill>
              <a:latin typeface="Calibri"/>
              <a:ea typeface="+mn-ea"/>
              <a:cs typeface="+mn-cs"/>
            </a:endParaRPr>
          </a:p>
        </xdr:txBody>
      </xdr:sp>
    </xdr:grpSp>
    <xdr:clientData/>
  </xdr:twoCellAnchor>
  <xdr:twoCellAnchor>
    <xdr:from>
      <xdr:col>0</xdr:col>
      <xdr:colOff>466723</xdr:colOff>
      <xdr:row>2</xdr:row>
      <xdr:rowOff>309562</xdr:rowOff>
    </xdr:from>
    <xdr:to>
      <xdr:col>15</xdr:col>
      <xdr:colOff>533400</xdr:colOff>
      <xdr:row>13</xdr:row>
      <xdr:rowOff>1876425</xdr:rowOff>
    </xdr:to>
    <xdr:grpSp>
      <xdr:nvGrpSpPr>
        <xdr:cNvPr id="17" name="Gruppieren 16">
          <a:extLst>
            <a:ext uri="{FF2B5EF4-FFF2-40B4-BE49-F238E27FC236}">
              <a16:creationId xmlns:a16="http://schemas.microsoft.com/office/drawing/2014/main" id="{00000000-0008-0000-1A00-000011000000}"/>
            </a:ext>
          </a:extLst>
        </xdr:cNvPr>
        <xdr:cNvGrpSpPr/>
      </xdr:nvGrpSpPr>
      <xdr:grpSpPr>
        <a:xfrm>
          <a:off x="466723" y="881062"/>
          <a:ext cx="10666097" cy="3929063"/>
          <a:chOff x="466723" y="823912"/>
          <a:chExt cx="10353677" cy="3967163"/>
        </a:xfrm>
      </xdr:grpSpPr>
      <xdr:graphicFrame macro="">
        <xdr:nvGraphicFramePr>
          <xdr:cNvPr id="18" name="Diagramm 17">
            <a:extLst>
              <a:ext uri="{FF2B5EF4-FFF2-40B4-BE49-F238E27FC236}">
                <a16:creationId xmlns:a16="http://schemas.microsoft.com/office/drawing/2014/main" id="{00000000-0008-0000-1A00-000012000000}"/>
              </a:ext>
            </a:extLst>
          </xdr:cNvPr>
          <xdr:cNvGraphicFramePr/>
        </xdr:nvGraphicFramePr>
        <xdr:xfrm>
          <a:off x="466723" y="823912"/>
          <a:ext cx="10353677" cy="3967163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3"/>
          </a:graphicData>
        </a:graphic>
      </xdr:graphicFrame>
      <xdr:grpSp>
        <xdr:nvGrpSpPr>
          <xdr:cNvPr id="19" name="Gruppieren 18">
            <a:extLst>
              <a:ext uri="{FF2B5EF4-FFF2-40B4-BE49-F238E27FC236}">
                <a16:creationId xmlns:a16="http://schemas.microsoft.com/office/drawing/2014/main" id="{00000000-0008-0000-1A00-000013000000}"/>
              </a:ext>
            </a:extLst>
          </xdr:cNvPr>
          <xdr:cNvGrpSpPr/>
        </xdr:nvGrpSpPr>
        <xdr:grpSpPr>
          <a:xfrm>
            <a:off x="1323975" y="904875"/>
            <a:ext cx="8839200" cy="280205"/>
            <a:chOff x="1323975" y="904875"/>
            <a:chExt cx="8839200" cy="280205"/>
          </a:xfrm>
        </xdr:grpSpPr>
        <xdr:sp macro="" textlink="$F$25">
          <xdr:nvSpPr>
            <xdr:cNvPr id="20" name="Textfeld 19">
              <a:extLst>
                <a:ext uri="{FF2B5EF4-FFF2-40B4-BE49-F238E27FC236}">
                  <a16:creationId xmlns:a16="http://schemas.microsoft.com/office/drawing/2014/main" id="{00000000-0008-0000-1A00-000014000000}"/>
                </a:ext>
              </a:extLst>
            </xdr:cNvPr>
            <xdr:cNvSpPr txBox="1"/>
          </xdr:nvSpPr>
          <xdr:spPr>
            <a:xfrm>
              <a:off x="1323975" y="904875"/>
              <a:ext cx="628650" cy="28020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ctr">
              <a:spAutoFit/>
            </a:bodyPr>
            <a:lstStyle/>
            <a:p>
              <a:pPr algn="ctr"/>
              <a:fld id="{F08284F0-04C6-4EE2-9FFF-084B3B4D60CE}" type="TxLink">
                <a:rPr lang="en-US" sz="1200" b="1" i="0" u="none" strike="noStrike">
                  <a:solidFill>
                    <a:schemeClr val="accent2"/>
                  </a:solidFill>
                  <a:latin typeface="Calibri"/>
                </a:rPr>
                <a:pPr algn="ctr"/>
                <a:t>261</a:t>
              </a:fld>
              <a:endParaRPr lang="de-CH" sz="1100" b="1">
                <a:solidFill>
                  <a:schemeClr val="accent2"/>
                </a:solidFill>
              </a:endParaRPr>
            </a:p>
          </xdr:txBody>
        </xdr:sp>
        <xdr:sp macro="" textlink="$H$25">
          <xdr:nvSpPr>
            <xdr:cNvPr id="21" name="Textfeld 20">
              <a:extLst>
                <a:ext uri="{FF2B5EF4-FFF2-40B4-BE49-F238E27FC236}">
                  <a16:creationId xmlns:a16="http://schemas.microsoft.com/office/drawing/2014/main" id="{00000000-0008-0000-1A00-000015000000}"/>
                </a:ext>
              </a:extLst>
            </xdr:cNvPr>
            <xdr:cNvSpPr txBox="1"/>
          </xdr:nvSpPr>
          <xdr:spPr>
            <a:xfrm>
              <a:off x="2962275" y="904875"/>
              <a:ext cx="628650" cy="28020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ctr">
              <a:spAutoFit/>
            </a:bodyPr>
            <a:lstStyle/>
            <a:p>
              <a:pPr algn="ctr"/>
              <a:fld id="{53C13BB0-3821-41B6-A9E8-DD7C64B272CF}" type="TxLink">
                <a:rPr lang="en-US" sz="1200" b="1" i="0" u="none" strike="noStrike">
                  <a:solidFill>
                    <a:schemeClr val="accent2"/>
                  </a:solidFill>
                  <a:latin typeface="Calibri"/>
                </a:rPr>
                <a:pPr algn="ctr"/>
                <a:t>241</a:t>
              </a:fld>
              <a:endParaRPr lang="de-CH" sz="1100" b="1">
                <a:solidFill>
                  <a:schemeClr val="accent2"/>
                </a:solidFill>
              </a:endParaRPr>
            </a:p>
          </xdr:txBody>
        </xdr:sp>
        <xdr:sp macro="" textlink="$J$25">
          <xdr:nvSpPr>
            <xdr:cNvPr id="22" name="Textfeld 21">
              <a:extLst>
                <a:ext uri="{FF2B5EF4-FFF2-40B4-BE49-F238E27FC236}">
                  <a16:creationId xmlns:a16="http://schemas.microsoft.com/office/drawing/2014/main" id="{00000000-0008-0000-1A00-000016000000}"/>
                </a:ext>
              </a:extLst>
            </xdr:cNvPr>
            <xdr:cNvSpPr txBox="1"/>
          </xdr:nvSpPr>
          <xdr:spPr>
            <a:xfrm>
              <a:off x="4600575" y="904875"/>
              <a:ext cx="628650" cy="28020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ctr">
              <a:spAutoFit/>
            </a:bodyPr>
            <a:lstStyle/>
            <a:p>
              <a:pPr algn="ctr"/>
              <a:fld id="{7BD00C7D-AD7B-467C-A294-29CFF9C252B7}" type="TxLink">
                <a:rPr lang="en-US" sz="1200" b="1" i="0" u="none" strike="noStrike">
                  <a:solidFill>
                    <a:schemeClr val="accent2"/>
                  </a:solidFill>
                  <a:latin typeface="Calibri"/>
                </a:rPr>
                <a:pPr algn="ctr"/>
                <a:t>229</a:t>
              </a:fld>
              <a:endParaRPr lang="de-CH" sz="1100" b="1">
                <a:solidFill>
                  <a:schemeClr val="accent2"/>
                </a:solidFill>
              </a:endParaRPr>
            </a:p>
          </xdr:txBody>
        </xdr:sp>
        <xdr:sp macro="" textlink="$L$25">
          <xdr:nvSpPr>
            <xdr:cNvPr id="23" name="Textfeld 22">
              <a:extLst>
                <a:ext uri="{FF2B5EF4-FFF2-40B4-BE49-F238E27FC236}">
                  <a16:creationId xmlns:a16="http://schemas.microsoft.com/office/drawing/2014/main" id="{00000000-0008-0000-1A00-000017000000}"/>
                </a:ext>
              </a:extLst>
            </xdr:cNvPr>
            <xdr:cNvSpPr txBox="1"/>
          </xdr:nvSpPr>
          <xdr:spPr>
            <a:xfrm>
              <a:off x="6257925" y="904875"/>
              <a:ext cx="628650" cy="28020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ctr">
              <a:spAutoFit/>
            </a:bodyPr>
            <a:lstStyle/>
            <a:p>
              <a:pPr marL="0" indent="0" algn="ctr"/>
              <a:fld id="{B186039F-A0E7-4824-A67B-BD5C2D25AC41}" type="TxLink">
                <a:rPr lang="en-US" sz="1200" b="1" i="0" u="none" strike="noStrike">
                  <a:solidFill>
                    <a:schemeClr val="accent2"/>
                  </a:solidFill>
                  <a:latin typeface="Calibri"/>
                  <a:ea typeface="+mn-ea"/>
                  <a:cs typeface="+mn-cs"/>
                </a:rPr>
                <a:pPr marL="0" indent="0" algn="ctr"/>
                <a:t>206</a:t>
              </a:fld>
              <a:endParaRPr lang="de-CH" sz="1200" b="1" i="0" u="none" strike="noStrike">
                <a:solidFill>
                  <a:schemeClr val="accent2"/>
                </a:solidFill>
                <a:latin typeface="Calibri"/>
                <a:ea typeface="+mn-ea"/>
                <a:cs typeface="+mn-cs"/>
              </a:endParaRPr>
            </a:p>
          </xdr:txBody>
        </xdr:sp>
        <xdr:sp macro="" textlink="$N$25">
          <xdr:nvSpPr>
            <xdr:cNvPr id="24" name="Textfeld 23">
              <a:extLst>
                <a:ext uri="{FF2B5EF4-FFF2-40B4-BE49-F238E27FC236}">
                  <a16:creationId xmlns:a16="http://schemas.microsoft.com/office/drawing/2014/main" id="{00000000-0008-0000-1A00-000018000000}"/>
                </a:ext>
              </a:extLst>
            </xdr:cNvPr>
            <xdr:cNvSpPr txBox="1"/>
          </xdr:nvSpPr>
          <xdr:spPr>
            <a:xfrm>
              <a:off x="7896225" y="904875"/>
              <a:ext cx="628650" cy="28020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ctr">
              <a:spAutoFit/>
            </a:bodyPr>
            <a:lstStyle/>
            <a:p>
              <a:pPr marL="0" indent="0" algn="ctr"/>
              <a:fld id="{E3C91891-0B99-42D4-8F7C-C64D413C62F3}" type="TxLink">
                <a:rPr lang="en-US" sz="1200" b="1" i="0" u="none" strike="noStrike">
                  <a:solidFill>
                    <a:schemeClr val="accent2"/>
                  </a:solidFill>
                  <a:latin typeface="Calibri"/>
                  <a:ea typeface="+mn-ea"/>
                  <a:cs typeface="+mn-cs"/>
                </a:rPr>
                <a:pPr marL="0" indent="0" algn="ctr"/>
                <a:t>179</a:t>
              </a:fld>
              <a:endParaRPr lang="de-CH" sz="1200" b="1" i="0" u="none" strike="noStrike">
                <a:solidFill>
                  <a:schemeClr val="accent2"/>
                </a:solidFill>
                <a:latin typeface="Calibri"/>
                <a:ea typeface="+mn-ea"/>
                <a:cs typeface="+mn-cs"/>
              </a:endParaRPr>
            </a:p>
          </xdr:txBody>
        </xdr:sp>
        <xdr:sp macro="" textlink="$P$25">
          <xdr:nvSpPr>
            <xdr:cNvPr id="25" name="Textfeld 24">
              <a:extLst>
                <a:ext uri="{FF2B5EF4-FFF2-40B4-BE49-F238E27FC236}">
                  <a16:creationId xmlns:a16="http://schemas.microsoft.com/office/drawing/2014/main" id="{00000000-0008-0000-1A00-000019000000}"/>
                </a:ext>
              </a:extLst>
            </xdr:cNvPr>
            <xdr:cNvSpPr txBox="1"/>
          </xdr:nvSpPr>
          <xdr:spPr>
            <a:xfrm>
              <a:off x="9534525" y="904875"/>
              <a:ext cx="628650" cy="28020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ctr">
              <a:spAutoFit/>
            </a:bodyPr>
            <a:lstStyle/>
            <a:p>
              <a:pPr marL="0" indent="0" algn="ctr"/>
              <a:fld id="{90422D15-6717-43D4-9F6A-15A313FFBFE2}" type="TxLink">
                <a:rPr lang="en-US" sz="1200" b="1" i="0" u="none" strike="noStrike">
                  <a:solidFill>
                    <a:schemeClr val="accent2"/>
                  </a:solidFill>
                  <a:latin typeface="Calibri"/>
                  <a:ea typeface="+mn-ea"/>
                  <a:cs typeface="+mn-cs"/>
                </a:rPr>
                <a:pPr marL="0" indent="0" algn="ctr"/>
                <a:t>236</a:t>
              </a:fld>
              <a:endParaRPr lang="de-CH" sz="1200" b="1" i="0" u="none" strike="noStrike">
                <a:solidFill>
                  <a:schemeClr val="accent2"/>
                </a:solidFill>
                <a:latin typeface="Calibri"/>
                <a:ea typeface="+mn-ea"/>
                <a:cs typeface="+mn-cs"/>
              </a:endParaRPr>
            </a:p>
          </xdr:txBody>
        </xdr:sp>
      </xdr:grpSp>
    </xdr:grpSp>
    <xdr:clientData/>
  </xdr:twoCellAnchor>
  <xdr:twoCellAnchor editAs="oneCell">
    <xdr:from>
      <xdr:col>0</xdr:col>
      <xdr:colOff>76200</xdr:colOff>
      <xdr:row>0</xdr:row>
      <xdr:rowOff>104775</xdr:rowOff>
    </xdr:from>
    <xdr:to>
      <xdr:col>0</xdr:col>
      <xdr:colOff>400200</xdr:colOff>
      <xdr:row>0</xdr:row>
      <xdr:rowOff>430240</xdr:rowOff>
    </xdr:to>
    <xdr:grpSp>
      <xdr:nvGrpSpPr>
        <xdr:cNvPr id="27" name="Gruppieren 26">
          <a:hlinkClick xmlns:r="http://schemas.openxmlformats.org/officeDocument/2006/relationships" r:id="rId4" tooltip="Back"/>
          <a:extLst>
            <a:ext uri="{FF2B5EF4-FFF2-40B4-BE49-F238E27FC236}">
              <a16:creationId xmlns:a16="http://schemas.microsoft.com/office/drawing/2014/main" id="{00000000-0008-0000-1A00-00001B000000}"/>
            </a:ext>
          </a:extLst>
        </xdr:cNvPr>
        <xdr:cNvGrpSpPr/>
      </xdr:nvGrpSpPr>
      <xdr:grpSpPr>
        <a:xfrm>
          <a:off x="76200" y="104775"/>
          <a:ext cx="324000" cy="325465"/>
          <a:chOff x="9191625" y="3009900"/>
          <a:chExt cx="324000" cy="325465"/>
        </a:xfrm>
      </xdr:grpSpPr>
      <xdr:sp macro="" textlink="">
        <xdr:nvSpPr>
          <xdr:cNvPr id="28" name="Rechteck 27">
            <a:extLst>
              <a:ext uri="{FF2B5EF4-FFF2-40B4-BE49-F238E27FC236}">
                <a16:creationId xmlns:a16="http://schemas.microsoft.com/office/drawing/2014/main" id="{00000000-0008-0000-1A00-00001C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29" name="Pfeil nach links 28">
            <a:extLst>
              <a:ext uri="{FF2B5EF4-FFF2-40B4-BE49-F238E27FC236}">
                <a16:creationId xmlns:a16="http://schemas.microsoft.com/office/drawing/2014/main" id="{00000000-0008-0000-1A00-00001D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358140</xdr:colOff>
          <xdr:row>0</xdr:row>
          <xdr:rowOff>0</xdr:rowOff>
        </xdr:from>
        <xdr:to>
          <xdr:col>16</xdr:col>
          <xdr:colOff>5715</xdr:colOff>
          <xdr:row>0</xdr:row>
          <xdr:rowOff>533400</xdr:rowOff>
        </xdr:to>
        <xdr:pic>
          <xdr:nvPicPr>
            <xdr:cNvPr id="26" name="Grafik 59">
              <a:extLst>
                <a:ext uri="{FF2B5EF4-FFF2-40B4-BE49-F238E27FC236}">
                  <a16:creationId xmlns:a16="http://schemas.microsoft.com/office/drawing/2014/main" id="{00000000-0008-0000-1A00-00001A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!$D$6" spid="_x0000_s726057"/>
                </a:ext>
              </a:extLst>
            </xdr:cNvPicPr>
          </xdr:nvPicPr>
          <xdr:blipFill>
            <a:blip xmlns:r="http://schemas.openxmlformats.org/officeDocument/2006/relationships" r:embed="rId5"/>
            <a:srcRect/>
            <a:stretch>
              <a:fillRect/>
            </a:stretch>
          </xdr:blipFill>
          <xdr:spPr bwMode="auto">
            <a:xfrm>
              <a:off x="8869680" y="0"/>
              <a:ext cx="2268855" cy="533400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409574</xdr:colOff>
      <xdr:row>1</xdr:row>
      <xdr:rowOff>285749</xdr:rowOff>
    </xdr:from>
    <xdr:to>
      <xdr:col>9</xdr:col>
      <xdr:colOff>9524</xdr:colOff>
      <xdr:row>34</xdr:row>
      <xdr:rowOff>135730</xdr:rowOff>
    </xdr:to>
    <xdr:pic>
      <xdr:nvPicPr>
        <xdr:cNvPr id="64" name="Grafik 63" descr="http://www.sinus-institut.de/fileadmin/bilder/downloadcenter/2013-03-12-Kartoffel-Schweiz-D-760.png">
          <a:extLst>
            <a:ext uri="{FF2B5EF4-FFF2-40B4-BE49-F238E27FC236}">
              <a16:creationId xmlns:a16="http://schemas.microsoft.com/office/drawing/2014/main" id="{00000000-0008-0000-1B00-00004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4" y="842962"/>
          <a:ext cx="8796338" cy="584120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33</xdr:col>
      <xdr:colOff>292958</xdr:colOff>
      <xdr:row>3</xdr:row>
      <xdr:rowOff>72979</xdr:rowOff>
    </xdr:from>
    <xdr:to>
      <xdr:col>36</xdr:col>
      <xdr:colOff>342568</xdr:colOff>
      <xdr:row>11</xdr:row>
      <xdr:rowOff>151556</xdr:rowOff>
    </xdr:to>
    <xdr:grpSp>
      <xdr:nvGrpSpPr>
        <xdr:cNvPr id="5" name="Gruppieren 4">
          <a:extLst>
            <a:ext uri="{FF2B5EF4-FFF2-40B4-BE49-F238E27FC236}">
              <a16:creationId xmlns:a16="http://schemas.microsoft.com/office/drawing/2014/main" id="{00000000-0008-0000-1B00-000005000000}"/>
            </a:ext>
          </a:extLst>
        </xdr:cNvPr>
        <xdr:cNvGrpSpPr/>
      </xdr:nvGrpSpPr>
      <xdr:grpSpPr>
        <a:xfrm rot="16200000">
          <a:off x="24689144" y="457033"/>
          <a:ext cx="1541617" cy="2632790"/>
          <a:chOff x="5419727" y="3738354"/>
          <a:chExt cx="1817573" cy="999921"/>
        </a:xfrm>
      </xdr:grpSpPr>
      <xdr:sp macro="" textlink="">
        <xdr:nvSpPr>
          <xdr:cNvPr id="6" name="Rechteck 5">
            <a:extLst>
              <a:ext uri="{FF2B5EF4-FFF2-40B4-BE49-F238E27FC236}">
                <a16:creationId xmlns:a16="http://schemas.microsoft.com/office/drawing/2014/main" id="{00000000-0008-0000-1B00-000006000000}"/>
              </a:ext>
            </a:extLst>
          </xdr:cNvPr>
          <xdr:cNvSpPr>
            <a:spLocks noChangeAspect="1"/>
          </xdr:cNvSpPr>
        </xdr:nvSpPr>
        <xdr:spPr>
          <a:xfrm>
            <a:off x="5419727" y="3738354"/>
            <a:ext cx="250562" cy="252000"/>
          </a:xfrm>
          <a:prstGeom prst="rect">
            <a:avLst/>
          </a:prstGeom>
          <a:solidFill>
            <a:schemeClr val="accent2">
              <a:lumMod val="20000"/>
              <a:lumOff val="80000"/>
            </a:schemeClr>
          </a:solidFill>
          <a:ln w="3175">
            <a:prstDash val="sysDash"/>
          </a:ln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de-CH" sz="1100"/>
          </a:p>
        </xdr:txBody>
      </xdr:sp>
      <xdr:sp macro="" textlink="">
        <xdr:nvSpPr>
          <xdr:cNvPr id="7" name="Rechteck 6">
            <a:extLst>
              <a:ext uri="{FF2B5EF4-FFF2-40B4-BE49-F238E27FC236}">
                <a16:creationId xmlns:a16="http://schemas.microsoft.com/office/drawing/2014/main" id="{00000000-0008-0000-1B00-000007000000}"/>
              </a:ext>
            </a:extLst>
          </xdr:cNvPr>
          <xdr:cNvSpPr>
            <a:spLocks noChangeAspect="1"/>
          </xdr:cNvSpPr>
        </xdr:nvSpPr>
        <xdr:spPr>
          <a:xfrm>
            <a:off x="5420199" y="4486275"/>
            <a:ext cx="250562" cy="252000"/>
          </a:xfrm>
          <a:prstGeom prst="rect">
            <a:avLst/>
          </a:prstGeom>
          <a:solidFill>
            <a:schemeClr val="accent2">
              <a:lumMod val="60000"/>
              <a:lumOff val="40000"/>
            </a:schemeClr>
          </a:solidFill>
          <a:ln w="3175">
            <a:prstDash val="sysDash"/>
          </a:ln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de-CH" sz="1100"/>
          </a:p>
        </xdr:txBody>
      </xdr:sp>
      <xdr:sp macro="" textlink="">
        <xdr:nvSpPr>
          <xdr:cNvPr id="8" name="Rechteck 7">
            <a:extLst>
              <a:ext uri="{FF2B5EF4-FFF2-40B4-BE49-F238E27FC236}">
                <a16:creationId xmlns:a16="http://schemas.microsoft.com/office/drawing/2014/main" id="{00000000-0008-0000-1B00-000008000000}"/>
              </a:ext>
            </a:extLst>
          </xdr:cNvPr>
          <xdr:cNvSpPr>
            <a:spLocks noChangeAspect="1"/>
          </xdr:cNvSpPr>
        </xdr:nvSpPr>
        <xdr:spPr>
          <a:xfrm>
            <a:off x="5419727" y="4105275"/>
            <a:ext cx="250562" cy="252000"/>
          </a:xfrm>
          <a:prstGeom prst="rect">
            <a:avLst/>
          </a:prstGeom>
          <a:solidFill>
            <a:schemeClr val="accent2">
              <a:lumMod val="40000"/>
              <a:lumOff val="60000"/>
            </a:schemeClr>
          </a:solidFill>
          <a:ln w="3175">
            <a:prstDash val="sysDash"/>
          </a:ln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de-CH" sz="1100"/>
          </a:p>
        </xdr:txBody>
      </xdr:sp>
      <xdr:sp macro="" textlink="' '!A243">
        <xdr:nvSpPr>
          <xdr:cNvPr id="9" name="Textfeld 8">
            <a:extLst>
              <a:ext uri="{FF2B5EF4-FFF2-40B4-BE49-F238E27FC236}">
                <a16:creationId xmlns:a16="http://schemas.microsoft.com/office/drawing/2014/main" id="{00000000-0008-0000-1B00-000009000000}"/>
              </a:ext>
            </a:extLst>
          </xdr:cNvPr>
          <xdr:cNvSpPr txBox="1"/>
        </xdr:nvSpPr>
        <xdr:spPr>
          <a:xfrm>
            <a:off x="5472197" y="3828410"/>
            <a:ext cx="1645341" cy="10316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fld id="{2455219B-7CCB-479F-8EBB-53EB1B59C06C}" type="TxLink">
              <a:rPr lang="de-CH" sz="1100"/>
              <a:pPr/>
              <a:t>Kein Handlungsbedarf</a:t>
            </a:fld>
            <a:endParaRPr lang="de-CH" sz="1100"/>
          </a:p>
        </xdr:txBody>
      </xdr:sp>
      <xdr:sp macro="" textlink="' '!A244">
        <xdr:nvSpPr>
          <xdr:cNvPr id="10" name="Textfeld 9">
            <a:extLst>
              <a:ext uri="{FF2B5EF4-FFF2-40B4-BE49-F238E27FC236}">
                <a16:creationId xmlns:a16="http://schemas.microsoft.com/office/drawing/2014/main" id="{00000000-0008-0000-1B00-00000A000000}"/>
              </a:ext>
            </a:extLst>
          </xdr:cNvPr>
          <xdr:cNvSpPr txBox="1"/>
        </xdr:nvSpPr>
        <xdr:spPr>
          <a:xfrm>
            <a:off x="5521012" y="4190371"/>
            <a:ext cx="1349361" cy="10316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fld id="{38C86722-4BE2-4C64-8837-096B9A69CBF6}" type="TxLink">
              <a:rPr lang="de-CH" sz="1100"/>
              <a:pPr/>
              <a:t>Handlungsbedarf</a:t>
            </a:fld>
            <a:endParaRPr lang="de-CH" sz="1100"/>
          </a:p>
        </xdr:txBody>
      </xdr:sp>
      <xdr:sp macro="" textlink="' '!A245">
        <xdr:nvSpPr>
          <xdr:cNvPr id="11" name="Textfeld 10">
            <a:extLst>
              <a:ext uri="{FF2B5EF4-FFF2-40B4-BE49-F238E27FC236}">
                <a16:creationId xmlns:a16="http://schemas.microsoft.com/office/drawing/2014/main" id="{00000000-0008-0000-1B00-00000B000000}"/>
              </a:ext>
            </a:extLst>
          </xdr:cNvPr>
          <xdr:cNvSpPr txBox="1"/>
        </xdr:nvSpPr>
        <xdr:spPr>
          <a:xfrm>
            <a:off x="5437134" y="4571372"/>
            <a:ext cx="1800166" cy="10316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fld id="{0B08217B-D988-41BF-ACA6-265C229D1F55}" type="TxLink">
              <a:rPr lang="de-CH" sz="1100"/>
              <a:pPr/>
              <a:t>Akuter Handlungsbedarf</a:t>
            </a:fld>
            <a:endParaRPr lang="de-CH" sz="1100"/>
          </a:p>
        </xdr:txBody>
      </xdr:sp>
    </xdr:grpSp>
    <xdr:clientData/>
  </xdr:twoCellAnchor>
  <xdr:twoCellAnchor editAs="oneCell">
    <xdr:from>
      <xdr:col>8</xdr:col>
      <xdr:colOff>876300</xdr:colOff>
      <xdr:row>1</xdr:row>
      <xdr:rowOff>57150</xdr:rowOff>
    </xdr:from>
    <xdr:to>
      <xdr:col>8</xdr:col>
      <xdr:colOff>1046775</xdr:colOff>
      <xdr:row>1</xdr:row>
      <xdr:rowOff>237150</xdr:rowOff>
    </xdr:to>
    <xdr:grpSp>
      <xdr:nvGrpSpPr>
        <xdr:cNvPr id="14" name="Gruppieren 13">
          <a:hlinkClick xmlns:r="http://schemas.openxmlformats.org/officeDocument/2006/relationships" r:id="rId2" tooltip="Help"/>
          <a:extLst>
            <a:ext uri="{FF2B5EF4-FFF2-40B4-BE49-F238E27FC236}">
              <a16:creationId xmlns:a16="http://schemas.microsoft.com/office/drawing/2014/main" id="{00000000-0008-0000-1B00-00000E000000}"/>
            </a:ext>
          </a:extLst>
        </xdr:cNvPr>
        <xdr:cNvGrpSpPr>
          <a:grpSpLocks noChangeAspect="1"/>
        </xdr:cNvGrpSpPr>
      </xdr:nvGrpSpPr>
      <xdr:grpSpPr>
        <a:xfrm>
          <a:off x="8641080" y="613410"/>
          <a:ext cx="170475" cy="180000"/>
          <a:chOff x="8105775" y="571500"/>
          <a:chExt cx="172800" cy="172800"/>
        </a:xfrm>
      </xdr:grpSpPr>
      <xdr:sp macro="" textlink="">
        <xdr:nvSpPr>
          <xdr:cNvPr id="15" name="Rechteck 14">
            <a:extLst>
              <a:ext uri="{FF2B5EF4-FFF2-40B4-BE49-F238E27FC236}">
                <a16:creationId xmlns:a16="http://schemas.microsoft.com/office/drawing/2014/main" id="{00000000-0008-0000-1B00-00000F000000}"/>
              </a:ext>
            </a:extLst>
          </xdr:cNvPr>
          <xdr:cNvSpPr>
            <a:spLocks noChangeAspect="1"/>
          </xdr:cNvSpPr>
        </xdr:nvSpPr>
        <xdr:spPr>
          <a:xfrm>
            <a:off x="8105775" y="571500"/>
            <a:ext cx="172800" cy="172800"/>
          </a:xfrm>
          <a:prstGeom prst="rect">
            <a:avLst/>
          </a:prstGeom>
          <a:ln/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6" name="Textfeld 15">
            <a:extLst>
              <a:ext uri="{FF2B5EF4-FFF2-40B4-BE49-F238E27FC236}">
                <a16:creationId xmlns:a16="http://schemas.microsoft.com/office/drawing/2014/main" id="{00000000-0008-0000-1B00-000010000000}"/>
              </a:ext>
            </a:extLst>
          </xdr:cNvPr>
          <xdr:cNvSpPr txBox="1"/>
        </xdr:nvSpPr>
        <xdr:spPr>
          <a:xfrm>
            <a:off x="8152998" y="584162"/>
            <a:ext cx="78355" cy="1474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t">
            <a:noAutofit/>
          </a:bodyPr>
          <a:lstStyle/>
          <a:p>
            <a:r>
              <a:rPr lang="de-CH" sz="1000" b="1">
                <a:solidFill>
                  <a:schemeClr val="bg1"/>
                </a:solidFill>
                <a:latin typeface="Arial" pitchFamily="34" charset="0"/>
                <a:cs typeface="Arial" pitchFamily="34" charset="0"/>
              </a:rPr>
              <a:t>?</a:t>
            </a:r>
          </a:p>
        </xdr:txBody>
      </xdr:sp>
    </xdr:grpSp>
    <xdr:clientData fPrintsWithSheet="0"/>
  </xdr:twoCellAnchor>
  <xdr:twoCellAnchor>
    <xdr:from>
      <xdr:col>2</xdr:col>
      <xdr:colOff>828675</xdr:colOff>
      <xdr:row>3</xdr:row>
      <xdr:rowOff>66675</xdr:rowOff>
    </xdr:from>
    <xdr:to>
      <xdr:col>2</xdr:col>
      <xdr:colOff>1007865</xdr:colOff>
      <xdr:row>4</xdr:row>
      <xdr:rowOff>56175</xdr:rowOff>
    </xdr:to>
    <xdr:grpSp>
      <xdr:nvGrpSpPr>
        <xdr:cNvPr id="61" name="Gruppieren 60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1B00-00003D000000}"/>
            </a:ext>
          </a:extLst>
        </xdr:cNvPr>
        <xdr:cNvGrpSpPr>
          <a:grpSpLocks noChangeAspect="1"/>
        </xdr:cNvGrpSpPr>
      </xdr:nvGrpSpPr>
      <xdr:grpSpPr>
        <a:xfrm>
          <a:off x="1445895" y="996315"/>
          <a:ext cx="179190" cy="172380"/>
          <a:chOff x="12020550" y="2171700"/>
          <a:chExt cx="324000" cy="325465"/>
        </a:xfrm>
      </xdr:grpSpPr>
      <xdr:sp macro="" textlink="">
        <xdr:nvSpPr>
          <xdr:cNvPr id="62" name="Rechteck 61">
            <a:extLst>
              <a:ext uri="{FF2B5EF4-FFF2-40B4-BE49-F238E27FC236}">
                <a16:creationId xmlns:a16="http://schemas.microsoft.com/office/drawing/2014/main" id="{00000000-0008-0000-1B00-00003E000000}"/>
              </a:ext>
            </a:extLst>
          </xdr:cNvPr>
          <xdr:cNvSpPr>
            <a:spLocks noChangeAspect="1"/>
          </xdr:cNvSpPr>
        </xdr:nvSpPr>
        <xdr:spPr>
          <a:xfrm>
            <a:off x="12020550" y="21717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63" name="Pfeil nach rechts 62">
            <a:extLst>
              <a:ext uri="{FF2B5EF4-FFF2-40B4-BE49-F238E27FC236}">
                <a16:creationId xmlns:a16="http://schemas.microsoft.com/office/drawing/2014/main" id="{00000000-0008-0000-1B00-00003F000000}"/>
              </a:ext>
            </a:extLst>
          </xdr:cNvPr>
          <xdr:cNvSpPr/>
        </xdr:nvSpPr>
        <xdr:spPr>
          <a:xfrm>
            <a:off x="12115800" y="2247900"/>
            <a:ext cx="162000" cy="180000"/>
          </a:xfrm>
          <a:prstGeom prst="righ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0</xdr:col>
      <xdr:colOff>361363</xdr:colOff>
      <xdr:row>35</xdr:row>
      <xdr:rowOff>116833</xdr:rowOff>
    </xdr:from>
    <xdr:to>
      <xdr:col>9</xdr:col>
      <xdr:colOff>0</xdr:colOff>
      <xdr:row>61</xdr:row>
      <xdr:rowOff>19050</xdr:rowOff>
    </xdr:to>
    <xdr:pic>
      <xdr:nvPicPr>
        <xdr:cNvPr id="66" name="Grafik 65">
          <a:extLst>
            <a:ext uri="{FF2B5EF4-FFF2-40B4-BE49-F238E27FC236}">
              <a16:creationId xmlns:a16="http://schemas.microsoft.com/office/drawing/2014/main" id="{00000000-0008-0000-1B00-00004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363" y="7127233"/>
          <a:ext cx="8220662" cy="48647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1905000</xdr:colOff>
      <xdr:row>10</xdr:row>
      <xdr:rowOff>141114</xdr:rowOff>
    </xdr:from>
    <xdr:ext cx="1038225" cy="392286"/>
    <xdr:sp macro="" textlink="' '!A615">
      <xdr:nvSpPr>
        <xdr:cNvPr id="13" name="Textfeld 12">
          <a:extLst>
            <a:ext uri="{FF2B5EF4-FFF2-40B4-BE49-F238E27FC236}">
              <a16:creationId xmlns:a16="http://schemas.microsoft.com/office/drawing/2014/main" id="{00000000-0008-0000-1B00-00000D000000}"/>
            </a:ext>
          </a:extLst>
        </xdr:cNvPr>
        <xdr:cNvSpPr txBox="1"/>
      </xdr:nvSpPr>
      <xdr:spPr>
        <a:xfrm>
          <a:off x="2505075" y="2389014"/>
          <a:ext cx="1038225" cy="392286"/>
        </a:xfrm>
        <a:prstGeom prst="rect">
          <a:avLst/>
        </a:prstGeom>
        <a:ln>
          <a:noFill/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none" lIns="36000" tIns="0" rIns="36000" bIns="0" rtlCol="0" anchor="ctr">
          <a:noAutofit/>
        </a:bodyPr>
        <a:lstStyle/>
        <a:p>
          <a:pPr algn="ctr"/>
          <a:fld id="{733E9CAE-2752-42FB-8DE7-90A717BE715A}" type="TxLink">
            <a:rPr lang="en-US" sz="1100" b="0" i="0" u="none" strike="noStrike">
              <a:solidFill>
                <a:schemeClr val="tx1">
                  <a:lumMod val="50000"/>
                  <a:lumOff val="50000"/>
                </a:schemeClr>
              </a:solidFill>
              <a:latin typeface="Calibri"/>
            </a:rPr>
            <a:pPr algn="ctr"/>
            <a:t>Arrivierte 
8%</a:t>
          </a:fld>
          <a:endParaRPr lang="de-CH" sz="1200">
            <a:solidFill>
              <a:schemeClr val="tx1">
                <a:lumMod val="50000"/>
                <a:lumOff val="50000"/>
              </a:schemeClr>
            </a:solidFill>
          </a:endParaRPr>
        </a:p>
      </xdr:txBody>
    </xdr:sp>
    <xdr:clientData/>
  </xdr:oneCellAnchor>
  <xdr:oneCellAnchor>
    <xdr:from>
      <xdr:col>4</xdr:col>
      <xdr:colOff>690750</xdr:colOff>
      <xdr:row>12</xdr:row>
      <xdr:rowOff>150251</xdr:rowOff>
    </xdr:from>
    <xdr:ext cx="947550" cy="344453"/>
    <xdr:sp macro="" textlink="' '!A616">
      <xdr:nvSpPr>
        <xdr:cNvPr id="68" name="Textfeld 67">
          <a:extLst>
            <a:ext uri="{FF2B5EF4-FFF2-40B4-BE49-F238E27FC236}">
              <a16:creationId xmlns:a16="http://schemas.microsoft.com/office/drawing/2014/main" id="{00000000-0008-0000-1B00-000044000000}"/>
            </a:ext>
          </a:extLst>
        </xdr:cNvPr>
        <xdr:cNvSpPr txBox="1"/>
      </xdr:nvSpPr>
      <xdr:spPr>
        <a:xfrm>
          <a:off x="4096890" y="2725811"/>
          <a:ext cx="947550" cy="344453"/>
        </a:xfrm>
        <a:prstGeom prst="rect">
          <a:avLst/>
        </a:prstGeom>
        <a:ln>
          <a:noFill/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lIns="36000" tIns="0" rIns="36000" bIns="0" rtlCol="0" anchor="ctr">
          <a:spAutoFit/>
        </a:bodyPr>
        <a:lstStyle/>
        <a:p>
          <a:pPr algn="ctr"/>
          <a:fld id="{9E5B182A-A2F9-4651-AE39-76A85EF98EF7}" type="TxLink">
            <a:rPr lang="en-US" sz="1100" b="0" i="0" u="none" strike="noStrike">
              <a:solidFill>
                <a:schemeClr val="tx1">
                  <a:lumMod val="50000"/>
                  <a:lumOff val="50000"/>
                </a:schemeClr>
              </a:solidFill>
              <a:latin typeface="Calibri"/>
            </a:rPr>
            <a:pPr algn="ctr"/>
            <a:t>Postmaterielle
12%</a:t>
          </a:fld>
          <a:endParaRPr lang="de-CH" sz="1200">
            <a:solidFill>
              <a:schemeClr val="tx1">
                <a:lumMod val="50000"/>
                <a:lumOff val="50000"/>
              </a:schemeClr>
            </a:solidFill>
          </a:endParaRPr>
        </a:p>
      </xdr:txBody>
    </xdr:sp>
    <xdr:clientData/>
  </xdr:oneCellAnchor>
  <xdr:oneCellAnchor>
    <xdr:from>
      <xdr:col>5</xdr:col>
      <xdr:colOff>1219199</xdr:colOff>
      <xdr:row>11</xdr:row>
      <xdr:rowOff>112151</xdr:rowOff>
    </xdr:from>
    <xdr:ext cx="756000" cy="344453"/>
    <xdr:sp macro="" textlink="' '!A617">
      <xdr:nvSpPr>
        <xdr:cNvPr id="69" name="Textfeld 68">
          <a:extLst>
            <a:ext uri="{FF2B5EF4-FFF2-40B4-BE49-F238E27FC236}">
              <a16:creationId xmlns:a16="http://schemas.microsoft.com/office/drawing/2014/main" id="{00000000-0008-0000-1B00-000045000000}"/>
            </a:ext>
          </a:extLst>
        </xdr:cNvPr>
        <xdr:cNvSpPr txBox="1">
          <a:spLocks/>
        </xdr:cNvSpPr>
      </xdr:nvSpPr>
      <xdr:spPr>
        <a:xfrm>
          <a:off x="5362574" y="2569601"/>
          <a:ext cx="756000" cy="344453"/>
        </a:xfrm>
        <a:prstGeom prst="rect">
          <a:avLst/>
        </a:prstGeom>
        <a:ln>
          <a:noFill/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lIns="36000" tIns="0" rIns="36000" bIns="0" rtlCol="0" anchor="ctr">
          <a:spAutoFit/>
        </a:bodyPr>
        <a:lstStyle/>
        <a:p>
          <a:pPr algn="ctr"/>
          <a:fld id="{1BDB36DE-8FFC-4C69-9618-3645C29E6F36}" type="TxLink">
            <a:rPr lang="en-US" sz="1100" b="0" i="0" u="none" strike="noStrike">
              <a:solidFill>
                <a:schemeClr val="tx1">
                  <a:lumMod val="50000"/>
                  <a:lumOff val="50000"/>
                </a:schemeClr>
              </a:solidFill>
              <a:latin typeface="Calibri"/>
            </a:rPr>
            <a:pPr algn="ctr"/>
            <a:t>Performer
10%</a:t>
          </a:fld>
          <a:endParaRPr lang="de-CH" sz="1200">
            <a:solidFill>
              <a:schemeClr val="tx1">
                <a:lumMod val="50000"/>
                <a:lumOff val="50000"/>
              </a:schemeClr>
            </a:solidFill>
          </a:endParaRPr>
        </a:p>
      </xdr:txBody>
    </xdr:sp>
    <xdr:clientData/>
  </xdr:oneCellAnchor>
  <xdr:oneCellAnchor>
    <xdr:from>
      <xdr:col>5</xdr:col>
      <xdr:colOff>1706070</xdr:colOff>
      <xdr:row>14</xdr:row>
      <xdr:rowOff>56753</xdr:rowOff>
    </xdr:from>
    <xdr:ext cx="911129" cy="517704"/>
    <xdr:sp macro="" textlink="' '!A618">
      <xdr:nvSpPr>
        <xdr:cNvPr id="70" name="Textfeld 69">
          <a:extLst>
            <a:ext uri="{FF2B5EF4-FFF2-40B4-BE49-F238E27FC236}">
              <a16:creationId xmlns:a16="http://schemas.microsoft.com/office/drawing/2014/main" id="{00000000-0008-0000-1B00-000046000000}"/>
            </a:ext>
          </a:extLst>
        </xdr:cNvPr>
        <xdr:cNvSpPr txBox="1"/>
      </xdr:nvSpPr>
      <xdr:spPr>
        <a:xfrm>
          <a:off x="5849445" y="3066653"/>
          <a:ext cx="911129" cy="517704"/>
        </a:xfrm>
        <a:prstGeom prst="rect">
          <a:avLst/>
        </a:prstGeom>
        <a:ln>
          <a:noFill/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lIns="36000" tIns="0" rIns="36000" bIns="0" rtlCol="0" anchor="ctr">
          <a:noAutofit/>
        </a:bodyPr>
        <a:lstStyle/>
        <a:p>
          <a:pPr algn="ctr"/>
          <a:fld id="{0A7FA904-6855-4518-9ED1-A810DD37EDA2}" type="TxLink">
            <a:rPr lang="en-US" sz="1100" b="0" i="0" u="none" strike="noStrike">
              <a:solidFill>
                <a:schemeClr val="tx1">
                  <a:lumMod val="50000"/>
                  <a:lumOff val="50000"/>
                </a:schemeClr>
              </a:solidFill>
              <a:latin typeface="Calibri"/>
            </a:rPr>
            <a:pPr algn="ctr"/>
            <a:t>Digitale
Kosmopoliten
7%</a:t>
          </a:fld>
          <a:endParaRPr lang="de-CH" sz="1200">
            <a:solidFill>
              <a:schemeClr val="tx1">
                <a:lumMod val="50000"/>
                <a:lumOff val="50000"/>
              </a:schemeClr>
            </a:solidFill>
          </a:endParaRPr>
        </a:p>
      </xdr:txBody>
    </xdr:sp>
    <xdr:clientData/>
  </xdr:oneCellAnchor>
  <xdr:oneCellAnchor>
    <xdr:from>
      <xdr:col>5</xdr:col>
      <xdr:colOff>646915</xdr:colOff>
      <xdr:row>16</xdr:row>
      <xdr:rowOff>83188</xdr:rowOff>
    </xdr:from>
    <xdr:ext cx="1010435" cy="516680"/>
    <xdr:sp macro="" textlink="' '!A619">
      <xdr:nvSpPr>
        <xdr:cNvPr id="71" name="Textfeld 70">
          <a:extLst>
            <a:ext uri="{FF2B5EF4-FFF2-40B4-BE49-F238E27FC236}">
              <a16:creationId xmlns:a16="http://schemas.microsoft.com/office/drawing/2014/main" id="{00000000-0008-0000-1B00-000047000000}"/>
            </a:ext>
          </a:extLst>
        </xdr:cNvPr>
        <xdr:cNvSpPr txBox="1"/>
      </xdr:nvSpPr>
      <xdr:spPr>
        <a:xfrm>
          <a:off x="4790290" y="3474088"/>
          <a:ext cx="1010435" cy="516680"/>
        </a:xfrm>
        <a:prstGeom prst="rect">
          <a:avLst/>
        </a:prstGeom>
        <a:ln>
          <a:noFill/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lIns="36000" tIns="0" rIns="36000" bIns="0" rtlCol="0" anchor="ctr">
          <a:spAutoFit/>
        </a:bodyPr>
        <a:lstStyle/>
        <a:p>
          <a:pPr algn="ctr"/>
          <a:fld id="{107E176A-BBB6-4E16-8BF3-F4AF8EB72A0C}" type="TxLink">
            <a:rPr lang="en-US" sz="1100" b="0" i="0" u="none" strike="noStrike">
              <a:solidFill>
                <a:schemeClr val="tx1">
                  <a:lumMod val="50000"/>
                  <a:lumOff val="50000"/>
                </a:schemeClr>
              </a:solidFill>
              <a:latin typeface="Calibri"/>
            </a:rPr>
            <a:pPr algn="ctr"/>
            <a:t>Adaptiv-
Pragmatische
6%</a:t>
          </a:fld>
          <a:endParaRPr lang="de-CH" sz="1200">
            <a:solidFill>
              <a:schemeClr val="tx1">
                <a:lumMod val="50000"/>
                <a:lumOff val="50000"/>
              </a:schemeClr>
            </a:solidFill>
          </a:endParaRPr>
        </a:p>
      </xdr:txBody>
    </xdr:sp>
    <xdr:clientData/>
  </xdr:oneCellAnchor>
  <xdr:oneCellAnchor>
    <xdr:from>
      <xdr:col>4</xdr:col>
      <xdr:colOff>255501</xdr:colOff>
      <xdr:row>18</xdr:row>
      <xdr:rowOff>35563</xdr:rowOff>
    </xdr:from>
    <xdr:ext cx="830349" cy="516680"/>
    <xdr:sp macro="" textlink="' '!A622">
      <xdr:nvSpPr>
        <xdr:cNvPr id="72" name="Textfeld 71">
          <a:extLst>
            <a:ext uri="{FF2B5EF4-FFF2-40B4-BE49-F238E27FC236}">
              <a16:creationId xmlns:a16="http://schemas.microsoft.com/office/drawing/2014/main" id="{00000000-0008-0000-1B00-000048000000}"/>
            </a:ext>
          </a:extLst>
        </xdr:cNvPr>
        <xdr:cNvSpPr txBox="1"/>
      </xdr:nvSpPr>
      <xdr:spPr>
        <a:xfrm>
          <a:off x="3570201" y="3807463"/>
          <a:ext cx="830349" cy="516680"/>
        </a:xfrm>
        <a:prstGeom prst="rect">
          <a:avLst/>
        </a:prstGeom>
        <a:ln>
          <a:noFill/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lIns="36000" tIns="0" rIns="36000" bIns="0" rtlCol="0" anchor="ctr">
          <a:spAutoFit/>
        </a:bodyPr>
        <a:lstStyle/>
        <a:p>
          <a:pPr algn="ctr"/>
          <a:fld id="{13B503D4-F8E4-491C-A789-F70317E95E05}" type="TxLink">
            <a:rPr lang="en-US" sz="1100" b="0" i="0" u="none" strike="noStrike">
              <a:solidFill>
                <a:schemeClr val="tx1">
                  <a:lumMod val="50000"/>
                  <a:lumOff val="50000"/>
                </a:schemeClr>
              </a:solidFill>
              <a:latin typeface="Calibri"/>
            </a:rPr>
            <a:pPr algn="ctr"/>
            <a:t>Bürgerliche
Mitte
15%</a:t>
          </a:fld>
          <a:endParaRPr lang="de-CH" sz="1200">
            <a:solidFill>
              <a:schemeClr val="tx1">
                <a:lumMod val="50000"/>
                <a:lumOff val="50000"/>
              </a:schemeClr>
            </a:solidFill>
          </a:endParaRPr>
        </a:p>
      </xdr:txBody>
    </xdr:sp>
    <xdr:clientData/>
  </xdr:oneCellAnchor>
  <xdr:oneCellAnchor>
    <xdr:from>
      <xdr:col>2</xdr:col>
      <xdr:colOff>1580619</xdr:colOff>
      <xdr:row>16</xdr:row>
      <xdr:rowOff>6988</xdr:rowOff>
    </xdr:from>
    <xdr:ext cx="810156" cy="516680"/>
    <xdr:sp macro="" textlink="' '!A624">
      <xdr:nvSpPr>
        <xdr:cNvPr id="73" name="Textfeld 72">
          <a:extLst>
            <a:ext uri="{FF2B5EF4-FFF2-40B4-BE49-F238E27FC236}">
              <a16:creationId xmlns:a16="http://schemas.microsoft.com/office/drawing/2014/main" id="{00000000-0008-0000-1B00-000049000000}"/>
            </a:ext>
          </a:extLst>
        </xdr:cNvPr>
        <xdr:cNvSpPr txBox="1"/>
      </xdr:nvSpPr>
      <xdr:spPr>
        <a:xfrm>
          <a:off x="2180694" y="3397888"/>
          <a:ext cx="810156" cy="516680"/>
        </a:xfrm>
        <a:prstGeom prst="rect">
          <a:avLst/>
        </a:prstGeom>
        <a:ln>
          <a:noFill/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lIns="36000" tIns="0" rIns="36000" bIns="0" rtlCol="0" anchor="ctr">
          <a:spAutoFit/>
        </a:bodyPr>
        <a:lstStyle/>
        <a:p>
          <a:pPr algn="ctr"/>
          <a:fld id="{5C0C2FB0-4142-4B6E-B0C1-E4FCEC29DBB6}" type="TxLink">
            <a:rPr lang="en-US" sz="1100" b="0" i="0" u="none" strike="noStrike">
              <a:solidFill>
                <a:schemeClr val="tx1">
                  <a:lumMod val="50000"/>
                  <a:lumOff val="50000"/>
                </a:schemeClr>
              </a:solidFill>
              <a:latin typeface="Calibri"/>
            </a:rPr>
            <a:pPr algn="ctr"/>
            <a:t>Gehoben-
Bürgerliche
16%</a:t>
          </a:fld>
          <a:endParaRPr lang="de-CH" sz="1200">
            <a:solidFill>
              <a:schemeClr val="tx1">
                <a:lumMod val="50000"/>
                <a:lumOff val="50000"/>
              </a:schemeClr>
            </a:solidFill>
          </a:endParaRPr>
        </a:p>
      </xdr:txBody>
    </xdr:sp>
    <xdr:clientData/>
  </xdr:oneCellAnchor>
  <xdr:oneCellAnchor>
    <xdr:from>
      <xdr:col>2</xdr:col>
      <xdr:colOff>1188292</xdr:colOff>
      <xdr:row>21</xdr:row>
      <xdr:rowOff>178438</xdr:rowOff>
    </xdr:from>
    <xdr:ext cx="962278" cy="516680"/>
    <xdr:sp macro="" textlink="' '!A623">
      <xdr:nvSpPr>
        <xdr:cNvPr id="74" name="Textfeld 73">
          <a:extLst>
            <a:ext uri="{FF2B5EF4-FFF2-40B4-BE49-F238E27FC236}">
              <a16:creationId xmlns:a16="http://schemas.microsoft.com/office/drawing/2014/main" id="{00000000-0008-0000-1B00-00004A000000}"/>
            </a:ext>
          </a:extLst>
        </xdr:cNvPr>
        <xdr:cNvSpPr txBox="1"/>
      </xdr:nvSpPr>
      <xdr:spPr>
        <a:xfrm>
          <a:off x="1788367" y="4540888"/>
          <a:ext cx="962278" cy="516680"/>
        </a:xfrm>
        <a:prstGeom prst="rect">
          <a:avLst/>
        </a:prstGeom>
        <a:ln>
          <a:noFill/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lIns="36000" tIns="0" rIns="36000" bIns="0" rtlCol="0" anchor="ctr">
          <a:spAutoFit/>
        </a:bodyPr>
        <a:lstStyle/>
        <a:p>
          <a:pPr algn="ctr"/>
          <a:fld id="{302E05B8-153D-40D0-84B0-A9960F14DDEC}" type="TxLink">
            <a:rPr lang="en-US" sz="1100" b="0" i="0" u="none" strike="noStrike">
              <a:solidFill>
                <a:schemeClr val="tx1">
                  <a:lumMod val="50000"/>
                  <a:lumOff val="50000"/>
                </a:schemeClr>
              </a:solidFill>
              <a:latin typeface="Calibri"/>
            </a:rPr>
            <a:pPr algn="ctr"/>
            <a:t>Genügsame
Traditionnelle
9%</a:t>
          </a:fld>
          <a:endParaRPr lang="de-CH" sz="1200">
            <a:solidFill>
              <a:schemeClr val="tx1">
                <a:lumMod val="50000"/>
                <a:lumOff val="50000"/>
              </a:schemeClr>
            </a:solidFill>
          </a:endParaRPr>
        </a:p>
      </xdr:txBody>
    </xdr:sp>
    <xdr:clientData/>
  </xdr:oneCellAnchor>
  <xdr:oneCellAnchor>
    <xdr:from>
      <xdr:col>3</xdr:col>
      <xdr:colOff>655391</xdr:colOff>
      <xdr:row>23</xdr:row>
      <xdr:rowOff>28685</xdr:rowOff>
    </xdr:from>
    <xdr:ext cx="1253221" cy="652516"/>
    <xdr:sp macro="" textlink="' '!A621">
      <xdr:nvSpPr>
        <xdr:cNvPr id="75" name="Textfeld 74">
          <a:extLst>
            <a:ext uri="{FF2B5EF4-FFF2-40B4-BE49-F238E27FC236}">
              <a16:creationId xmlns:a16="http://schemas.microsoft.com/office/drawing/2014/main" id="{00000000-0008-0000-1B00-00004B000000}"/>
            </a:ext>
          </a:extLst>
        </xdr:cNvPr>
        <xdr:cNvSpPr txBox="1"/>
      </xdr:nvSpPr>
      <xdr:spPr>
        <a:xfrm>
          <a:off x="3189041" y="4753085"/>
          <a:ext cx="1253221" cy="652516"/>
        </a:xfrm>
        <a:prstGeom prst="rect">
          <a:avLst/>
        </a:prstGeom>
        <a:ln>
          <a:noFill/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lIns="36000" tIns="0" rIns="36000" bIns="0" rtlCol="0" anchor="ctr">
          <a:noAutofit/>
        </a:bodyPr>
        <a:lstStyle/>
        <a:p>
          <a:pPr algn="ctr"/>
          <a:fld id="{A9A5F3EC-E765-49A4-870A-26398C8C19F1}" type="TxLink">
            <a:rPr lang="en-US" sz="1100" b="0" i="0" u="none" strike="noStrike">
              <a:solidFill>
                <a:schemeClr val="tx1">
                  <a:lumMod val="50000"/>
                  <a:lumOff val="50000"/>
                </a:schemeClr>
              </a:solidFill>
              <a:latin typeface="Calibri"/>
            </a:rPr>
            <a:pPr algn="ctr"/>
            <a:t>Konsum-
orientierte Basis
8%</a:t>
          </a:fld>
          <a:endParaRPr lang="de-CH" sz="1200">
            <a:solidFill>
              <a:schemeClr val="tx1">
                <a:lumMod val="50000"/>
                <a:lumOff val="50000"/>
              </a:schemeClr>
            </a:solidFill>
          </a:endParaRPr>
        </a:p>
      </xdr:txBody>
    </xdr:sp>
    <xdr:clientData/>
  </xdr:oneCellAnchor>
  <xdr:oneCellAnchor>
    <xdr:from>
      <xdr:col>5</xdr:col>
      <xdr:colOff>642266</xdr:colOff>
      <xdr:row>21</xdr:row>
      <xdr:rowOff>121676</xdr:rowOff>
    </xdr:from>
    <xdr:ext cx="824583" cy="344453"/>
    <xdr:sp macro="" textlink="' '!A620">
      <xdr:nvSpPr>
        <xdr:cNvPr id="76" name="Textfeld 75">
          <a:extLst>
            <a:ext uri="{FF2B5EF4-FFF2-40B4-BE49-F238E27FC236}">
              <a16:creationId xmlns:a16="http://schemas.microsoft.com/office/drawing/2014/main" id="{00000000-0008-0000-1B00-00004C000000}"/>
            </a:ext>
          </a:extLst>
        </xdr:cNvPr>
        <xdr:cNvSpPr txBox="1"/>
      </xdr:nvSpPr>
      <xdr:spPr>
        <a:xfrm>
          <a:off x="4901846" y="4343156"/>
          <a:ext cx="824583" cy="344453"/>
        </a:xfrm>
        <a:prstGeom prst="rect">
          <a:avLst/>
        </a:prstGeom>
        <a:ln>
          <a:noFill/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lIns="36000" tIns="0" rIns="36000" bIns="0" rtlCol="0" anchor="ctr">
          <a:spAutoFit/>
        </a:bodyPr>
        <a:lstStyle/>
        <a:p>
          <a:pPr algn="ctr"/>
          <a:fld id="{B5F71946-DBE3-44D3-9274-E7C835025F24}" type="TxLink">
            <a:rPr lang="en-US" sz="1100" b="0" i="0" u="none" strike="noStrike">
              <a:solidFill>
                <a:schemeClr val="tx1">
                  <a:lumMod val="50000"/>
                  <a:lumOff val="50000"/>
                </a:schemeClr>
              </a:solidFill>
              <a:latin typeface="Calibri"/>
            </a:rPr>
            <a:pPr algn="ctr"/>
            <a:t>Eskapisten
9%</a:t>
          </a:fld>
          <a:endParaRPr lang="de-CH" sz="1200">
            <a:solidFill>
              <a:schemeClr val="tx1">
                <a:lumMod val="50000"/>
                <a:lumOff val="50000"/>
              </a:schemeClr>
            </a:solidFill>
          </a:endParaRPr>
        </a:p>
      </xdr:txBody>
    </xdr:sp>
    <xdr:clientData/>
  </xdr:oneCellAnchor>
  <xdr:oneCellAnchor>
    <xdr:from>
      <xdr:col>7</xdr:col>
      <xdr:colOff>38100</xdr:colOff>
      <xdr:row>61</xdr:row>
      <xdr:rowOff>28575</xdr:rowOff>
    </xdr:from>
    <xdr:ext cx="1425647" cy="217560"/>
    <xdr:sp macro="" textlink="">
      <xdr:nvSpPr>
        <xdr:cNvPr id="2" name="Textfeld 1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1B00-000002000000}"/>
            </a:ext>
          </a:extLst>
        </xdr:cNvPr>
        <xdr:cNvSpPr txBox="1"/>
      </xdr:nvSpPr>
      <xdr:spPr>
        <a:xfrm>
          <a:off x="7105650" y="12001500"/>
          <a:ext cx="1425647" cy="217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de-CH" sz="800">
              <a:solidFill>
                <a:schemeClr val="tx1">
                  <a:lumMod val="50000"/>
                  <a:lumOff val="50000"/>
                </a:schemeClr>
              </a:solidFill>
            </a:rPr>
            <a:t>http://www.sinus-institut.de/</a:t>
          </a:r>
        </a:p>
      </xdr:txBody>
    </xdr:sp>
    <xdr:clientData/>
  </xdr:oneCellAnchor>
  <xdr:twoCellAnchor>
    <xdr:from>
      <xdr:col>2</xdr:col>
      <xdr:colOff>1123950</xdr:colOff>
      <xdr:row>3</xdr:row>
      <xdr:rowOff>66675</xdr:rowOff>
    </xdr:from>
    <xdr:to>
      <xdr:col>2</xdr:col>
      <xdr:colOff>1303140</xdr:colOff>
      <xdr:row>4</xdr:row>
      <xdr:rowOff>56175</xdr:rowOff>
    </xdr:to>
    <xdr:grpSp>
      <xdr:nvGrpSpPr>
        <xdr:cNvPr id="33" name="Gruppieren 32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1B00-000021000000}"/>
            </a:ext>
          </a:extLst>
        </xdr:cNvPr>
        <xdr:cNvGrpSpPr>
          <a:grpSpLocks noChangeAspect="1"/>
        </xdr:cNvGrpSpPr>
      </xdr:nvGrpSpPr>
      <xdr:grpSpPr>
        <a:xfrm>
          <a:off x="1741170" y="996315"/>
          <a:ext cx="179190" cy="172380"/>
          <a:chOff x="12020550" y="2171700"/>
          <a:chExt cx="324000" cy="325465"/>
        </a:xfrm>
      </xdr:grpSpPr>
      <xdr:sp macro="" textlink="">
        <xdr:nvSpPr>
          <xdr:cNvPr id="34" name="Rechteck 33">
            <a:extLst>
              <a:ext uri="{FF2B5EF4-FFF2-40B4-BE49-F238E27FC236}">
                <a16:creationId xmlns:a16="http://schemas.microsoft.com/office/drawing/2014/main" id="{00000000-0008-0000-1B00-000022000000}"/>
              </a:ext>
            </a:extLst>
          </xdr:cNvPr>
          <xdr:cNvSpPr>
            <a:spLocks noChangeAspect="1"/>
          </xdr:cNvSpPr>
        </xdr:nvSpPr>
        <xdr:spPr>
          <a:xfrm>
            <a:off x="12020550" y="21717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35" name="Pfeil nach rechts 34">
            <a:extLst>
              <a:ext uri="{FF2B5EF4-FFF2-40B4-BE49-F238E27FC236}">
                <a16:creationId xmlns:a16="http://schemas.microsoft.com/office/drawing/2014/main" id="{00000000-0008-0000-1B00-000023000000}"/>
              </a:ext>
            </a:extLst>
          </xdr:cNvPr>
          <xdr:cNvSpPr/>
        </xdr:nvSpPr>
        <xdr:spPr>
          <a:xfrm>
            <a:off x="12115800" y="2247900"/>
            <a:ext cx="162000" cy="180000"/>
          </a:xfrm>
          <a:prstGeom prst="righ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2</xdr:col>
      <xdr:colOff>1915795</xdr:colOff>
      <xdr:row>14</xdr:row>
      <xdr:rowOff>32260</xdr:rowOff>
    </xdr:from>
    <xdr:to>
      <xdr:col>5</xdr:col>
      <xdr:colOff>28574</xdr:colOff>
      <xdr:row>19</xdr:row>
      <xdr:rowOff>114300</xdr:rowOff>
    </xdr:to>
    <xdr:sp macro="" textlink="" fLocksText="0">
      <xdr:nvSpPr>
        <xdr:cNvPr id="42" name="Ellipse 41">
          <a:extLst>
            <a:ext uri="{FF2B5EF4-FFF2-40B4-BE49-F238E27FC236}">
              <a16:creationId xmlns:a16="http://schemas.microsoft.com/office/drawing/2014/main" id="{00000000-0008-0000-1B00-00002A000000}"/>
            </a:ext>
          </a:extLst>
        </xdr:cNvPr>
        <xdr:cNvSpPr/>
      </xdr:nvSpPr>
      <xdr:spPr>
        <a:xfrm>
          <a:off x="2515870" y="3042160"/>
          <a:ext cx="1656079" cy="1034540"/>
        </a:xfrm>
        <a:prstGeom prst="ellipse">
          <a:avLst/>
        </a:prstGeom>
        <a:solidFill>
          <a:srgbClr val="FFFF99">
            <a:alpha val="50000"/>
          </a:srgbClr>
        </a:solidFill>
        <a:ln w="38100">
          <a:solidFill>
            <a:srgbClr val="FFFF99"/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en-US" sz="1800" b="0" i="0" u="none" strike="noStrike" baseline="0">
              <a:solidFill>
                <a:schemeClr val="tx1"/>
              </a:solidFill>
              <a:latin typeface="Calibri"/>
            </a:rPr>
            <a:t>xyz</a:t>
          </a:r>
        </a:p>
      </xdr:txBody>
    </xdr:sp>
    <xdr:clientData fLocksWithSheet="0"/>
  </xdr:twoCellAnchor>
  <xdr:twoCellAnchor>
    <xdr:from>
      <xdr:col>5</xdr:col>
      <xdr:colOff>2019300</xdr:colOff>
      <xdr:row>4</xdr:row>
      <xdr:rowOff>146559</xdr:rowOff>
    </xdr:from>
    <xdr:to>
      <xdr:col>8</xdr:col>
      <xdr:colOff>476249</xdr:colOff>
      <xdr:row>13</xdr:row>
      <xdr:rowOff>28574</xdr:rowOff>
    </xdr:to>
    <xdr:sp macro="" textlink="" fLocksText="0">
      <xdr:nvSpPr>
        <xdr:cNvPr id="52" name="Ellipse 51">
          <a:extLst>
            <a:ext uri="{FF2B5EF4-FFF2-40B4-BE49-F238E27FC236}">
              <a16:creationId xmlns:a16="http://schemas.microsoft.com/office/drawing/2014/main" id="{00000000-0008-0000-1B00-000034000000}"/>
            </a:ext>
          </a:extLst>
        </xdr:cNvPr>
        <xdr:cNvSpPr/>
      </xdr:nvSpPr>
      <xdr:spPr>
        <a:xfrm>
          <a:off x="6457950" y="1265747"/>
          <a:ext cx="2090737" cy="1510790"/>
        </a:xfrm>
        <a:prstGeom prst="ellipse">
          <a:avLst/>
        </a:prstGeom>
        <a:solidFill>
          <a:srgbClr val="FFFF99">
            <a:alpha val="50000"/>
          </a:srgbClr>
        </a:solidFill>
        <a:ln w="38100">
          <a:solidFill>
            <a:srgbClr val="FFFF99"/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en-US" sz="1800" b="0" i="0" u="none" strike="noStrike" baseline="0">
              <a:solidFill>
                <a:schemeClr val="tx1"/>
              </a:solidFill>
              <a:latin typeface="Calibri"/>
            </a:rPr>
            <a:t>xyz</a:t>
          </a:r>
        </a:p>
      </xdr:txBody>
    </xdr:sp>
    <xdr:clientData fLocksWithSheet="0"/>
  </xdr:twoCellAnchor>
  <xdr:twoCellAnchor>
    <xdr:from>
      <xdr:col>6</xdr:col>
      <xdr:colOff>592147</xdr:colOff>
      <xdr:row>5</xdr:row>
      <xdr:rowOff>117985</xdr:rowOff>
    </xdr:from>
    <xdr:to>
      <xdr:col>7</xdr:col>
      <xdr:colOff>220672</xdr:colOff>
      <xdr:row>7</xdr:row>
      <xdr:rowOff>175135</xdr:rowOff>
    </xdr:to>
    <xdr:grpSp>
      <xdr:nvGrpSpPr>
        <xdr:cNvPr id="12" name="Gruppieren 11">
          <a:extLst>
            <a:ext uri="{FF2B5EF4-FFF2-40B4-BE49-F238E27FC236}">
              <a16:creationId xmlns:a16="http://schemas.microsoft.com/office/drawing/2014/main" id="{00000000-0008-0000-1B00-00000C000000}"/>
            </a:ext>
          </a:extLst>
        </xdr:cNvPr>
        <xdr:cNvGrpSpPr/>
      </xdr:nvGrpSpPr>
      <xdr:grpSpPr>
        <a:xfrm>
          <a:off x="7038667" y="1413385"/>
          <a:ext cx="466725" cy="422910"/>
          <a:chOff x="9296400" y="1381125"/>
          <a:chExt cx="438150" cy="438150"/>
        </a:xfrm>
      </xdr:grpSpPr>
      <xdr:cxnSp macro="">
        <xdr:nvCxnSpPr>
          <xdr:cNvPr id="4" name="Gerade Verbindung mit Pfeil 3">
            <a:extLst>
              <a:ext uri="{FF2B5EF4-FFF2-40B4-BE49-F238E27FC236}">
                <a16:creationId xmlns:a16="http://schemas.microsoft.com/office/drawing/2014/main" id="{00000000-0008-0000-1B00-000004000000}"/>
              </a:ext>
            </a:extLst>
          </xdr:cNvPr>
          <xdr:cNvCxnSpPr/>
        </xdr:nvCxnSpPr>
        <xdr:spPr>
          <a:xfrm>
            <a:off x="9296400" y="1600200"/>
            <a:ext cx="438150" cy="0"/>
          </a:xfrm>
          <a:prstGeom prst="straightConnector1">
            <a:avLst/>
          </a:prstGeom>
          <a:ln>
            <a:solidFill>
              <a:schemeClr val="bg1">
                <a:lumMod val="65000"/>
                <a:alpha val="68000"/>
              </a:schemeClr>
            </a:solidFill>
            <a:headEnd type="triangle"/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8" name="Gerade Verbindung mit Pfeil 37">
            <a:extLst>
              <a:ext uri="{FF2B5EF4-FFF2-40B4-BE49-F238E27FC236}">
                <a16:creationId xmlns:a16="http://schemas.microsoft.com/office/drawing/2014/main" id="{00000000-0008-0000-1B00-000026000000}"/>
              </a:ext>
            </a:extLst>
          </xdr:cNvPr>
          <xdr:cNvCxnSpPr/>
        </xdr:nvCxnSpPr>
        <xdr:spPr>
          <a:xfrm rot="16200000">
            <a:off x="9296400" y="1600200"/>
            <a:ext cx="438150" cy="0"/>
          </a:xfrm>
          <a:prstGeom prst="straightConnector1">
            <a:avLst/>
          </a:prstGeom>
          <a:ln>
            <a:solidFill>
              <a:schemeClr val="bg1">
                <a:lumMod val="65000"/>
                <a:alpha val="68000"/>
              </a:schemeClr>
            </a:solidFill>
            <a:headEnd type="triangle"/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 fPrintsWithSheet="0"/>
  </xdr:twoCellAnchor>
  <xdr:twoCellAnchor editAs="oneCell">
    <xdr:from>
      <xdr:col>0</xdr:col>
      <xdr:colOff>57150</xdr:colOff>
      <xdr:row>0</xdr:row>
      <xdr:rowOff>114300</xdr:rowOff>
    </xdr:from>
    <xdr:to>
      <xdr:col>0</xdr:col>
      <xdr:colOff>381150</xdr:colOff>
      <xdr:row>0</xdr:row>
      <xdr:rowOff>439765</xdr:rowOff>
    </xdr:to>
    <xdr:grpSp>
      <xdr:nvGrpSpPr>
        <xdr:cNvPr id="39" name="Gruppieren 38">
          <a:hlinkClick xmlns:r="http://schemas.openxmlformats.org/officeDocument/2006/relationships" r:id="rId7" tooltip="Back"/>
          <a:extLst>
            <a:ext uri="{FF2B5EF4-FFF2-40B4-BE49-F238E27FC236}">
              <a16:creationId xmlns:a16="http://schemas.microsoft.com/office/drawing/2014/main" id="{00000000-0008-0000-1B00-000027000000}"/>
            </a:ext>
          </a:extLst>
        </xdr:cNvPr>
        <xdr:cNvGrpSpPr/>
      </xdr:nvGrpSpPr>
      <xdr:grpSpPr>
        <a:xfrm>
          <a:off x="57150" y="114300"/>
          <a:ext cx="324000" cy="325465"/>
          <a:chOff x="9191625" y="3009900"/>
          <a:chExt cx="324000" cy="325465"/>
        </a:xfrm>
      </xdr:grpSpPr>
      <xdr:sp macro="" textlink="">
        <xdr:nvSpPr>
          <xdr:cNvPr id="40" name="Rechteck 39">
            <a:extLst>
              <a:ext uri="{FF2B5EF4-FFF2-40B4-BE49-F238E27FC236}">
                <a16:creationId xmlns:a16="http://schemas.microsoft.com/office/drawing/2014/main" id="{00000000-0008-0000-1B00-000028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41" name="Pfeil nach links 40">
            <a:extLst>
              <a:ext uri="{FF2B5EF4-FFF2-40B4-BE49-F238E27FC236}">
                <a16:creationId xmlns:a16="http://schemas.microsoft.com/office/drawing/2014/main" id="{00000000-0008-0000-1B00-000029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114300</xdr:colOff>
          <xdr:row>0</xdr:row>
          <xdr:rowOff>7620</xdr:rowOff>
        </xdr:from>
        <xdr:to>
          <xdr:col>8</xdr:col>
          <xdr:colOff>1043940</xdr:colOff>
          <xdr:row>0</xdr:row>
          <xdr:rowOff>541020</xdr:rowOff>
        </xdr:to>
        <xdr:pic>
          <xdr:nvPicPr>
            <xdr:cNvPr id="43" name="Grafik 59">
              <a:extLst>
                <a:ext uri="{FF2B5EF4-FFF2-40B4-BE49-F238E27FC236}">
                  <a16:creationId xmlns:a16="http://schemas.microsoft.com/office/drawing/2014/main" id="{00000000-0008-0000-1B00-00002B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!$D$6" spid="_x0000_s727081"/>
                </a:ext>
              </a:extLst>
            </xdr:cNvPicPr>
          </xdr:nvPicPr>
          <xdr:blipFill>
            <a:blip xmlns:r="http://schemas.openxmlformats.org/officeDocument/2006/relationships" r:embed="rId8"/>
            <a:srcRect/>
            <a:stretch>
              <a:fillRect/>
            </a:stretch>
          </xdr:blipFill>
          <xdr:spPr bwMode="auto">
            <a:xfrm>
              <a:off x="6545580" y="7620"/>
              <a:ext cx="2268855" cy="533400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2208654</xdr:colOff>
      <xdr:row>28</xdr:row>
      <xdr:rowOff>404131</xdr:rowOff>
    </xdr:from>
    <xdr:to>
      <xdr:col>5</xdr:col>
      <xdr:colOff>2276689</xdr:colOff>
      <xdr:row>29</xdr:row>
      <xdr:rowOff>393246</xdr:rowOff>
    </xdr:to>
    <xdr:sp macro="" textlink="">
      <xdr:nvSpPr>
        <xdr:cNvPr id="21" name="Rechteck 20">
          <a:extLst>
            <a:ext uri="{FF2B5EF4-FFF2-40B4-BE49-F238E27FC236}">
              <a16:creationId xmlns:a16="http://schemas.microsoft.com/office/drawing/2014/main" id="{00000000-0008-0000-1C00-000015000000}"/>
            </a:ext>
          </a:extLst>
        </xdr:cNvPr>
        <xdr:cNvSpPr/>
      </xdr:nvSpPr>
      <xdr:spPr>
        <a:xfrm>
          <a:off x="5390004" y="9281431"/>
          <a:ext cx="68035" cy="398690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4</xdr:col>
      <xdr:colOff>1764</xdr:colOff>
      <xdr:row>6</xdr:row>
      <xdr:rowOff>0</xdr:rowOff>
    </xdr:from>
    <xdr:to>
      <xdr:col>4</xdr:col>
      <xdr:colOff>67418</xdr:colOff>
      <xdr:row>6</xdr:row>
      <xdr:rowOff>401240</xdr:rowOff>
    </xdr:to>
    <xdr:sp macro="" textlink="">
      <xdr:nvSpPr>
        <xdr:cNvPr id="22" name="Rechteck 21">
          <a:extLst>
            <a:ext uri="{FF2B5EF4-FFF2-40B4-BE49-F238E27FC236}">
              <a16:creationId xmlns:a16="http://schemas.microsoft.com/office/drawing/2014/main" id="{00000000-0008-0000-1C00-000016000000}"/>
            </a:ext>
          </a:extLst>
        </xdr:cNvPr>
        <xdr:cNvSpPr/>
      </xdr:nvSpPr>
      <xdr:spPr>
        <a:xfrm>
          <a:off x="3183114" y="1504950"/>
          <a:ext cx="65654" cy="401240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5</xdr:col>
      <xdr:colOff>0</xdr:colOff>
      <xdr:row>28</xdr:row>
      <xdr:rowOff>394606</xdr:rowOff>
    </xdr:from>
    <xdr:to>
      <xdr:col>5</xdr:col>
      <xdr:colOff>68035</xdr:colOff>
      <xdr:row>29</xdr:row>
      <xdr:rowOff>383721</xdr:rowOff>
    </xdr:to>
    <xdr:sp macro="" textlink="">
      <xdr:nvSpPr>
        <xdr:cNvPr id="41" name="Rechteck 40">
          <a:extLst>
            <a:ext uri="{FF2B5EF4-FFF2-40B4-BE49-F238E27FC236}">
              <a16:creationId xmlns:a16="http://schemas.microsoft.com/office/drawing/2014/main" id="{00000000-0008-0000-1C00-000029000000}"/>
            </a:ext>
          </a:extLst>
        </xdr:cNvPr>
        <xdr:cNvSpPr/>
      </xdr:nvSpPr>
      <xdr:spPr>
        <a:xfrm>
          <a:off x="3181350" y="9271906"/>
          <a:ext cx="68035" cy="398690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 editAs="oneCell">
    <xdr:from>
      <xdr:col>5</xdr:col>
      <xdr:colOff>57150</xdr:colOff>
      <xdr:row>14</xdr:row>
      <xdr:rowOff>28575</xdr:rowOff>
    </xdr:from>
    <xdr:to>
      <xdr:col>5</xdr:col>
      <xdr:colOff>304800</xdr:colOff>
      <xdr:row>15</xdr:row>
      <xdr:rowOff>19050</xdr:rowOff>
    </xdr:to>
    <xdr:sp macro="" textlink="">
      <xdr:nvSpPr>
        <xdr:cNvPr id="45" name="Eingekerbter Richtungspfeil 44">
          <a:extLst>
            <a:ext uri="{FF2B5EF4-FFF2-40B4-BE49-F238E27FC236}">
              <a16:creationId xmlns:a16="http://schemas.microsoft.com/office/drawing/2014/main" id="{00000000-0008-0000-1C00-00002D000000}"/>
            </a:ext>
          </a:extLst>
        </xdr:cNvPr>
        <xdr:cNvSpPr/>
      </xdr:nvSpPr>
      <xdr:spPr>
        <a:xfrm>
          <a:off x="6410325" y="4629150"/>
          <a:ext cx="247650" cy="400050"/>
        </a:xfrm>
        <a:prstGeom prst="chevron">
          <a:avLst/>
        </a:prstGeom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>
            <a:solidFill>
              <a:schemeClr val="tx1"/>
            </a:solidFill>
          </a:endParaRPr>
        </a:p>
      </xdr:txBody>
    </xdr:sp>
    <xdr:clientData/>
  </xdr:twoCellAnchor>
  <xdr:twoCellAnchor editAs="oneCell">
    <xdr:from>
      <xdr:col>3</xdr:col>
      <xdr:colOff>47624</xdr:colOff>
      <xdr:row>7</xdr:row>
      <xdr:rowOff>9525</xdr:rowOff>
    </xdr:from>
    <xdr:to>
      <xdr:col>3</xdr:col>
      <xdr:colOff>295274</xdr:colOff>
      <xdr:row>8</xdr:row>
      <xdr:rowOff>0</xdr:rowOff>
    </xdr:to>
    <xdr:sp macro="" textlink="">
      <xdr:nvSpPr>
        <xdr:cNvPr id="48" name="Eingekerbter Richtungspfeil 47">
          <a:extLst>
            <a:ext uri="{FF2B5EF4-FFF2-40B4-BE49-F238E27FC236}">
              <a16:creationId xmlns:a16="http://schemas.microsoft.com/office/drawing/2014/main" id="{00000000-0008-0000-1C00-000030000000}"/>
            </a:ext>
          </a:extLst>
        </xdr:cNvPr>
        <xdr:cNvSpPr/>
      </xdr:nvSpPr>
      <xdr:spPr>
        <a:xfrm rot="10800000">
          <a:off x="4210049" y="1743075"/>
          <a:ext cx="247650" cy="400050"/>
        </a:xfrm>
        <a:prstGeom prst="chevron">
          <a:avLst/>
        </a:prstGeom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>
            <a:solidFill>
              <a:schemeClr val="tx1"/>
            </a:solidFill>
          </a:endParaRPr>
        </a:p>
      </xdr:txBody>
    </xdr:sp>
    <xdr:clientData/>
  </xdr:twoCellAnchor>
  <xdr:twoCellAnchor editAs="oneCell">
    <xdr:from>
      <xdr:col>7</xdr:col>
      <xdr:colOff>3261360</xdr:colOff>
      <xdr:row>2</xdr:row>
      <xdr:rowOff>47625</xdr:rowOff>
    </xdr:from>
    <xdr:to>
      <xdr:col>7</xdr:col>
      <xdr:colOff>3386535</xdr:colOff>
      <xdr:row>3</xdr:row>
      <xdr:rowOff>10875</xdr:rowOff>
    </xdr:to>
    <xdr:grpSp>
      <xdr:nvGrpSpPr>
        <xdr:cNvPr id="55" name="Gruppieren 54">
          <a:hlinkClick xmlns:r="http://schemas.openxmlformats.org/officeDocument/2006/relationships" r:id="rId1" tooltip="Help"/>
          <a:extLst>
            <a:ext uri="{FF2B5EF4-FFF2-40B4-BE49-F238E27FC236}">
              <a16:creationId xmlns:a16="http://schemas.microsoft.com/office/drawing/2014/main" id="{00000000-0008-0000-1C00-000037000000}"/>
            </a:ext>
          </a:extLst>
        </xdr:cNvPr>
        <xdr:cNvGrpSpPr/>
      </xdr:nvGrpSpPr>
      <xdr:grpSpPr>
        <a:xfrm>
          <a:off x="10233660" y="611505"/>
          <a:ext cx="125175" cy="168990"/>
          <a:chOff x="8105775" y="571500"/>
          <a:chExt cx="172800" cy="172800"/>
        </a:xfrm>
      </xdr:grpSpPr>
      <xdr:sp macro="" textlink="">
        <xdr:nvSpPr>
          <xdr:cNvPr id="56" name="Rechteck 55">
            <a:extLst>
              <a:ext uri="{FF2B5EF4-FFF2-40B4-BE49-F238E27FC236}">
                <a16:creationId xmlns:a16="http://schemas.microsoft.com/office/drawing/2014/main" id="{00000000-0008-0000-1C00-000038000000}"/>
              </a:ext>
            </a:extLst>
          </xdr:cNvPr>
          <xdr:cNvSpPr>
            <a:spLocks noChangeAspect="1"/>
          </xdr:cNvSpPr>
        </xdr:nvSpPr>
        <xdr:spPr>
          <a:xfrm>
            <a:off x="8105775" y="571500"/>
            <a:ext cx="172800" cy="172800"/>
          </a:xfrm>
          <a:prstGeom prst="rect">
            <a:avLst/>
          </a:prstGeom>
          <a:ln/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57" name="Textfeld 56">
            <a:extLst>
              <a:ext uri="{FF2B5EF4-FFF2-40B4-BE49-F238E27FC236}">
                <a16:creationId xmlns:a16="http://schemas.microsoft.com/office/drawing/2014/main" id="{00000000-0008-0000-1C00-000039000000}"/>
              </a:ext>
            </a:extLst>
          </xdr:cNvPr>
          <xdr:cNvSpPr txBox="1"/>
        </xdr:nvSpPr>
        <xdr:spPr>
          <a:xfrm>
            <a:off x="8152998" y="584162"/>
            <a:ext cx="78355" cy="1474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t">
            <a:noAutofit/>
          </a:bodyPr>
          <a:lstStyle/>
          <a:p>
            <a:r>
              <a:rPr lang="de-CH" sz="1000" b="1">
                <a:solidFill>
                  <a:schemeClr val="bg1"/>
                </a:solidFill>
                <a:latin typeface="Arial" pitchFamily="34" charset="0"/>
                <a:cs typeface="Arial" pitchFamily="34" charset="0"/>
              </a:rPr>
              <a:t>?</a:t>
            </a:r>
          </a:p>
        </xdr:txBody>
      </xdr:sp>
    </xdr:grpSp>
    <xdr:clientData fPrintsWithSheet="0"/>
  </xdr:twoCellAnchor>
  <xdr:twoCellAnchor editAs="oneCell">
    <xdr:from>
      <xdr:col>0</xdr:col>
      <xdr:colOff>57150</xdr:colOff>
      <xdr:row>43</xdr:row>
      <xdr:rowOff>66675</xdr:rowOff>
    </xdr:from>
    <xdr:to>
      <xdr:col>0</xdr:col>
      <xdr:colOff>381150</xdr:colOff>
      <xdr:row>43</xdr:row>
      <xdr:rowOff>392140</xdr:rowOff>
    </xdr:to>
    <xdr:grpSp>
      <xdr:nvGrpSpPr>
        <xdr:cNvPr id="58" name="Gruppieren 57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1C00-00003A000000}"/>
            </a:ext>
          </a:extLst>
        </xdr:cNvPr>
        <xdr:cNvGrpSpPr/>
      </xdr:nvGrpSpPr>
      <xdr:grpSpPr>
        <a:xfrm>
          <a:off x="57150" y="14178915"/>
          <a:ext cx="324000" cy="325465"/>
          <a:chOff x="66675" y="4972050"/>
          <a:chExt cx="324000" cy="325465"/>
        </a:xfrm>
      </xdr:grpSpPr>
      <xdr:sp macro="" textlink="">
        <xdr:nvSpPr>
          <xdr:cNvPr id="59" name="Rechteck 58">
            <a:extLst>
              <a:ext uri="{FF2B5EF4-FFF2-40B4-BE49-F238E27FC236}">
                <a16:creationId xmlns:a16="http://schemas.microsoft.com/office/drawing/2014/main" id="{00000000-0008-0000-1C00-00003B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60" name="Pfeil nach oben 59">
            <a:extLst>
              <a:ext uri="{FF2B5EF4-FFF2-40B4-BE49-F238E27FC236}">
                <a16:creationId xmlns:a16="http://schemas.microsoft.com/office/drawing/2014/main" id="{00000000-0008-0000-1C00-00003C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xdr:twoCellAnchor editAs="oneCell">
    <xdr:from>
      <xdr:col>0</xdr:col>
      <xdr:colOff>66675</xdr:colOff>
      <xdr:row>0</xdr:row>
      <xdr:rowOff>114300</xdr:rowOff>
    </xdr:from>
    <xdr:to>
      <xdr:col>0</xdr:col>
      <xdr:colOff>390675</xdr:colOff>
      <xdr:row>0</xdr:row>
      <xdr:rowOff>439765</xdr:rowOff>
    </xdr:to>
    <xdr:grpSp>
      <xdr:nvGrpSpPr>
        <xdr:cNvPr id="61" name="Gruppieren 60">
          <a:hlinkClick xmlns:r="http://schemas.openxmlformats.org/officeDocument/2006/relationships" r:id="rId3" tooltip="Home"/>
          <a:extLst>
            <a:ext uri="{FF2B5EF4-FFF2-40B4-BE49-F238E27FC236}">
              <a16:creationId xmlns:a16="http://schemas.microsoft.com/office/drawing/2014/main" id="{00000000-0008-0000-1C00-00003D000000}"/>
            </a:ext>
          </a:extLst>
        </xdr:cNvPr>
        <xdr:cNvGrpSpPr/>
      </xdr:nvGrpSpPr>
      <xdr:grpSpPr>
        <a:xfrm>
          <a:off x="66675" y="114300"/>
          <a:ext cx="324000" cy="325465"/>
          <a:chOff x="12729063" y="1298331"/>
          <a:chExt cx="324000" cy="323267"/>
        </a:xfrm>
      </xdr:grpSpPr>
      <xdr:sp macro="" textlink="">
        <xdr:nvSpPr>
          <xdr:cNvPr id="62" name="Rechteck 61">
            <a:extLst>
              <a:ext uri="{FF2B5EF4-FFF2-40B4-BE49-F238E27FC236}">
                <a16:creationId xmlns:a16="http://schemas.microsoft.com/office/drawing/2014/main" id="{00000000-0008-0000-1C00-00003E000000}"/>
              </a:ext>
            </a:extLst>
          </xdr:cNvPr>
          <xdr:cNvSpPr>
            <a:spLocks noChangeAspect="1"/>
          </xdr:cNvSpPr>
        </xdr:nvSpPr>
        <xdr:spPr>
          <a:xfrm>
            <a:off x="12729063" y="1298331"/>
            <a:ext cx="324000" cy="323267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pic>
        <xdr:nvPicPr>
          <xdr:cNvPr id="63" name="Grafik 62" descr="http://www.clker.com/cliparts/Z/I/5/L/X/x/white-house-md.png">
            <a:extLst>
              <a:ext uri="{FF2B5EF4-FFF2-40B4-BE49-F238E27FC236}">
                <a16:creationId xmlns:a16="http://schemas.microsoft.com/office/drawing/2014/main" id="{00000000-0008-0000-1C00-00003F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786214" y="1345223"/>
            <a:ext cx="228255" cy="2160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  <xdr:twoCellAnchor editAs="oneCell">
    <xdr:from>
      <xdr:col>3</xdr:col>
      <xdr:colOff>47624</xdr:colOff>
      <xdr:row>21</xdr:row>
      <xdr:rowOff>19050</xdr:rowOff>
    </xdr:from>
    <xdr:to>
      <xdr:col>3</xdr:col>
      <xdr:colOff>295274</xdr:colOff>
      <xdr:row>22</xdr:row>
      <xdr:rowOff>9525</xdr:rowOff>
    </xdr:to>
    <xdr:sp macro="" textlink="">
      <xdr:nvSpPr>
        <xdr:cNvPr id="71" name="Eingekerbter Richtungspfeil 70">
          <a:extLst>
            <a:ext uri="{FF2B5EF4-FFF2-40B4-BE49-F238E27FC236}">
              <a16:creationId xmlns:a16="http://schemas.microsoft.com/office/drawing/2014/main" id="{00000000-0008-0000-1C00-000047000000}"/>
            </a:ext>
          </a:extLst>
        </xdr:cNvPr>
        <xdr:cNvSpPr/>
      </xdr:nvSpPr>
      <xdr:spPr>
        <a:xfrm rot="10800000">
          <a:off x="4210049" y="6391275"/>
          <a:ext cx="247650" cy="400050"/>
        </a:xfrm>
        <a:prstGeom prst="chevron">
          <a:avLst/>
        </a:prstGeom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>
            <a:solidFill>
              <a:schemeClr val="tx1"/>
            </a:solidFill>
          </a:endParaRPr>
        </a:p>
      </xdr:txBody>
    </xdr:sp>
    <xdr:clientData/>
  </xdr:twoCellAnchor>
  <xdr:twoCellAnchor editAs="oneCell">
    <xdr:from>
      <xdr:col>5</xdr:col>
      <xdr:colOff>57150</xdr:colOff>
      <xdr:row>28</xdr:row>
      <xdr:rowOff>9525</xdr:rowOff>
    </xdr:from>
    <xdr:to>
      <xdr:col>5</xdr:col>
      <xdr:colOff>304800</xdr:colOff>
      <xdr:row>29</xdr:row>
      <xdr:rowOff>0</xdr:rowOff>
    </xdr:to>
    <xdr:sp macro="" textlink="">
      <xdr:nvSpPr>
        <xdr:cNvPr id="73" name="Eingekerbter Richtungspfeil 72">
          <a:extLst>
            <a:ext uri="{FF2B5EF4-FFF2-40B4-BE49-F238E27FC236}">
              <a16:creationId xmlns:a16="http://schemas.microsoft.com/office/drawing/2014/main" id="{00000000-0008-0000-1C00-000049000000}"/>
            </a:ext>
          </a:extLst>
        </xdr:cNvPr>
        <xdr:cNvSpPr/>
      </xdr:nvSpPr>
      <xdr:spPr>
        <a:xfrm>
          <a:off x="6200775" y="9248775"/>
          <a:ext cx="247650" cy="400050"/>
        </a:xfrm>
        <a:prstGeom prst="chevron">
          <a:avLst/>
        </a:prstGeom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>
            <a:solidFill>
              <a:schemeClr val="tx1"/>
            </a:solidFill>
          </a:endParaRPr>
        </a:p>
      </xdr:txBody>
    </xdr:sp>
    <xdr:clientData/>
  </xdr:twoCellAnchor>
  <xdr:twoCellAnchor editAs="oneCell">
    <xdr:from>
      <xdr:col>3</xdr:col>
      <xdr:colOff>47624</xdr:colOff>
      <xdr:row>35</xdr:row>
      <xdr:rowOff>0</xdr:rowOff>
    </xdr:from>
    <xdr:to>
      <xdr:col>3</xdr:col>
      <xdr:colOff>295274</xdr:colOff>
      <xdr:row>35</xdr:row>
      <xdr:rowOff>400050</xdr:rowOff>
    </xdr:to>
    <xdr:sp macro="" textlink="">
      <xdr:nvSpPr>
        <xdr:cNvPr id="18" name="Eingekerbter Richtungspfeil 17">
          <a:extLst>
            <a:ext uri="{FF2B5EF4-FFF2-40B4-BE49-F238E27FC236}">
              <a16:creationId xmlns:a16="http://schemas.microsoft.com/office/drawing/2014/main" id="{00000000-0008-0000-1C00-000012000000}"/>
            </a:ext>
          </a:extLst>
        </xdr:cNvPr>
        <xdr:cNvSpPr/>
      </xdr:nvSpPr>
      <xdr:spPr>
        <a:xfrm rot="10800000">
          <a:off x="4210049" y="11010900"/>
          <a:ext cx="247650" cy="400050"/>
        </a:xfrm>
        <a:prstGeom prst="chevron">
          <a:avLst/>
        </a:prstGeom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>
            <a:solidFill>
              <a:schemeClr val="tx1"/>
            </a:solidFill>
          </a:endParaRPr>
        </a:p>
      </xdr:txBody>
    </xdr:sp>
    <xdr:clientData/>
  </xdr:twoCellAnchor>
  <xdr:twoCellAnchor editAs="oneCell">
    <xdr:from>
      <xdr:col>5</xdr:col>
      <xdr:colOff>57150</xdr:colOff>
      <xdr:row>42</xdr:row>
      <xdr:rowOff>0</xdr:rowOff>
    </xdr:from>
    <xdr:to>
      <xdr:col>5</xdr:col>
      <xdr:colOff>304800</xdr:colOff>
      <xdr:row>42</xdr:row>
      <xdr:rowOff>400050</xdr:rowOff>
    </xdr:to>
    <xdr:sp macro="" textlink="">
      <xdr:nvSpPr>
        <xdr:cNvPr id="19" name="Eingekerbter Richtungspfeil 18">
          <a:extLst>
            <a:ext uri="{FF2B5EF4-FFF2-40B4-BE49-F238E27FC236}">
              <a16:creationId xmlns:a16="http://schemas.microsoft.com/office/drawing/2014/main" id="{00000000-0008-0000-1C00-000013000000}"/>
            </a:ext>
          </a:extLst>
        </xdr:cNvPr>
        <xdr:cNvSpPr/>
      </xdr:nvSpPr>
      <xdr:spPr>
        <a:xfrm>
          <a:off x="6200775" y="13877925"/>
          <a:ext cx="247650" cy="400050"/>
        </a:xfrm>
        <a:prstGeom prst="chevron">
          <a:avLst/>
        </a:prstGeom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>
            <a:solidFill>
              <a:schemeClr val="tx1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1226820</xdr:colOff>
          <xdr:row>0</xdr:row>
          <xdr:rowOff>0</xdr:rowOff>
        </xdr:from>
        <xdr:to>
          <xdr:col>8</xdr:col>
          <xdr:colOff>5715</xdr:colOff>
          <xdr:row>0</xdr:row>
          <xdr:rowOff>533400</xdr:rowOff>
        </xdr:to>
        <xdr:pic>
          <xdr:nvPicPr>
            <xdr:cNvPr id="20" name="Grafik 59">
              <a:extLst>
                <a:ext uri="{FF2B5EF4-FFF2-40B4-BE49-F238E27FC236}">
                  <a16:creationId xmlns:a16="http://schemas.microsoft.com/office/drawing/2014/main" id="{00000000-0008-0000-1C00-000014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!$D$6" spid="_x0000_s728105"/>
                </a:ext>
              </a:extLst>
            </xdr:cNvPicPr>
          </xdr:nvPicPr>
          <xdr:blipFill>
            <a:blip xmlns:r="http://schemas.openxmlformats.org/officeDocument/2006/relationships" r:embed="rId5"/>
            <a:srcRect/>
            <a:stretch>
              <a:fillRect/>
            </a:stretch>
          </xdr:blipFill>
          <xdr:spPr bwMode="auto">
            <a:xfrm>
              <a:off x="8199120" y="0"/>
              <a:ext cx="2268855" cy="533400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81913</xdr:colOff>
      <xdr:row>0</xdr:row>
      <xdr:rowOff>447675</xdr:rowOff>
    </xdr:from>
    <xdr:to>
      <xdr:col>7</xdr:col>
      <xdr:colOff>327988</xdr:colOff>
      <xdr:row>22</xdr:row>
      <xdr:rowOff>264990</xdr:rowOff>
    </xdr:to>
    <xdr:graphicFrame macro="">
      <xdr:nvGraphicFramePr>
        <xdr:cNvPr id="7" name="Diagramm 6">
          <a:extLst>
            <a:ext uri="{FF2B5EF4-FFF2-40B4-BE49-F238E27FC236}">
              <a16:creationId xmlns:a16="http://schemas.microsoft.com/office/drawing/2014/main" id="{00000000-0008-0000-1D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7</xdr:col>
      <xdr:colOff>276225</xdr:colOff>
      <xdr:row>1</xdr:row>
      <xdr:rowOff>57150</xdr:rowOff>
    </xdr:from>
    <xdr:to>
      <xdr:col>7</xdr:col>
      <xdr:colOff>449025</xdr:colOff>
      <xdr:row>1</xdr:row>
      <xdr:rowOff>229950</xdr:rowOff>
    </xdr:to>
    <xdr:grpSp>
      <xdr:nvGrpSpPr>
        <xdr:cNvPr id="13" name="Gruppieren 12">
          <a:hlinkClick xmlns:r="http://schemas.openxmlformats.org/officeDocument/2006/relationships" r:id="rId2" tooltip="Help"/>
          <a:extLst>
            <a:ext uri="{FF2B5EF4-FFF2-40B4-BE49-F238E27FC236}">
              <a16:creationId xmlns:a16="http://schemas.microsoft.com/office/drawing/2014/main" id="{00000000-0008-0000-1D00-00000D000000}"/>
            </a:ext>
          </a:extLst>
        </xdr:cNvPr>
        <xdr:cNvGrpSpPr/>
      </xdr:nvGrpSpPr>
      <xdr:grpSpPr>
        <a:xfrm>
          <a:off x="8261985" y="613410"/>
          <a:ext cx="172800" cy="172800"/>
          <a:chOff x="8105775" y="571500"/>
          <a:chExt cx="172800" cy="172800"/>
        </a:xfrm>
      </xdr:grpSpPr>
      <xdr:sp macro="" textlink="">
        <xdr:nvSpPr>
          <xdr:cNvPr id="14" name="Rechteck 13">
            <a:extLst>
              <a:ext uri="{FF2B5EF4-FFF2-40B4-BE49-F238E27FC236}">
                <a16:creationId xmlns:a16="http://schemas.microsoft.com/office/drawing/2014/main" id="{00000000-0008-0000-1D00-00000E000000}"/>
              </a:ext>
            </a:extLst>
          </xdr:cNvPr>
          <xdr:cNvSpPr>
            <a:spLocks noChangeAspect="1"/>
          </xdr:cNvSpPr>
        </xdr:nvSpPr>
        <xdr:spPr>
          <a:xfrm>
            <a:off x="8105775" y="571500"/>
            <a:ext cx="172800" cy="172800"/>
          </a:xfrm>
          <a:prstGeom prst="rect">
            <a:avLst/>
          </a:prstGeom>
          <a:ln/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5" name="Textfeld 14">
            <a:extLst>
              <a:ext uri="{FF2B5EF4-FFF2-40B4-BE49-F238E27FC236}">
                <a16:creationId xmlns:a16="http://schemas.microsoft.com/office/drawing/2014/main" id="{00000000-0008-0000-1D00-00000F000000}"/>
              </a:ext>
            </a:extLst>
          </xdr:cNvPr>
          <xdr:cNvSpPr txBox="1"/>
        </xdr:nvSpPr>
        <xdr:spPr>
          <a:xfrm>
            <a:off x="8152998" y="584162"/>
            <a:ext cx="78355" cy="1474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t">
            <a:noAutofit/>
          </a:bodyPr>
          <a:lstStyle/>
          <a:p>
            <a:r>
              <a:rPr lang="de-CH" sz="1000" b="1">
                <a:solidFill>
                  <a:schemeClr val="bg1"/>
                </a:solidFill>
                <a:latin typeface="Arial" pitchFamily="34" charset="0"/>
                <a:cs typeface="Arial" pitchFamily="34" charset="0"/>
              </a:rPr>
              <a:t>?</a:t>
            </a:r>
          </a:p>
        </xdr:txBody>
      </xdr:sp>
    </xdr:grpSp>
    <xdr:clientData fPrintsWithSheet="0"/>
  </xdr:twoCellAnchor>
  <xdr:twoCellAnchor editAs="oneCell">
    <xdr:from>
      <xdr:col>0</xdr:col>
      <xdr:colOff>57150</xdr:colOff>
      <xdr:row>0</xdr:row>
      <xdr:rowOff>114300</xdr:rowOff>
    </xdr:from>
    <xdr:to>
      <xdr:col>0</xdr:col>
      <xdr:colOff>381150</xdr:colOff>
      <xdr:row>0</xdr:row>
      <xdr:rowOff>439765</xdr:rowOff>
    </xdr:to>
    <xdr:grpSp>
      <xdr:nvGrpSpPr>
        <xdr:cNvPr id="16" name="Gruppieren 15">
          <a:hlinkClick xmlns:r="http://schemas.openxmlformats.org/officeDocument/2006/relationships" r:id="rId3" tooltip="Home"/>
          <a:extLst>
            <a:ext uri="{FF2B5EF4-FFF2-40B4-BE49-F238E27FC236}">
              <a16:creationId xmlns:a16="http://schemas.microsoft.com/office/drawing/2014/main" id="{00000000-0008-0000-1D00-000010000000}"/>
            </a:ext>
          </a:extLst>
        </xdr:cNvPr>
        <xdr:cNvGrpSpPr/>
      </xdr:nvGrpSpPr>
      <xdr:grpSpPr>
        <a:xfrm>
          <a:off x="57150" y="114300"/>
          <a:ext cx="324000" cy="325465"/>
          <a:chOff x="12729063" y="1298331"/>
          <a:chExt cx="324000" cy="323267"/>
        </a:xfrm>
      </xdr:grpSpPr>
      <xdr:sp macro="" textlink="">
        <xdr:nvSpPr>
          <xdr:cNvPr id="17" name="Rechteck 16">
            <a:extLst>
              <a:ext uri="{FF2B5EF4-FFF2-40B4-BE49-F238E27FC236}">
                <a16:creationId xmlns:a16="http://schemas.microsoft.com/office/drawing/2014/main" id="{00000000-0008-0000-1D00-000011000000}"/>
              </a:ext>
            </a:extLst>
          </xdr:cNvPr>
          <xdr:cNvSpPr>
            <a:spLocks noChangeAspect="1"/>
          </xdr:cNvSpPr>
        </xdr:nvSpPr>
        <xdr:spPr>
          <a:xfrm>
            <a:off x="12729063" y="1298331"/>
            <a:ext cx="324000" cy="323267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pic>
        <xdr:nvPicPr>
          <xdr:cNvPr id="18" name="Grafik 17" descr="http://www.clker.com/cliparts/Z/I/5/L/X/x/white-house-md.png">
            <a:extLst>
              <a:ext uri="{FF2B5EF4-FFF2-40B4-BE49-F238E27FC236}">
                <a16:creationId xmlns:a16="http://schemas.microsoft.com/office/drawing/2014/main" id="{00000000-0008-0000-1D00-000012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786214" y="1345223"/>
            <a:ext cx="228255" cy="2160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198120</xdr:colOff>
          <xdr:row>0</xdr:row>
          <xdr:rowOff>15240</xdr:rowOff>
        </xdr:from>
        <xdr:to>
          <xdr:col>8</xdr:col>
          <xdr:colOff>5715</xdr:colOff>
          <xdr:row>0</xdr:row>
          <xdr:rowOff>548640</xdr:rowOff>
        </xdr:to>
        <xdr:pic>
          <xdr:nvPicPr>
            <xdr:cNvPr id="9" name="Grafik 59">
              <a:extLst>
                <a:ext uri="{FF2B5EF4-FFF2-40B4-BE49-F238E27FC236}">
                  <a16:creationId xmlns:a16="http://schemas.microsoft.com/office/drawing/2014/main" id="{00000000-0008-0000-1D00-000009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!$D$6" spid="_x0000_s243757"/>
                </a:ext>
              </a:extLst>
            </xdr:cNvPicPr>
          </xdr:nvPicPr>
          <xdr:blipFill>
            <a:blip xmlns:r="http://schemas.openxmlformats.org/officeDocument/2006/relationships" r:embed="rId5"/>
            <a:srcRect/>
            <a:stretch>
              <a:fillRect/>
            </a:stretch>
          </xdr:blipFill>
          <xdr:spPr bwMode="auto">
            <a:xfrm>
              <a:off x="6225540" y="15240"/>
              <a:ext cx="2268855" cy="533400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  <xdr:twoCellAnchor editAs="oneCell">
    <xdr:from>
      <xdr:col>0</xdr:col>
      <xdr:colOff>57150</xdr:colOff>
      <xdr:row>1</xdr:row>
      <xdr:rowOff>33338</xdr:rowOff>
    </xdr:from>
    <xdr:to>
      <xdr:col>0</xdr:col>
      <xdr:colOff>381150</xdr:colOff>
      <xdr:row>1</xdr:row>
      <xdr:rowOff>349278</xdr:rowOff>
    </xdr:to>
    <xdr:sp macro="" textlink="">
      <xdr:nvSpPr>
        <xdr:cNvPr id="10" name="Rechteck 69">
          <a:hlinkClick xmlns:r="http://schemas.openxmlformats.org/officeDocument/2006/relationships" r:id="rId6" tooltip="Finance Tool"/>
          <a:extLst>
            <a:ext uri="{FF2B5EF4-FFF2-40B4-BE49-F238E27FC236}">
              <a16:creationId xmlns:a16="http://schemas.microsoft.com/office/drawing/2014/main" id="{00000000-0008-0000-1D00-00000A000000}"/>
            </a:ext>
          </a:extLst>
        </xdr:cNvPr>
        <xdr:cNvSpPr>
          <a:spLocks noChangeAspect="1"/>
        </xdr:cNvSpPr>
      </xdr:nvSpPr>
      <xdr:spPr>
        <a:xfrm>
          <a:off x="57150" y="590551"/>
          <a:ext cx="324000" cy="315940"/>
        </a:xfrm>
        <a:prstGeom prst="rect">
          <a:avLst/>
        </a:prstGeom>
        <a:ln>
          <a:solidFill>
            <a:schemeClr val="accent1">
              <a:lumMod val="60000"/>
              <a:lumOff val="40000"/>
            </a:schemeClr>
          </a:solidFill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spcFirstLastPara="0" vert="horz" wrap="square" lIns="41949" tIns="34964" rIns="41949" bIns="34964" numCol="1" spcCol="1270" anchor="ctr" anchorCtr="0">
          <a:noAutofit/>
        </a:bodyPr>
        <a:lstStyle/>
        <a:p>
          <a:pPr marL="0" marR="0" lvl="0" indent="0" algn="ctr" defTabSz="466725" rtl="0" eaLnBrk="1" fontAlgn="auto" latinLnBrk="0" hangingPunct="1">
            <a:lnSpc>
              <a:spcPct val="90000"/>
            </a:lnSpc>
            <a:spcBef>
              <a:spcPts val="0"/>
            </a:spcBef>
            <a:spcAft>
              <a:spcPct val="35000"/>
            </a:spcAft>
            <a:buClrTx/>
            <a:buSzTx/>
            <a:buFontTx/>
            <a:buNone/>
            <a:tabLst/>
            <a:defRPr/>
          </a:pPr>
          <a:r>
            <a:rPr kumimoji="0" lang="de-CH" sz="160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j-lt"/>
              <a:ea typeface="+mn-ea"/>
              <a:cs typeface="+mn-cs"/>
            </a:rPr>
            <a:t>$</a:t>
          </a:r>
        </a:p>
      </xdr:txBody>
    </xdr:sp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0</xdr:row>
      <xdr:rowOff>495300</xdr:rowOff>
    </xdr:from>
    <xdr:to>
      <xdr:col>7</xdr:col>
      <xdr:colOff>333375</xdr:colOff>
      <xdr:row>22</xdr:row>
      <xdr:rowOff>358140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00000000-0008-0000-1E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7</xdr:col>
      <xdr:colOff>276225</xdr:colOff>
      <xdr:row>1</xdr:row>
      <xdr:rowOff>57150</xdr:rowOff>
    </xdr:from>
    <xdr:to>
      <xdr:col>7</xdr:col>
      <xdr:colOff>449025</xdr:colOff>
      <xdr:row>1</xdr:row>
      <xdr:rowOff>229950</xdr:rowOff>
    </xdr:to>
    <xdr:grpSp>
      <xdr:nvGrpSpPr>
        <xdr:cNvPr id="13" name="Gruppieren 12">
          <a:hlinkClick xmlns:r="http://schemas.openxmlformats.org/officeDocument/2006/relationships" r:id="rId2" tooltip="Help"/>
          <a:extLst>
            <a:ext uri="{FF2B5EF4-FFF2-40B4-BE49-F238E27FC236}">
              <a16:creationId xmlns:a16="http://schemas.microsoft.com/office/drawing/2014/main" id="{00000000-0008-0000-1E00-00000D000000}"/>
            </a:ext>
          </a:extLst>
        </xdr:cNvPr>
        <xdr:cNvGrpSpPr/>
      </xdr:nvGrpSpPr>
      <xdr:grpSpPr>
        <a:xfrm>
          <a:off x="8239125" y="613410"/>
          <a:ext cx="172800" cy="172800"/>
          <a:chOff x="8105775" y="571500"/>
          <a:chExt cx="172800" cy="172800"/>
        </a:xfrm>
      </xdr:grpSpPr>
      <xdr:sp macro="" textlink="">
        <xdr:nvSpPr>
          <xdr:cNvPr id="14" name="Rechteck 13">
            <a:extLst>
              <a:ext uri="{FF2B5EF4-FFF2-40B4-BE49-F238E27FC236}">
                <a16:creationId xmlns:a16="http://schemas.microsoft.com/office/drawing/2014/main" id="{00000000-0008-0000-1E00-00000E000000}"/>
              </a:ext>
            </a:extLst>
          </xdr:cNvPr>
          <xdr:cNvSpPr>
            <a:spLocks noChangeAspect="1"/>
          </xdr:cNvSpPr>
        </xdr:nvSpPr>
        <xdr:spPr>
          <a:xfrm>
            <a:off x="8105775" y="571500"/>
            <a:ext cx="172800" cy="172800"/>
          </a:xfrm>
          <a:prstGeom prst="rect">
            <a:avLst/>
          </a:prstGeom>
          <a:ln/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5" name="Textfeld 14">
            <a:extLst>
              <a:ext uri="{FF2B5EF4-FFF2-40B4-BE49-F238E27FC236}">
                <a16:creationId xmlns:a16="http://schemas.microsoft.com/office/drawing/2014/main" id="{00000000-0008-0000-1E00-00000F000000}"/>
              </a:ext>
            </a:extLst>
          </xdr:cNvPr>
          <xdr:cNvSpPr txBox="1"/>
        </xdr:nvSpPr>
        <xdr:spPr>
          <a:xfrm>
            <a:off x="8152998" y="584162"/>
            <a:ext cx="78355" cy="1474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t">
            <a:noAutofit/>
          </a:bodyPr>
          <a:lstStyle/>
          <a:p>
            <a:r>
              <a:rPr lang="de-CH" sz="1000" b="1">
                <a:solidFill>
                  <a:schemeClr val="bg1"/>
                </a:solidFill>
                <a:latin typeface="Arial" pitchFamily="34" charset="0"/>
                <a:cs typeface="Arial" pitchFamily="34" charset="0"/>
              </a:rPr>
              <a:t>?</a:t>
            </a:r>
          </a:p>
        </xdr:txBody>
      </xdr:sp>
    </xdr:grpSp>
    <xdr:clientData fPrintsWithSheet="0"/>
  </xdr:twoCellAnchor>
  <xdr:twoCellAnchor editAs="oneCell">
    <xdr:from>
      <xdr:col>0</xdr:col>
      <xdr:colOff>71438</xdr:colOff>
      <xdr:row>0</xdr:row>
      <xdr:rowOff>147641</xdr:rowOff>
    </xdr:from>
    <xdr:to>
      <xdr:col>0</xdr:col>
      <xdr:colOff>395438</xdr:colOff>
      <xdr:row>0</xdr:row>
      <xdr:rowOff>473106</xdr:rowOff>
    </xdr:to>
    <xdr:grpSp>
      <xdr:nvGrpSpPr>
        <xdr:cNvPr id="16" name="Gruppieren 15">
          <a:hlinkClick xmlns:r="http://schemas.openxmlformats.org/officeDocument/2006/relationships" r:id="rId3" tooltip="Home"/>
          <a:extLst>
            <a:ext uri="{FF2B5EF4-FFF2-40B4-BE49-F238E27FC236}">
              <a16:creationId xmlns:a16="http://schemas.microsoft.com/office/drawing/2014/main" id="{00000000-0008-0000-1E00-000010000000}"/>
            </a:ext>
          </a:extLst>
        </xdr:cNvPr>
        <xdr:cNvGrpSpPr/>
      </xdr:nvGrpSpPr>
      <xdr:grpSpPr>
        <a:xfrm>
          <a:off x="71438" y="147641"/>
          <a:ext cx="324000" cy="325465"/>
          <a:chOff x="12729063" y="1298331"/>
          <a:chExt cx="324000" cy="323267"/>
        </a:xfrm>
      </xdr:grpSpPr>
      <xdr:sp macro="" textlink="">
        <xdr:nvSpPr>
          <xdr:cNvPr id="17" name="Rechteck 16">
            <a:extLst>
              <a:ext uri="{FF2B5EF4-FFF2-40B4-BE49-F238E27FC236}">
                <a16:creationId xmlns:a16="http://schemas.microsoft.com/office/drawing/2014/main" id="{00000000-0008-0000-1E00-000011000000}"/>
              </a:ext>
            </a:extLst>
          </xdr:cNvPr>
          <xdr:cNvSpPr>
            <a:spLocks noChangeAspect="1"/>
          </xdr:cNvSpPr>
        </xdr:nvSpPr>
        <xdr:spPr>
          <a:xfrm>
            <a:off x="12729063" y="1298331"/>
            <a:ext cx="324000" cy="323267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pic>
        <xdr:nvPicPr>
          <xdr:cNvPr id="21" name="Grafik 20" descr="http://www.clker.com/cliparts/Z/I/5/L/X/x/white-house-md.png">
            <a:extLst>
              <a:ext uri="{FF2B5EF4-FFF2-40B4-BE49-F238E27FC236}">
                <a16:creationId xmlns:a16="http://schemas.microsoft.com/office/drawing/2014/main" id="{00000000-0008-0000-1E00-000015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786214" y="1345223"/>
            <a:ext cx="228255" cy="2160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190500</xdr:colOff>
          <xdr:row>0</xdr:row>
          <xdr:rowOff>0</xdr:rowOff>
        </xdr:from>
        <xdr:to>
          <xdr:col>8</xdr:col>
          <xdr:colOff>1905</xdr:colOff>
          <xdr:row>0</xdr:row>
          <xdr:rowOff>533400</xdr:rowOff>
        </xdr:to>
        <xdr:pic>
          <xdr:nvPicPr>
            <xdr:cNvPr id="9" name="Grafik 59">
              <a:extLst>
                <a:ext uri="{FF2B5EF4-FFF2-40B4-BE49-F238E27FC236}">
                  <a16:creationId xmlns:a16="http://schemas.microsoft.com/office/drawing/2014/main" id="{00000000-0008-0000-1E00-000009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!$D$6" spid="_x0000_s229420"/>
                </a:ext>
              </a:extLst>
            </xdr:cNvPicPr>
          </xdr:nvPicPr>
          <xdr:blipFill>
            <a:blip xmlns:r="http://schemas.openxmlformats.org/officeDocument/2006/relationships" r:embed="rId5"/>
            <a:srcRect/>
            <a:stretch>
              <a:fillRect/>
            </a:stretch>
          </xdr:blipFill>
          <xdr:spPr bwMode="auto">
            <a:xfrm>
              <a:off x="6187440" y="0"/>
              <a:ext cx="2268855" cy="533400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  <xdr:twoCellAnchor editAs="oneCell">
    <xdr:from>
      <xdr:col>0</xdr:col>
      <xdr:colOff>66675</xdr:colOff>
      <xdr:row>1</xdr:row>
      <xdr:rowOff>76200</xdr:rowOff>
    </xdr:from>
    <xdr:to>
      <xdr:col>0</xdr:col>
      <xdr:colOff>390675</xdr:colOff>
      <xdr:row>2</xdr:row>
      <xdr:rowOff>106390</xdr:rowOff>
    </xdr:to>
    <xdr:sp macro="" textlink="">
      <xdr:nvSpPr>
        <xdr:cNvPr id="10" name="Rechteck 69">
          <a:hlinkClick xmlns:r="http://schemas.openxmlformats.org/officeDocument/2006/relationships" r:id="rId6" tooltip="Finance Tool"/>
          <a:extLst>
            <a:ext uri="{FF2B5EF4-FFF2-40B4-BE49-F238E27FC236}">
              <a16:creationId xmlns:a16="http://schemas.microsoft.com/office/drawing/2014/main" id="{00000000-0008-0000-1E00-00000A000000}"/>
            </a:ext>
          </a:extLst>
        </xdr:cNvPr>
        <xdr:cNvSpPr>
          <a:spLocks noChangeAspect="1"/>
        </xdr:cNvSpPr>
      </xdr:nvSpPr>
      <xdr:spPr>
        <a:xfrm>
          <a:off x="66675" y="633413"/>
          <a:ext cx="324000" cy="315940"/>
        </a:xfrm>
        <a:prstGeom prst="rect">
          <a:avLst/>
        </a:prstGeom>
        <a:ln>
          <a:solidFill>
            <a:schemeClr val="accent1">
              <a:lumMod val="60000"/>
              <a:lumOff val="40000"/>
            </a:schemeClr>
          </a:solidFill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spcFirstLastPara="0" vert="horz" wrap="square" lIns="41949" tIns="34964" rIns="41949" bIns="34964" numCol="1" spcCol="1270" anchor="ctr" anchorCtr="0">
          <a:noAutofit/>
        </a:bodyPr>
        <a:lstStyle/>
        <a:p>
          <a:pPr marL="0" marR="0" lvl="0" indent="0" algn="ctr" defTabSz="466725" rtl="0" eaLnBrk="1" fontAlgn="auto" latinLnBrk="0" hangingPunct="1">
            <a:lnSpc>
              <a:spcPct val="90000"/>
            </a:lnSpc>
            <a:spcBef>
              <a:spcPts val="0"/>
            </a:spcBef>
            <a:spcAft>
              <a:spcPct val="35000"/>
            </a:spcAft>
            <a:buClrTx/>
            <a:buSzTx/>
            <a:buFontTx/>
            <a:buNone/>
            <a:tabLst/>
            <a:defRPr/>
          </a:pPr>
          <a:r>
            <a:rPr kumimoji="0" lang="de-CH" sz="160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j-lt"/>
              <a:ea typeface="+mn-ea"/>
              <a:cs typeface="+mn-cs"/>
            </a:rPr>
            <a:t>$</a:t>
          </a:r>
        </a:p>
      </xdr:txBody>
    </xdr:sp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190500</xdr:colOff>
      <xdr:row>2</xdr:row>
      <xdr:rowOff>95250</xdr:rowOff>
    </xdr:from>
    <xdr:to>
      <xdr:col>4</xdr:col>
      <xdr:colOff>28575</xdr:colOff>
      <xdr:row>14</xdr:row>
      <xdr:rowOff>9525</xdr:rowOff>
    </xdr:to>
    <xdr:sp macro="" textlink="">
      <xdr:nvSpPr>
        <xdr:cNvPr id="2" name="Rechteck 1">
          <a:extLst>
            <a:ext uri="{FF2B5EF4-FFF2-40B4-BE49-F238E27FC236}">
              <a16:creationId xmlns:a16="http://schemas.microsoft.com/office/drawing/2014/main" id="{00000000-0008-0000-1F00-000002000000}"/>
            </a:ext>
          </a:extLst>
        </xdr:cNvPr>
        <xdr:cNvSpPr/>
      </xdr:nvSpPr>
      <xdr:spPr>
        <a:xfrm>
          <a:off x="657225" y="876300"/>
          <a:ext cx="6257925" cy="2352675"/>
        </a:xfrm>
        <a:prstGeom prst="rect">
          <a:avLst/>
        </a:prstGeom>
        <a:noFill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/>
  </xdr:twoCellAnchor>
  <xdr:twoCellAnchor editAs="oneCell">
    <xdr:from>
      <xdr:col>0</xdr:col>
      <xdr:colOff>66675</xdr:colOff>
      <xdr:row>0</xdr:row>
      <xdr:rowOff>95250</xdr:rowOff>
    </xdr:from>
    <xdr:to>
      <xdr:col>0</xdr:col>
      <xdr:colOff>390675</xdr:colOff>
      <xdr:row>0</xdr:row>
      <xdr:rowOff>420715</xdr:rowOff>
    </xdr:to>
    <xdr:grpSp>
      <xdr:nvGrpSpPr>
        <xdr:cNvPr id="8" name="Gruppieren 7">
          <a:hlinkClick xmlns:r="http://schemas.openxmlformats.org/officeDocument/2006/relationships" r:id="rId1" tooltip="Home"/>
          <a:extLst>
            <a:ext uri="{FF2B5EF4-FFF2-40B4-BE49-F238E27FC236}">
              <a16:creationId xmlns:a16="http://schemas.microsoft.com/office/drawing/2014/main" id="{00000000-0008-0000-1F00-000008000000}"/>
            </a:ext>
          </a:extLst>
        </xdr:cNvPr>
        <xdr:cNvGrpSpPr/>
      </xdr:nvGrpSpPr>
      <xdr:grpSpPr>
        <a:xfrm>
          <a:off x="66675" y="95250"/>
          <a:ext cx="324000" cy="325465"/>
          <a:chOff x="12729063" y="1298331"/>
          <a:chExt cx="324000" cy="323267"/>
        </a:xfrm>
      </xdr:grpSpPr>
      <xdr:sp macro="" textlink="">
        <xdr:nvSpPr>
          <xdr:cNvPr id="9" name="Rechteck 8">
            <a:extLst>
              <a:ext uri="{FF2B5EF4-FFF2-40B4-BE49-F238E27FC236}">
                <a16:creationId xmlns:a16="http://schemas.microsoft.com/office/drawing/2014/main" id="{00000000-0008-0000-1F00-000009000000}"/>
              </a:ext>
            </a:extLst>
          </xdr:cNvPr>
          <xdr:cNvSpPr>
            <a:spLocks noChangeAspect="1"/>
          </xdr:cNvSpPr>
        </xdr:nvSpPr>
        <xdr:spPr>
          <a:xfrm>
            <a:off x="12729063" y="1298331"/>
            <a:ext cx="324000" cy="323267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pic>
        <xdr:nvPicPr>
          <xdr:cNvPr id="10" name="Grafik 9" descr="http://www.clker.com/cliparts/Z/I/5/L/X/x/white-house-md.png">
            <a:extLst>
              <a:ext uri="{FF2B5EF4-FFF2-40B4-BE49-F238E27FC236}">
                <a16:creationId xmlns:a16="http://schemas.microsoft.com/office/drawing/2014/main" id="{00000000-0008-0000-1F00-00000A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786214" y="1345223"/>
            <a:ext cx="228255" cy="2160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  <xdr:twoCellAnchor editAs="oneCell">
    <xdr:from>
      <xdr:col>3</xdr:col>
      <xdr:colOff>6051232</xdr:colOff>
      <xdr:row>1</xdr:row>
      <xdr:rowOff>57154</xdr:rowOff>
    </xdr:from>
    <xdr:to>
      <xdr:col>4</xdr:col>
      <xdr:colOff>3832</xdr:colOff>
      <xdr:row>1</xdr:row>
      <xdr:rowOff>237154</xdr:rowOff>
    </xdr:to>
    <xdr:grpSp>
      <xdr:nvGrpSpPr>
        <xdr:cNvPr id="12" name="Gruppieren 11">
          <a:hlinkClick xmlns:r="http://schemas.openxmlformats.org/officeDocument/2006/relationships" r:id="rId3" tooltip="Help"/>
          <a:extLst>
            <a:ext uri="{FF2B5EF4-FFF2-40B4-BE49-F238E27FC236}">
              <a16:creationId xmlns:a16="http://schemas.microsoft.com/office/drawing/2014/main" id="{00000000-0008-0000-1F00-00000C000000}"/>
            </a:ext>
          </a:extLst>
        </xdr:cNvPr>
        <xdr:cNvGrpSpPr>
          <a:grpSpLocks/>
        </xdr:cNvGrpSpPr>
      </xdr:nvGrpSpPr>
      <xdr:grpSpPr>
        <a:xfrm>
          <a:off x="7026592" y="613414"/>
          <a:ext cx="71460" cy="180000"/>
          <a:chOff x="8105775" y="571500"/>
          <a:chExt cx="172800" cy="172800"/>
        </a:xfrm>
      </xdr:grpSpPr>
      <xdr:sp macro="" textlink="">
        <xdr:nvSpPr>
          <xdr:cNvPr id="13" name="Rechteck 12">
            <a:extLst>
              <a:ext uri="{FF2B5EF4-FFF2-40B4-BE49-F238E27FC236}">
                <a16:creationId xmlns:a16="http://schemas.microsoft.com/office/drawing/2014/main" id="{00000000-0008-0000-1F00-00000D000000}"/>
              </a:ext>
            </a:extLst>
          </xdr:cNvPr>
          <xdr:cNvSpPr>
            <a:spLocks noChangeAspect="1"/>
          </xdr:cNvSpPr>
        </xdr:nvSpPr>
        <xdr:spPr>
          <a:xfrm>
            <a:off x="8105775" y="571500"/>
            <a:ext cx="172800" cy="172800"/>
          </a:xfrm>
          <a:prstGeom prst="rect">
            <a:avLst/>
          </a:prstGeom>
          <a:ln/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4" name="Textfeld 13">
            <a:extLst>
              <a:ext uri="{FF2B5EF4-FFF2-40B4-BE49-F238E27FC236}">
                <a16:creationId xmlns:a16="http://schemas.microsoft.com/office/drawing/2014/main" id="{00000000-0008-0000-1F00-00000E000000}"/>
              </a:ext>
            </a:extLst>
          </xdr:cNvPr>
          <xdr:cNvSpPr txBox="1"/>
        </xdr:nvSpPr>
        <xdr:spPr>
          <a:xfrm>
            <a:off x="8152998" y="584162"/>
            <a:ext cx="78355" cy="1474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t">
            <a:noAutofit/>
          </a:bodyPr>
          <a:lstStyle/>
          <a:p>
            <a:r>
              <a:rPr lang="de-CH" sz="1000" b="1">
                <a:solidFill>
                  <a:schemeClr val="bg1"/>
                </a:solidFill>
                <a:latin typeface="Arial" pitchFamily="34" charset="0"/>
                <a:cs typeface="Arial" pitchFamily="34" charset="0"/>
              </a:rPr>
              <a:t>?</a:t>
            </a:r>
          </a:p>
        </xdr:txBody>
      </xdr:sp>
    </xdr:grp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4069080</xdr:colOff>
          <xdr:row>0</xdr:row>
          <xdr:rowOff>0</xdr:rowOff>
        </xdr:from>
        <xdr:to>
          <xdr:col>4</xdr:col>
          <xdr:colOff>3810</xdr:colOff>
          <xdr:row>0</xdr:row>
          <xdr:rowOff>533400</xdr:rowOff>
        </xdr:to>
        <xdr:pic>
          <xdr:nvPicPr>
            <xdr:cNvPr id="11" name="Grafik 59">
              <a:extLst>
                <a:ext uri="{FF2B5EF4-FFF2-40B4-BE49-F238E27FC236}">
                  <a16:creationId xmlns:a16="http://schemas.microsoft.com/office/drawing/2014/main" id="{00000000-0008-0000-1F00-00000B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!$D$6" spid="_x0000_s731177"/>
                </a:ext>
              </a:extLst>
            </xdr:cNvPicPr>
          </xdr:nvPicPr>
          <xdr:blipFill>
            <a:blip xmlns:r="http://schemas.openxmlformats.org/officeDocument/2006/relationships" r:embed="rId4"/>
            <a:srcRect/>
            <a:stretch>
              <a:fillRect/>
            </a:stretch>
          </xdr:blipFill>
          <xdr:spPr bwMode="auto">
            <a:xfrm>
              <a:off x="5078730" y="0"/>
              <a:ext cx="2268855" cy="533400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66675</xdr:colOff>
      <xdr:row>0</xdr:row>
      <xdr:rowOff>133350</xdr:rowOff>
    </xdr:from>
    <xdr:to>
      <xdr:col>0</xdr:col>
      <xdr:colOff>390675</xdr:colOff>
      <xdr:row>0</xdr:row>
      <xdr:rowOff>458815</xdr:rowOff>
    </xdr:to>
    <xdr:grpSp>
      <xdr:nvGrpSpPr>
        <xdr:cNvPr id="5" name="Gruppieren 32">
          <a:hlinkClick xmlns:r="http://schemas.openxmlformats.org/officeDocument/2006/relationships" r:id="rId1" tooltip="Home"/>
          <a:extLst>
            <a:ext uri="{FF2B5EF4-FFF2-40B4-BE49-F238E27FC236}">
              <a16:creationId xmlns:a16="http://schemas.microsoft.com/office/drawing/2014/main" id="{00000000-0008-0000-2000-000005000000}"/>
            </a:ext>
          </a:extLst>
        </xdr:cNvPr>
        <xdr:cNvGrpSpPr/>
      </xdr:nvGrpSpPr>
      <xdr:grpSpPr>
        <a:xfrm>
          <a:off x="66675" y="133350"/>
          <a:ext cx="324000" cy="325465"/>
          <a:chOff x="12729063" y="1298331"/>
          <a:chExt cx="324000" cy="323267"/>
        </a:xfrm>
      </xdr:grpSpPr>
      <xdr:sp macro="" textlink="">
        <xdr:nvSpPr>
          <xdr:cNvPr id="6" name="Rechteck 33">
            <a:extLst>
              <a:ext uri="{FF2B5EF4-FFF2-40B4-BE49-F238E27FC236}">
                <a16:creationId xmlns:a16="http://schemas.microsoft.com/office/drawing/2014/main" id="{00000000-0008-0000-2000-000006000000}"/>
              </a:ext>
            </a:extLst>
          </xdr:cNvPr>
          <xdr:cNvSpPr>
            <a:spLocks noChangeAspect="1"/>
          </xdr:cNvSpPr>
        </xdr:nvSpPr>
        <xdr:spPr>
          <a:xfrm>
            <a:off x="12729063" y="1298331"/>
            <a:ext cx="324000" cy="323267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pic>
        <xdr:nvPicPr>
          <xdr:cNvPr id="7" name="Grafik 34" descr="http://www.clker.com/cliparts/Z/I/5/L/X/x/white-house-md.png">
            <a:extLst>
              <a:ext uri="{FF2B5EF4-FFF2-40B4-BE49-F238E27FC236}">
                <a16:creationId xmlns:a16="http://schemas.microsoft.com/office/drawing/2014/main" id="{00000000-0008-0000-2000-000007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786214" y="1345223"/>
            <a:ext cx="228255" cy="2160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  <xdr:twoCellAnchor>
    <xdr:from>
      <xdr:col>2</xdr:col>
      <xdr:colOff>9525</xdr:colOff>
      <xdr:row>32</xdr:row>
      <xdr:rowOff>0</xdr:rowOff>
    </xdr:from>
    <xdr:to>
      <xdr:col>10</xdr:col>
      <xdr:colOff>0</xdr:colOff>
      <xdr:row>48</xdr:row>
      <xdr:rowOff>152400</xdr:rowOff>
    </xdr:to>
    <xdr:graphicFrame macro="">
      <xdr:nvGraphicFramePr>
        <xdr:cNvPr id="62" name="Diagramm 10">
          <a:extLst>
            <a:ext uri="{FF2B5EF4-FFF2-40B4-BE49-F238E27FC236}">
              <a16:creationId xmlns:a16="http://schemas.microsoft.com/office/drawing/2014/main" id="{00000000-0008-0000-2000-00003E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167640</xdr:colOff>
          <xdr:row>0</xdr:row>
          <xdr:rowOff>0</xdr:rowOff>
        </xdr:from>
        <xdr:to>
          <xdr:col>10</xdr:col>
          <xdr:colOff>15240</xdr:colOff>
          <xdr:row>0</xdr:row>
          <xdr:rowOff>518160</xdr:rowOff>
        </xdr:to>
        <xdr:pic>
          <xdr:nvPicPr>
            <xdr:cNvPr id="66" name="Grafik 59">
              <a:extLst>
                <a:ext uri="{FF2B5EF4-FFF2-40B4-BE49-F238E27FC236}">
                  <a16:creationId xmlns:a16="http://schemas.microsoft.com/office/drawing/2014/main" id="{00000000-0008-0000-2000-000042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!$D$6" spid="_x0000_s744484"/>
                </a:ext>
              </a:extLst>
            </xdr:cNvPicPr>
          </xdr:nvPicPr>
          <xdr:blipFill>
            <a:blip xmlns:r="http://schemas.openxmlformats.org/officeDocument/2006/relationships" r:embed="rId4"/>
            <a:srcRect/>
            <a:stretch>
              <a:fillRect/>
            </a:stretch>
          </xdr:blipFill>
          <xdr:spPr bwMode="auto">
            <a:xfrm>
              <a:off x="6858000" y="0"/>
              <a:ext cx="2225040" cy="518160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  <xdr:twoCellAnchor editAs="oneCell">
    <xdr:from>
      <xdr:col>9</xdr:col>
      <xdr:colOff>579120</xdr:colOff>
      <xdr:row>1</xdr:row>
      <xdr:rowOff>38100</xdr:rowOff>
    </xdr:from>
    <xdr:to>
      <xdr:col>9</xdr:col>
      <xdr:colOff>765255</xdr:colOff>
      <xdr:row>3</xdr:row>
      <xdr:rowOff>75645</xdr:rowOff>
    </xdr:to>
    <xdr:grpSp>
      <xdr:nvGrpSpPr>
        <xdr:cNvPr id="67" name="Gruppieren 20">
          <a:hlinkClick xmlns:r="http://schemas.openxmlformats.org/officeDocument/2006/relationships" r:id="rId5" tooltip="Help"/>
          <a:extLst>
            <a:ext uri="{FF2B5EF4-FFF2-40B4-BE49-F238E27FC236}">
              <a16:creationId xmlns:a16="http://schemas.microsoft.com/office/drawing/2014/main" id="{00000000-0008-0000-2000-000043000000}"/>
            </a:ext>
          </a:extLst>
        </xdr:cNvPr>
        <xdr:cNvGrpSpPr/>
      </xdr:nvGrpSpPr>
      <xdr:grpSpPr>
        <a:xfrm>
          <a:off x="8854440" y="609600"/>
          <a:ext cx="186135" cy="167085"/>
          <a:chOff x="8105775" y="571500"/>
          <a:chExt cx="172800" cy="172800"/>
        </a:xfrm>
      </xdr:grpSpPr>
      <xdr:sp macro="" textlink="">
        <xdr:nvSpPr>
          <xdr:cNvPr id="68" name="Rechteck 21">
            <a:extLst>
              <a:ext uri="{FF2B5EF4-FFF2-40B4-BE49-F238E27FC236}">
                <a16:creationId xmlns:a16="http://schemas.microsoft.com/office/drawing/2014/main" id="{00000000-0008-0000-2000-000044000000}"/>
              </a:ext>
            </a:extLst>
          </xdr:cNvPr>
          <xdr:cNvSpPr>
            <a:spLocks noChangeAspect="1"/>
          </xdr:cNvSpPr>
        </xdr:nvSpPr>
        <xdr:spPr>
          <a:xfrm>
            <a:off x="8105775" y="571500"/>
            <a:ext cx="172800" cy="172800"/>
          </a:xfrm>
          <a:prstGeom prst="rect">
            <a:avLst/>
          </a:prstGeom>
          <a:ln/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69" name="Textfeld 22">
            <a:extLst>
              <a:ext uri="{FF2B5EF4-FFF2-40B4-BE49-F238E27FC236}">
                <a16:creationId xmlns:a16="http://schemas.microsoft.com/office/drawing/2014/main" id="{00000000-0008-0000-2000-000045000000}"/>
              </a:ext>
            </a:extLst>
          </xdr:cNvPr>
          <xdr:cNvSpPr txBox="1"/>
        </xdr:nvSpPr>
        <xdr:spPr>
          <a:xfrm>
            <a:off x="8152998" y="584162"/>
            <a:ext cx="78355" cy="1474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t">
            <a:noAutofit/>
          </a:bodyPr>
          <a:lstStyle/>
          <a:p>
            <a:r>
              <a:rPr lang="de-CH" sz="1000" b="1">
                <a:solidFill>
                  <a:schemeClr val="bg1"/>
                </a:solidFill>
                <a:latin typeface="Arial" pitchFamily="34" charset="0"/>
                <a:cs typeface="Arial" pitchFamily="34" charset="0"/>
              </a:rPr>
              <a:t>?</a:t>
            </a:r>
          </a:p>
        </xdr:txBody>
      </xdr:sp>
    </xdr:grpSp>
    <xdr:clientData fPrintsWithSheet="0"/>
  </xdr:twoCellAnchor>
  <xdr:twoCellAnchor editAs="oneCell">
    <xdr:from>
      <xdr:col>0</xdr:col>
      <xdr:colOff>66675</xdr:colOff>
      <xdr:row>3</xdr:row>
      <xdr:rowOff>109537</xdr:rowOff>
    </xdr:from>
    <xdr:to>
      <xdr:col>0</xdr:col>
      <xdr:colOff>390675</xdr:colOff>
      <xdr:row>5</xdr:row>
      <xdr:rowOff>34952</xdr:rowOff>
    </xdr:to>
    <xdr:sp macro="" textlink="">
      <xdr:nvSpPr>
        <xdr:cNvPr id="10" name="Rechteck 69">
          <a:hlinkClick xmlns:r="http://schemas.openxmlformats.org/officeDocument/2006/relationships" r:id="rId6" tooltip="Finance Tool"/>
          <a:extLst>
            <a:ext uri="{FF2B5EF4-FFF2-40B4-BE49-F238E27FC236}">
              <a16:creationId xmlns:a16="http://schemas.microsoft.com/office/drawing/2014/main" id="{00000000-0008-0000-2000-00000A000000}"/>
            </a:ext>
          </a:extLst>
        </xdr:cNvPr>
        <xdr:cNvSpPr>
          <a:spLocks noChangeAspect="1"/>
        </xdr:cNvSpPr>
      </xdr:nvSpPr>
      <xdr:spPr>
        <a:xfrm>
          <a:off x="66675" y="814387"/>
          <a:ext cx="324000" cy="315940"/>
        </a:xfrm>
        <a:prstGeom prst="rect">
          <a:avLst/>
        </a:prstGeom>
        <a:ln>
          <a:solidFill>
            <a:schemeClr val="accent1">
              <a:lumMod val="60000"/>
              <a:lumOff val="40000"/>
            </a:schemeClr>
          </a:solidFill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spcFirstLastPara="0" vert="horz" wrap="square" lIns="41949" tIns="34964" rIns="41949" bIns="34964" numCol="1" spcCol="1270" anchor="ctr" anchorCtr="0">
          <a:noAutofit/>
        </a:bodyPr>
        <a:lstStyle/>
        <a:p>
          <a:pPr marL="0" marR="0" lvl="0" indent="0" algn="ctr" defTabSz="466725" rtl="0" eaLnBrk="1" fontAlgn="auto" latinLnBrk="0" hangingPunct="1">
            <a:lnSpc>
              <a:spcPct val="90000"/>
            </a:lnSpc>
            <a:spcBef>
              <a:spcPts val="0"/>
            </a:spcBef>
            <a:spcAft>
              <a:spcPct val="35000"/>
            </a:spcAft>
            <a:buClrTx/>
            <a:buSzTx/>
            <a:buFontTx/>
            <a:buNone/>
            <a:tabLst/>
            <a:defRPr/>
          </a:pPr>
          <a:r>
            <a:rPr kumimoji="0" lang="de-CH" sz="160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j-lt"/>
              <a:ea typeface="+mn-ea"/>
              <a:cs typeface="+mn-cs"/>
            </a:rPr>
            <a:t>$</a:t>
          </a:r>
        </a:p>
      </xdr:txBody>
    </xdr:sp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173404</xdr:colOff>
      <xdr:row>40</xdr:row>
      <xdr:rowOff>104357</xdr:rowOff>
    </xdr:from>
    <xdr:to>
      <xdr:col>5</xdr:col>
      <xdr:colOff>1825750</xdr:colOff>
      <xdr:row>48</xdr:row>
      <xdr:rowOff>196157</xdr:rowOff>
    </xdr:to>
    <xdr:sp macro="" textlink="">
      <xdr:nvSpPr>
        <xdr:cNvPr id="28" name="Rechteck 27">
          <a:extLst>
            <a:ext uri="{FF2B5EF4-FFF2-40B4-BE49-F238E27FC236}">
              <a16:creationId xmlns:a16="http://schemas.microsoft.com/office/drawing/2014/main" id="{00000000-0008-0000-2100-00001C000000}"/>
            </a:ext>
          </a:extLst>
        </xdr:cNvPr>
        <xdr:cNvSpPr>
          <a:spLocks noChangeAspect="1"/>
        </xdr:cNvSpPr>
      </xdr:nvSpPr>
      <xdr:spPr>
        <a:xfrm>
          <a:off x="3659554" y="9972257"/>
          <a:ext cx="2481021" cy="169200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oneCell">
    <xdr:from>
      <xdr:col>2</xdr:col>
      <xdr:colOff>361259</xdr:colOff>
      <xdr:row>40</xdr:row>
      <xdr:rowOff>104357</xdr:rowOff>
    </xdr:from>
    <xdr:to>
      <xdr:col>4</xdr:col>
      <xdr:colOff>127655</xdr:colOff>
      <xdr:row>48</xdr:row>
      <xdr:rowOff>196157</xdr:rowOff>
    </xdr:to>
    <xdr:sp macro="" textlink="">
      <xdr:nvSpPr>
        <xdr:cNvPr id="29" name="Rechteck 28">
          <a:extLst>
            <a:ext uri="{FF2B5EF4-FFF2-40B4-BE49-F238E27FC236}">
              <a16:creationId xmlns:a16="http://schemas.microsoft.com/office/drawing/2014/main" id="{00000000-0008-0000-2100-00001D000000}"/>
            </a:ext>
          </a:extLst>
        </xdr:cNvPr>
        <xdr:cNvSpPr>
          <a:spLocks noChangeAspect="1"/>
        </xdr:cNvSpPr>
      </xdr:nvSpPr>
      <xdr:spPr>
        <a:xfrm>
          <a:off x="1132784" y="9972257"/>
          <a:ext cx="2481021" cy="169200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oneCell">
    <xdr:from>
      <xdr:col>5</xdr:col>
      <xdr:colOff>1868786</xdr:colOff>
      <xdr:row>40</xdr:row>
      <xdr:rowOff>104358</xdr:rowOff>
    </xdr:from>
    <xdr:to>
      <xdr:col>8</xdr:col>
      <xdr:colOff>34982</xdr:colOff>
      <xdr:row>48</xdr:row>
      <xdr:rowOff>196158</xdr:rowOff>
    </xdr:to>
    <xdr:sp macro="" textlink="">
      <xdr:nvSpPr>
        <xdr:cNvPr id="30" name="Rechteck 29">
          <a:extLst>
            <a:ext uri="{FF2B5EF4-FFF2-40B4-BE49-F238E27FC236}">
              <a16:creationId xmlns:a16="http://schemas.microsoft.com/office/drawing/2014/main" id="{00000000-0008-0000-2100-00001E000000}"/>
            </a:ext>
          </a:extLst>
        </xdr:cNvPr>
        <xdr:cNvSpPr>
          <a:spLocks noChangeAspect="1"/>
        </xdr:cNvSpPr>
      </xdr:nvSpPr>
      <xdr:spPr>
        <a:xfrm>
          <a:off x="6183611" y="9972258"/>
          <a:ext cx="2481021" cy="169200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oneCell">
    <xdr:from>
      <xdr:col>4</xdr:col>
      <xdr:colOff>173404</xdr:colOff>
      <xdr:row>31</xdr:row>
      <xdr:rowOff>137903</xdr:rowOff>
    </xdr:from>
    <xdr:to>
      <xdr:col>5</xdr:col>
      <xdr:colOff>1825750</xdr:colOff>
      <xdr:row>40</xdr:row>
      <xdr:rowOff>58253</xdr:rowOff>
    </xdr:to>
    <xdr:sp macro="" textlink="">
      <xdr:nvSpPr>
        <xdr:cNvPr id="31" name="Rechteck 30">
          <a:extLst>
            <a:ext uri="{FF2B5EF4-FFF2-40B4-BE49-F238E27FC236}">
              <a16:creationId xmlns:a16="http://schemas.microsoft.com/office/drawing/2014/main" id="{00000000-0008-0000-2100-00001F000000}"/>
            </a:ext>
          </a:extLst>
        </xdr:cNvPr>
        <xdr:cNvSpPr>
          <a:spLocks noChangeAspect="1"/>
        </xdr:cNvSpPr>
      </xdr:nvSpPr>
      <xdr:spPr>
        <a:xfrm>
          <a:off x="3659554" y="14111078"/>
          <a:ext cx="2481021" cy="169200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oneCell">
    <xdr:from>
      <xdr:col>2</xdr:col>
      <xdr:colOff>361259</xdr:colOff>
      <xdr:row>31</xdr:row>
      <xdr:rowOff>137903</xdr:rowOff>
    </xdr:from>
    <xdr:to>
      <xdr:col>4</xdr:col>
      <xdr:colOff>127655</xdr:colOff>
      <xdr:row>40</xdr:row>
      <xdr:rowOff>58253</xdr:rowOff>
    </xdr:to>
    <xdr:sp macro="" textlink="">
      <xdr:nvSpPr>
        <xdr:cNvPr id="32" name="Rechteck 31">
          <a:extLst>
            <a:ext uri="{FF2B5EF4-FFF2-40B4-BE49-F238E27FC236}">
              <a16:creationId xmlns:a16="http://schemas.microsoft.com/office/drawing/2014/main" id="{00000000-0008-0000-2100-000020000000}"/>
            </a:ext>
          </a:extLst>
        </xdr:cNvPr>
        <xdr:cNvSpPr>
          <a:spLocks noChangeAspect="1"/>
        </xdr:cNvSpPr>
      </xdr:nvSpPr>
      <xdr:spPr>
        <a:xfrm>
          <a:off x="1132784" y="7519778"/>
          <a:ext cx="2481021" cy="169200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oneCell">
    <xdr:from>
      <xdr:col>5</xdr:col>
      <xdr:colOff>1868786</xdr:colOff>
      <xdr:row>31</xdr:row>
      <xdr:rowOff>137904</xdr:rowOff>
    </xdr:from>
    <xdr:to>
      <xdr:col>8</xdr:col>
      <xdr:colOff>34982</xdr:colOff>
      <xdr:row>40</xdr:row>
      <xdr:rowOff>58254</xdr:rowOff>
    </xdr:to>
    <xdr:sp macro="" textlink="">
      <xdr:nvSpPr>
        <xdr:cNvPr id="33" name="Rechteck 32">
          <a:extLst>
            <a:ext uri="{FF2B5EF4-FFF2-40B4-BE49-F238E27FC236}">
              <a16:creationId xmlns:a16="http://schemas.microsoft.com/office/drawing/2014/main" id="{00000000-0008-0000-2100-000021000000}"/>
            </a:ext>
          </a:extLst>
        </xdr:cNvPr>
        <xdr:cNvSpPr>
          <a:spLocks noChangeAspect="1"/>
        </xdr:cNvSpPr>
      </xdr:nvSpPr>
      <xdr:spPr>
        <a:xfrm>
          <a:off x="6183611" y="14111079"/>
          <a:ext cx="2481021" cy="1692000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oneCell">
    <xdr:from>
      <xdr:col>4</xdr:col>
      <xdr:colOff>173404</xdr:colOff>
      <xdr:row>22</xdr:row>
      <xdr:rowOff>114299</xdr:rowOff>
    </xdr:from>
    <xdr:to>
      <xdr:col>5</xdr:col>
      <xdr:colOff>1825750</xdr:colOff>
      <xdr:row>31</xdr:row>
      <xdr:rowOff>91799</xdr:rowOff>
    </xdr:to>
    <xdr:sp macro="" textlink="">
      <xdr:nvSpPr>
        <xdr:cNvPr id="34" name="Rechteck 33">
          <a:extLst>
            <a:ext uri="{FF2B5EF4-FFF2-40B4-BE49-F238E27FC236}">
              <a16:creationId xmlns:a16="http://schemas.microsoft.com/office/drawing/2014/main" id="{00000000-0008-0000-2100-000022000000}"/>
            </a:ext>
          </a:extLst>
        </xdr:cNvPr>
        <xdr:cNvSpPr>
          <a:spLocks noChangeAspect="1"/>
        </xdr:cNvSpPr>
      </xdr:nvSpPr>
      <xdr:spPr>
        <a:xfrm>
          <a:off x="3659554" y="12372974"/>
          <a:ext cx="2481021" cy="1692000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oneCell">
    <xdr:from>
      <xdr:col>2</xdr:col>
      <xdr:colOff>361259</xdr:colOff>
      <xdr:row>22</xdr:row>
      <xdr:rowOff>114299</xdr:rowOff>
    </xdr:from>
    <xdr:to>
      <xdr:col>4</xdr:col>
      <xdr:colOff>127655</xdr:colOff>
      <xdr:row>31</xdr:row>
      <xdr:rowOff>91799</xdr:rowOff>
    </xdr:to>
    <xdr:sp macro="" textlink="">
      <xdr:nvSpPr>
        <xdr:cNvPr id="35" name="Rechteck 34">
          <a:extLst>
            <a:ext uri="{FF2B5EF4-FFF2-40B4-BE49-F238E27FC236}">
              <a16:creationId xmlns:a16="http://schemas.microsoft.com/office/drawing/2014/main" id="{00000000-0008-0000-2100-000023000000}"/>
            </a:ext>
          </a:extLst>
        </xdr:cNvPr>
        <xdr:cNvSpPr>
          <a:spLocks noChangeAspect="1"/>
        </xdr:cNvSpPr>
      </xdr:nvSpPr>
      <xdr:spPr>
        <a:xfrm>
          <a:off x="1132784" y="5781674"/>
          <a:ext cx="2481021" cy="169200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oneCell">
    <xdr:from>
      <xdr:col>5</xdr:col>
      <xdr:colOff>1868786</xdr:colOff>
      <xdr:row>22</xdr:row>
      <xdr:rowOff>114300</xdr:rowOff>
    </xdr:from>
    <xdr:to>
      <xdr:col>8</xdr:col>
      <xdr:colOff>34982</xdr:colOff>
      <xdr:row>31</xdr:row>
      <xdr:rowOff>91800</xdr:rowOff>
    </xdr:to>
    <xdr:sp macro="" textlink="">
      <xdr:nvSpPr>
        <xdr:cNvPr id="36" name="Rechteck 35">
          <a:extLst>
            <a:ext uri="{FF2B5EF4-FFF2-40B4-BE49-F238E27FC236}">
              <a16:creationId xmlns:a16="http://schemas.microsoft.com/office/drawing/2014/main" id="{00000000-0008-0000-2100-000024000000}"/>
            </a:ext>
          </a:extLst>
        </xdr:cNvPr>
        <xdr:cNvSpPr>
          <a:spLocks noChangeAspect="1"/>
        </xdr:cNvSpPr>
      </xdr:nvSpPr>
      <xdr:spPr>
        <a:xfrm>
          <a:off x="6183611" y="12372975"/>
          <a:ext cx="2481021" cy="1692000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oneCell">
    <xdr:from>
      <xdr:col>0</xdr:col>
      <xdr:colOff>224265</xdr:colOff>
      <xdr:row>22</xdr:row>
      <xdr:rowOff>104774</xdr:rowOff>
    </xdr:from>
    <xdr:to>
      <xdr:col>1</xdr:col>
      <xdr:colOff>100326</xdr:colOff>
      <xdr:row>49</xdr:row>
      <xdr:rowOff>57152</xdr:rowOff>
    </xdr:to>
    <xdr:sp macro="" textlink="' '!A238">
      <xdr:nvSpPr>
        <xdr:cNvPr id="20" name="Textfeld 19">
          <a:extLst>
            <a:ext uri="{FF2B5EF4-FFF2-40B4-BE49-F238E27FC236}">
              <a16:creationId xmlns:a16="http://schemas.microsoft.com/office/drawing/2014/main" id="{00000000-0008-0000-2100-000014000000}"/>
            </a:ext>
          </a:extLst>
        </xdr:cNvPr>
        <xdr:cNvSpPr txBox="1"/>
      </xdr:nvSpPr>
      <xdr:spPr>
        <a:xfrm rot="16200000">
          <a:off x="-2223719" y="8934508"/>
          <a:ext cx="5238753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fld id="{590E9E55-F831-4F64-8B91-C68E852AA958}" type="TxLink">
            <a:rPr lang="de-CH" sz="1600" b="1"/>
            <a:pPr algn="ctr"/>
            <a:t>Eintretenswahr-scheinlichkeit</a:t>
          </a:fld>
          <a:endParaRPr lang="de-CH" sz="1600" b="1"/>
        </a:p>
      </xdr:txBody>
    </xdr:sp>
    <xdr:clientData/>
  </xdr:twoCellAnchor>
  <xdr:twoCellAnchor editAs="oneCell">
    <xdr:from>
      <xdr:col>2</xdr:col>
      <xdr:colOff>342901</xdr:colOff>
      <xdr:row>51</xdr:row>
      <xdr:rowOff>169209</xdr:rowOff>
    </xdr:from>
    <xdr:to>
      <xdr:col>8</xdr:col>
      <xdr:colOff>85726</xdr:colOff>
      <xdr:row>53</xdr:row>
      <xdr:rowOff>130995</xdr:rowOff>
    </xdr:to>
    <xdr:sp macro="" textlink="' '!A242">
      <xdr:nvSpPr>
        <xdr:cNvPr id="21" name="Textfeld 20">
          <a:extLst>
            <a:ext uri="{FF2B5EF4-FFF2-40B4-BE49-F238E27FC236}">
              <a16:creationId xmlns:a16="http://schemas.microsoft.com/office/drawing/2014/main" id="{00000000-0008-0000-2100-000015000000}"/>
            </a:ext>
          </a:extLst>
        </xdr:cNvPr>
        <xdr:cNvSpPr txBox="1"/>
      </xdr:nvSpPr>
      <xdr:spPr>
        <a:xfrm>
          <a:off x="1114426" y="12218334"/>
          <a:ext cx="7600950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fld id="{D361E393-E969-47E7-986C-E5B28DB6E48D}" type="TxLink">
            <a:rPr lang="de-CH" sz="1600" b="1"/>
            <a:pPr algn="ctr"/>
            <a:t>Schadensausmass</a:t>
          </a:fld>
          <a:endParaRPr lang="de-CH" sz="1600" b="1"/>
        </a:p>
      </xdr:txBody>
    </xdr:sp>
    <xdr:clientData/>
  </xdr:twoCellAnchor>
  <xdr:twoCellAnchor editAs="oneCell">
    <xdr:from>
      <xdr:col>1</xdr:col>
      <xdr:colOff>94499</xdr:colOff>
      <xdr:row>22</xdr:row>
      <xdr:rowOff>133350</xdr:rowOff>
    </xdr:from>
    <xdr:to>
      <xdr:col>2</xdr:col>
      <xdr:colOff>101195</xdr:colOff>
      <xdr:row>27</xdr:row>
      <xdr:rowOff>133349</xdr:rowOff>
    </xdr:to>
    <xdr:sp macro="" textlink="' '!A239">
      <xdr:nvSpPr>
        <xdr:cNvPr id="22" name="Textfeld 21">
          <a:extLst>
            <a:ext uri="{FF2B5EF4-FFF2-40B4-BE49-F238E27FC236}">
              <a16:creationId xmlns:a16="http://schemas.microsoft.com/office/drawing/2014/main" id="{00000000-0008-0000-2100-000016000000}"/>
            </a:ext>
          </a:extLst>
        </xdr:cNvPr>
        <xdr:cNvSpPr txBox="1"/>
      </xdr:nvSpPr>
      <xdr:spPr>
        <a:xfrm rot="16200000">
          <a:off x="240722" y="6835602"/>
          <a:ext cx="952499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fld id="{E793A3AD-497F-400B-87B6-F8005DB08AB7}" type="TxLink">
            <a:rPr lang="de-CH" sz="1400" b="0"/>
            <a:pPr algn="ctr"/>
            <a:t>hoch</a:t>
          </a:fld>
          <a:endParaRPr lang="de-CH" sz="1400" b="0"/>
        </a:p>
      </xdr:txBody>
    </xdr:sp>
    <xdr:clientData/>
  </xdr:twoCellAnchor>
  <xdr:twoCellAnchor editAs="oneCell">
    <xdr:from>
      <xdr:col>1</xdr:col>
      <xdr:colOff>94504</xdr:colOff>
      <xdr:row>44</xdr:row>
      <xdr:rowOff>104775</xdr:rowOff>
    </xdr:from>
    <xdr:to>
      <xdr:col>2</xdr:col>
      <xdr:colOff>101200</xdr:colOff>
      <xdr:row>49</xdr:row>
      <xdr:rowOff>57150</xdr:rowOff>
    </xdr:to>
    <xdr:sp macro="" textlink="' '!A241">
      <xdr:nvSpPr>
        <xdr:cNvPr id="23" name="Textfeld 22">
          <a:extLst>
            <a:ext uri="{FF2B5EF4-FFF2-40B4-BE49-F238E27FC236}">
              <a16:creationId xmlns:a16="http://schemas.microsoft.com/office/drawing/2014/main" id="{00000000-0008-0000-2100-000017000000}"/>
            </a:ext>
          </a:extLst>
        </xdr:cNvPr>
        <xdr:cNvSpPr txBox="1"/>
      </xdr:nvSpPr>
      <xdr:spPr>
        <a:xfrm rot="16200000">
          <a:off x="240727" y="11093277"/>
          <a:ext cx="952500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fld id="{9A6B5979-172E-4330-88C7-F9077EE8AE73}" type="TxLink">
            <a:rPr lang="de-CH" sz="1400" b="0"/>
            <a:pPr algn="ctr"/>
            <a:t>gering</a:t>
          </a:fld>
          <a:endParaRPr lang="de-CH" sz="1400" b="0"/>
        </a:p>
      </xdr:txBody>
    </xdr:sp>
    <xdr:clientData/>
  </xdr:twoCellAnchor>
  <xdr:twoCellAnchor editAs="oneCell">
    <xdr:from>
      <xdr:col>7</xdr:col>
      <xdr:colOff>400050</xdr:colOff>
      <xdr:row>50</xdr:row>
      <xdr:rowOff>114869</xdr:rowOff>
    </xdr:from>
    <xdr:to>
      <xdr:col>8</xdr:col>
      <xdr:colOff>95250</xdr:colOff>
      <xdr:row>52</xdr:row>
      <xdr:rowOff>45365</xdr:rowOff>
    </xdr:to>
    <xdr:sp macro="" textlink="' '!A239">
      <xdr:nvSpPr>
        <xdr:cNvPr id="24" name="Textfeld 23">
          <a:extLst>
            <a:ext uri="{FF2B5EF4-FFF2-40B4-BE49-F238E27FC236}">
              <a16:creationId xmlns:a16="http://schemas.microsoft.com/office/drawing/2014/main" id="{00000000-0008-0000-2100-000018000000}"/>
            </a:ext>
          </a:extLst>
        </xdr:cNvPr>
        <xdr:cNvSpPr txBox="1"/>
      </xdr:nvSpPr>
      <xdr:spPr>
        <a:xfrm>
          <a:off x="7296150" y="11973494"/>
          <a:ext cx="1428750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fld id="{A6C8FDB9-875E-491B-8B4D-DB081B59F70E}" type="TxLink">
            <a:rPr lang="de-CH" sz="1400" b="0"/>
            <a:pPr algn="ctr"/>
            <a:t>hoch</a:t>
          </a:fld>
          <a:endParaRPr lang="de-CH" sz="1400" b="0"/>
        </a:p>
      </xdr:txBody>
    </xdr:sp>
    <xdr:clientData/>
  </xdr:twoCellAnchor>
  <xdr:twoCellAnchor editAs="oneCell">
    <xdr:from>
      <xdr:col>2</xdr:col>
      <xdr:colOff>304800</xdr:colOff>
      <xdr:row>50</xdr:row>
      <xdr:rowOff>114869</xdr:rowOff>
    </xdr:from>
    <xdr:to>
      <xdr:col>2</xdr:col>
      <xdr:colOff>1685925</xdr:colOff>
      <xdr:row>52</xdr:row>
      <xdr:rowOff>45365</xdr:rowOff>
    </xdr:to>
    <xdr:sp macro="" textlink="' '!A241">
      <xdr:nvSpPr>
        <xdr:cNvPr id="25" name="Textfeld 24">
          <a:extLst>
            <a:ext uri="{FF2B5EF4-FFF2-40B4-BE49-F238E27FC236}">
              <a16:creationId xmlns:a16="http://schemas.microsoft.com/office/drawing/2014/main" id="{00000000-0008-0000-2100-000019000000}"/>
            </a:ext>
          </a:extLst>
        </xdr:cNvPr>
        <xdr:cNvSpPr txBox="1"/>
      </xdr:nvSpPr>
      <xdr:spPr>
        <a:xfrm>
          <a:off x="1076325" y="11973494"/>
          <a:ext cx="1381125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fld id="{83A8F04D-2197-4039-8C46-B0008972DD21}" type="TxLink">
            <a:rPr lang="de-CH" sz="1400" b="0"/>
            <a:pPr algn="ctr"/>
            <a:t>gering</a:t>
          </a:fld>
          <a:endParaRPr lang="de-CH" sz="1400" b="0"/>
        </a:p>
      </xdr:txBody>
    </xdr:sp>
    <xdr:clientData/>
  </xdr:twoCellAnchor>
  <xdr:twoCellAnchor editAs="oneCell">
    <xdr:from>
      <xdr:col>5</xdr:col>
      <xdr:colOff>200025</xdr:colOff>
      <xdr:row>50</xdr:row>
      <xdr:rowOff>114869</xdr:rowOff>
    </xdr:from>
    <xdr:to>
      <xdr:col>5</xdr:col>
      <xdr:colOff>1076325</xdr:colOff>
      <xdr:row>52</xdr:row>
      <xdr:rowOff>45365</xdr:rowOff>
    </xdr:to>
    <xdr:sp macro="" textlink="' '!A240">
      <xdr:nvSpPr>
        <xdr:cNvPr id="26" name="Textfeld 25">
          <a:extLst>
            <a:ext uri="{FF2B5EF4-FFF2-40B4-BE49-F238E27FC236}">
              <a16:creationId xmlns:a16="http://schemas.microsoft.com/office/drawing/2014/main" id="{00000000-0008-0000-2100-00001A000000}"/>
            </a:ext>
          </a:extLst>
        </xdr:cNvPr>
        <xdr:cNvSpPr txBox="1"/>
      </xdr:nvSpPr>
      <xdr:spPr>
        <a:xfrm>
          <a:off x="4514850" y="11973494"/>
          <a:ext cx="876300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fld id="{A0A47CA1-CBB4-485B-A1D9-78BE76C65FD1}" type="TxLink">
            <a:rPr lang="de-CH" sz="1400" b="0"/>
            <a:pPr algn="ctr"/>
            <a:t>mittel</a:t>
          </a:fld>
          <a:endParaRPr lang="de-CH" sz="1400" b="0"/>
        </a:p>
      </xdr:txBody>
    </xdr:sp>
    <xdr:clientData/>
  </xdr:twoCellAnchor>
  <xdr:twoCellAnchor editAs="oneCell">
    <xdr:from>
      <xdr:col>1</xdr:col>
      <xdr:colOff>94505</xdr:colOff>
      <xdr:row>32</xdr:row>
      <xdr:rowOff>123825</xdr:rowOff>
    </xdr:from>
    <xdr:to>
      <xdr:col>2</xdr:col>
      <xdr:colOff>101201</xdr:colOff>
      <xdr:row>40</xdr:row>
      <xdr:rowOff>0</xdr:rowOff>
    </xdr:to>
    <xdr:sp macro="" textlink="' '!A240">
      <xdr:nvSpPr>
        <xdr:cNvPr id="27" name="Textfeld 26">
          <a:extLst>
            <a:ext uri="{FF2B5EF4-FFF2-40B4-BE49-F238E27FC236}">
              <a16:creationId xmlns:a16="http://schemas.microsoft.com/office/drawing/2014/main" id="{00000000-0008-0000-2100-00001B000000}"/>
            </a:ext>
          </a:extLst>
        </xdr:cNvPr>
        <xdr:cNvSpPr txBox="1"/>
      </xdr:nvSpPr>
      <xdr:spPr>
        <a:xfrm rot="16200000">
          <a:off x="-11685" y="8983490"/>
          <a:ext cx="1457325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fld id="{7FE7408E-BD4E-4A7B-8428-C749697BCCA7}" type="TxLink">
            <a:rPr lang="de-CH" sz="1400" b="0"/>
            <a:pPr algn="ctr"/>
            <a:t>mittel</a:t>
          </a:fld>
          <a:endParaRPr lang="de-CH" sz="1400" b="0"/>
        </a:p>
      </xdr:txBody>
    </xdr:sp>
    <xdr:clientData/>
  </xdr:twoCellAnchor>
  <xdr:twoCellAnchor editAs="oneCell">
    <xdr:from>
      <xdr:col>32</xdr:col>
      <xdr:colOff>300578</xdr:colOff>
      <xdr:row>16</xdr:row>
      <xdr:rowOff>190088</xdr:rowOff>
    </xdr:from>
    <xdr:to>
      <xdr:col>35</xdr:col>
      <xdr:colOff>350188</xdr:colOff>
      <xdr:row>23</xdr:row>
      <xdr:rowOff>119967</xdr:rowOff>
    </xdr:to>
    <xdr:grpSp>
      <xdr:nvGrpSpPr>
        <xdr:cNvPr id="37" name="Gruppieren 36">
          <a:extLst>
            <a:ext uri="{FF2B5EF4-FFF2-40B4-BE49-F238E27FC236}">
              <a16:creationId xmlns:a16="http://schemas.microsoft.com/office/drawing/2014/main" id="{00000000-0008-0000-2100-000025000000}"/>
            </a:ext>
          </a:extLst>
        </xdr:cNvPr>
        <xdr:cNvGrpSpPr/>
      </xdr:nvGrpSpPr>
      <xdr:grpSpPr>
        <a:xfrm rot="16200000">
          <a:off x="24466313" y="4606973"/>
          <a:ext cx="1560559" cy="2632790"/>
          <a:chOff x="5419214" y="3738354"/>
          <a:chExt cx="1836010" cy="999921"/>
        </a:xfrm>
      </xdr:grpSpPr>
      <xdr:sp macro="" textlink="">
        <xdr:nvSpPr>
          <xdr:cNvPr id="38" name="Rechteck 37">
            <a:extLst>
              <a:ext uri="{FF2B5EF4-FFF2-40B4-BE49-F238E27FC236}">
                <a16:creationId xmlns:a16="http://schemas.microsoft.com/office/drawing/2014/main" id="{00000000-0008-0000-2100-000026000000}"/>
              </a:ext>
            </a:extLst>
          </xdr:cNvPr>
          <xdr:cNvSpPr>
            <a:spLocks noChangeAspect="1"/>
          </xdr:cNvSpPr>
        </xdr:nvSpPr>
        <xdr:spPr>
          <a:xfrm>
            <a:off x="5419727" y="3738354"/>
            <a:ext cx="250562" cy="252000"/>
          </a:xfrm>
          <a:prstGeom prst="rect">
            <a:avLst/>
          </a:prstGeom>
          <a:solidFill>
            <a:schemeClr val="accent2">
              <a:lumMod val="20000"/>
              <a:lumOff val="80000"/>
            </a:schemeClr>
          </a:solidFill>
          <a:ln w="3175">
            <a:prstDash val="sysDash"/>
          </a:ln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de-CH" sz="1100"/>
          </a:p>
        </xdr:txBody>
      </xdr:sp>
      <xdr:sp macro="" textlink="">
        <xdr:nvSpPr>
          <xdr:cNvPr id="39" name="Rechteck 38">
            <a:extLst>
              <a:ext uri="{FF2B5EF4-FFF2-40B4-BE49-F238E27FC236}">
                <a16:creationId xmlns:a16="http://schemas.microsoft.com/office/drawing/2014/main" id="{00000000-0008-0000-2100-000027000000}"/>
              </a:ext>
            </a:extLst>
          </xdr:cNvPr>
          <xdr:cNvSpPr>
            <a:spLocks noChangeAspect="1"/>
          </xdr:cNvSpPr>
        </xdr:nvSpPr>
        <xdr:spPr>
          <a:xfrm>
            <a:off x="5420199" y="4486275"/>
            <a:ext cx="250562" cy="252000"/>
          </a:xfrm>
          <a:prstGeom prst="rect">
            <a:avLst/>
          </a:prstGeom>
          <a:solidFill>
            <a:schemeClr val="accent2">
              <a:lumMod val="60000"/>
              <a:lumOff val="40000"/>
            </a:schemeClr>
          </a:solidFill>
          <a:ln w="3175">
            <a:prstDash val="sysDash"/>
          </a:ln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de-CH" sz="1100"/>
          </a:p>
        </xdr:txBody>
      </xdr:sp>
      <xdr:sp macro="" textlink="">
        <xdr:nvSpPr>
          <xdr:cNvPr id="40" name="Rechteck 39">
            <a:extLst>
              <a:ext uri="{FF2B5EF4-FFF2-40B4-BE49-F238E27FC236}">
                <a16:creationId xmlns:a16="http://schemas.microsoft.com/office/drawing/2014/main" id="{00000000-0008-0000-2100-000028000000}"/>
              </a:ext>
            </a:extLst>
          </xdr:cNvPr>
          <xdr:cNvSpPr>
            <a:spLocks noChangeAspect="1"/>
          </xdr:cNvSpPr>
        </xdr:nvSpPr>
        <xdr:spPr>
          <a:xfrm>
            <a:off x="5419727" y="4105275"/>
            <a:ext cx="250562" cy="252000"/>
          </a:xfrm>
          <a:prstGeom prst="rect">
            <a:avLst/>
          </a:prstGeom>
          <a:solidFill>
            <a:schemeClr val="accent2">
              <a:lumMod val="40000"/>
              <a:lumOff val="60000"/>
            </a:schemeClr>
          </a:solidFill>
          <a:ln w="3175">
            <a:prstDash val="sysDash"/>
          </a:ln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de-CH" sz="1100"/>
          </a:p>
        </xdr:txBody>
      </xdr:sp>
      <xdr:sp macro="" textlink="' '!A243">
        <xdr:nvSpPr>
          <xdr:cNvPr id="41" name="Textfeld 40">
            <a:extLst>
              <a:ext uri="{FF2B5EF4-FFF2-40B4-BE49-F238E27FC236}">
                <a16:creationId xmlns:a16="http://schemas.microsoft.com/office/drawing/2014/main" id="{00000000-0008-0000-2100-000029000000}"/>
              </a:ext>
            </a:extLst>
          </xdr:cNvPr>
          <xdr:cNvSpPr txBox="1"/>
        </xdr:nvSpPr>
        <xdr:spPr>
          <a:xfrm>
            <a:off x="5455816" y="3828410"/>
            <a:ext cx="1678102" cy="10316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fld id="{2455219B-7CCB-479F-8EBB-53EB1B59C06C}" type="TxLink">
              <a:rPr lang="de-CH" sz="1100"/>
              <a:pPr/>
              <a:t>Kein Handlungsbedarf</a:t>
            </a:fld>
            <a:endParaRPr lang="de-CH" sz="1100"/>
          </a:p>
        </xdr:txBody>
      </xdr:sp>
      <xdr:sp macro="" textlink="' '!A244">
        <xdr:nvSpPr>
          <xdr:cNvPr id="42" name="Textfeld 41">
            <a:extLst>
              <a:ext uri="{FF2B5EF4-FFF2-40B4-BE49-F238E27FC236}">
                <a16:creationId xmlns:a16="http://schemas.microsoft.com/office/drawing/2014/main" id="{00000000-0008-0000-2100-00002A000000}"/>
              </a:ext>
            </a:extLst>
          </xdr:cNvPr>
          <xdr:cNvSpPr txBox="1"/>
        </xdr:nvSpPr>
        <xdr:spPr>
          <a:xfrm>
            <a:off x="5507581" y="4190370"/>
            <a:ext cx="1376229" cy="10316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fld id="{38C86722-4BE2-4C64-8837-096B9A69CBF6}" type="TxLink">
              <a:rPr lang="de-CH" sz="1100"/>
              <a:pPr/>
              <a:t>Handlungsbedarf</a:t>
            </a:fld>
            <a:endParaRPr lang="de-CH" sz="1100"/>
          </a:p>
        </xdr:txBody>
      </xdr:sp>
      <xdr:sp macro="" textlink="' '!A245">
        <xdr:nvSpPr>
          <xdr:cNvPr id="43" name="Textfeld 42">
            <a:extLst>
              <a:ext uri="{FF2B5EF4-FFF2-40B4-BE49-F238E27FC236}">
                <a16:creationId xmlns:a16="http://schemas.microsoft.com/office/drawing/2014/main" id="{00000000-0008-0000-2100-00002B000000}"/>
              </a:ext>
            </a:extLst>
          </xdr:cNvPr>
          <xdr:cNvSpPr txBox="1"/>
        </xdr:nvSpPr>
        <xdr:spPr>
          <a:xfrm>
            <a:off x="5419214" y="4571372"/>
            <a:ext cx="1836010" cy="10316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fld id="{0B08217B-D988-41BF-ACA6-265C229D1F55}" type="TxLink">
              <a:rPr lang="de-CH" sz="1100"/>
              <a:pPr/>
              <a:t>Akuter Handlungsbedarf</a:t>
            </a:fld>
            <a:endParaRPr lang="de-CH" sz="1100"/>
          </a:p>
        </xdr:txBody>
      </xdr:sp>
    </xdr:grpSp>
    <xdr:clientData/>
  </xdr:twoCellAnchor>
  <xdr:twoCellAnchor editAs="oneCell">
    <xdr:from>
      <xdr:col>8</xdr:col>
      <xdr:colOff>271460</xdr:colOff>
      <xdr:row>1</xdr:row>
      <xdr:rowOff>57150</xdr:rowOff>
    </xdr:from>
    <xdr:to>
      <xdr:col>8</xdr:col>
      <xdr:colOff>451460</xdr:colOff>
      <xdr:row>1</xdr:row>
      <xdr:rowOff>237150</xdr:rowOff>
    </xdr:to>
    <xdr:grpSp>
      <xdr:nvGrpSpPr>
        <xdr:cNvPr id="54" name="Gruppieren 53">
          <a:hlinkClick xmlns:r="http://schemas.openxmlformats.org/officeDocument/2006/relationships" r:id="rId1" tooltip="Help"/>
          <a:extLst>
            <a:ext uri="{FF2B5EF4-FFF2-40B4-BE49-F238E27FC236}">
              <a16:creationId xmlns:a16="http://schemas.microsoft.com/office/drawing/2014/main" id="{00000000-0008-0000-2100-000036000000}"/>
            </a:ext>
          </a:extLst>
        </xdr:cNvPr>
        <xdr:cNvGrpSpPr/>
      </xdr:nvGrpSpPr>
      <xdr:grpSpPr>
        <a:xfrm>
          <a:off x="9156380" y="613410"/>
          <a:ext cx="180000" cy="180000"/>
          <a:chOff x="8105775" y="571500"/>
          <a:chExt cx="172800" cy="172800"/>
        </a:xfrm>
      </xdr:grpSpPr>
      <xdr:sp macro="" textlink="">
        <xdr:nvSpPr>
          <xdr:cNvPr id="55" name="Rechteck 54">
            <a:extLst>
              <a:ext uri="{FF2B5EF4-FFF2-40B4-BE49-F238E27FC236}">
                <a16:creationId xmlns:a16="http://schemas.microsoft.com/office/drawing/2014/main" id="{00000000-0008-0000-2100-000037000000}"/>
              </a:ext>
            </a:extLst>
          </xdr:cNvPr>
          <xdr:cNvSpPr>
            <a:spLocks noChangeAspect="1"/>
          </xdr:cNvSpPr>
        </xdr:nvSpPr>
        <xdr:spPr>
          <a:xfrm>
            <a:off x="8105775" y="571500"/>
            <a:ext cx="172800" cy="172800"/>
          </a:xfrm>
          <a:prstGeom prst="rect">
            <a:avLst/>
          </a:prstGeom>
          <a:ln/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56" name="Textfeld 55">
            <a:extLst>
              <a:ext uri="{FF2B5EF4-FFF2-40B4-BE49-F238E27FC236}">
                <a16:creationId xmlns:a16="http://schemas.microsoft.com/office/drawing/2014/main" id="{00000000-0008-0000-2100-000038000000}"/>
              </a:ext>
            </a:extLst>
          </xdr:cNvPr>
          <xdr:cNvSpPr txBox="1"/>
        </xdr:nvSpPr>
        <xdr:spPr>
          <a:xfrm>
            <a:off x="8152998" y="584162"/>
            <a:ext cx="78355" cy="1474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t">
            <a:noAutofit/>
          </a:bodyPr>
          <a:lstStyle/>
          <a:p>
            <a:r>
              <a:rPr lang="de-CH" sz="1000" b="1">
                <a:solidFill>
                  <a:schemeClr val="bg1"/>
                </a:solidFill>
                <a:latin typeface="Arial" pitchFamily="34" charset="0"/>
                <a:cs typeface="Arial" pitchFamily="34" charset="0"/>
              </a:rPr>
              <a:t>?</a:t>
            </a:r>
          </a:p>
        </xdr:txBody>
      </xdr:sp>
    </xdr:grpSp>
    <xdr:clientData fPrintsWithSheet="0"/>
  </xdr:twoCellAnchor>
  <xdr:twoCellAnchor editAs="oneCell">
    <xdr:from>
      <xdr:col>0</xdr:col>
      <xdr:colOff>57150</xdr:colOff>
      <xdr:row>0</xdr:row>
      <xdr:rowOff>114300</xdr:rowOff>
    </xdr:from>
    <xdr:to>
      <xdr:col>0</xdr:col>
      <xdr:colOff>381150</xdr:colOff>
      <xdr:row>0</xdr:row>
      <xdr:rowOff>439765</xdr:rowOff>
    </xdr:to>
    <xdr:grpSp>
      <xdr:nvGrpSpPr>
        <xdr:cNvPr id="57" name="Gruppieren 56">
          <a:hlinkClick xmlns:r="http://schemas.openxmlformats.org/officeDocument/2006/relationships" r:id="rId2" tooltip="Home"/>
          <a:extLst>
            <a:ext uri="{FF2B5EF4-FFF2-40B4-BE49-F238E27FC236}">
              <a16:creationId xmlns:a16="http://schemas.microsoft.com/office/drawing/2014/main" id="{00000000-0008-0000-2100-000039000000}"/>
            </a:ext>
          </a:extLst>
        </xdr:cNvPr>
        <xdr:cNvGrpSpPr/>
      </xdr:nvGrpSpPr>
      <xdr:grpSpPr>
        <a:xfrm>
          <a:off x="57150" y="114300"/>
          <a:ext cx="324000" cy="325465"/>
          <a:chOff x="12729063" y="1298331"/>
          <a:chExt cx="324000" cy="323267"/>
        </a:xfrm>
      </xdr:grpSpPr>
      <xdr:sp macro="" textlink="">
        <xdr:nvSpPr>
          <xdr:cNvPr id="58" name="Rechteck 57">
            <a:extLst>
              <a:ext uri="{FF2B5EF4-FFF2-40B4-BE49-F238E27FC236}">
                <a16:creationId xmlns:a16="http://schemas.microsoft.com/office/drawing/2014/main" id="{00000000-0008-0000-2100-00003A000000}"/>
              </a:ext>
            </a:extLst>
          </xdr:cNvPr>
          <xdr:cNvSpPr>
            <a:spLocks noChangeAspect="1"/>
          </xdr:cNvSpPr>
        </xdr:nvSpPr>
        <xdr:spPr>
          <a:xfrm>
            <a:off x="12729063" y="1298331"/>
            <a:ext cx="324000" cy="323267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pic>
        <xdr:nvPicPr>
          <xdr:cNvPr id="59" name="Grafik 58" descr="http://www.clker.com/cliparts/Z/I/5/L/X/x/white-house-md.png">
            <a:extLst>
              <a:ext uri="{FF2B5EF4-FFF2-40B4-BE49-F238E27FC236}">
                <a16:creationId xmlns:a16="http://schemas.microsoft.com/office/drawing/2014/main" id="{00000000-0008-0000-2100-00003B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786214" y="1345223"/>
            <a:ext cx="228255" cy="2160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  <xdr:twoCellAnchor editAs="oneCell">
    <xdr:from>
      <xdr:col>0</xdr:col>
      <xdr:colOff>57150</xdr:colOff>
      <xdr:row>53</xdr:row>
      <xdr:rowOff>0</xdr:rowOff>
    </xdr:from>
    <xdr:to>
      <xdr:col>0</xdr:col>
      <xdr:colOff>381150</xdr:colOff>
      <xdr:row>55</xdr:row>
      <xdr:rowOff>125440</xdr:rowOff>
    </xdr:to>
    <xdr:grpSp>
      <xdr:nvGrpSpPr>
        <xdr:cNvPr id="60" name="Gruppieren 59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2100-00003C000000}"/>
            </a:ext>
          </a:extLst>
        </xdr:cNvPr>
        <xdr:cNvGrpSpPr/>
      </xdr:nvGrpSpPr>
      <xdr:grpSpPr>
        <a:xfrm>
          <a:off x="57150" y="12298680"/>
          <a:ext cx="324000" cy="315940"/>
          <a:chOff x="66675" y="4972050"/>
          <a:chExt cx="324000" cy="325465"/>
        </a:xfrm>
      </xdr:grpSpPr>
      <xdr:sp macro="" textlink="">
        <xdr:nvSpPr>
          <xdr:cNvPr id="61" name="Rechteck 60">
            <a:extLst>
              <a:ext uri="{FF2B5EF4-FFF2-40B4-BE49-F238E27FC236}">
                <a16:creationId xmlns:a16="http://schemas.microsoft.com/office/drawing/2014/main" id="{00000000-0008-0000-2100-00003D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62" name="Pfeil nach oben 61">
            <a:extLst>
              <a:ext uri="{FF2B5EF4-FFF2-40B4-BE49-F238E27FC236}">
                <a16:creationId xmlns:a16="http://schemas.microsoft.com/office/drawing/2014/main" id="{00000000-0008-0000-2100-00003E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xdr:twoCellAnchor editAs="oneCell">
    <xdr:from>
      <xdr:col>0</xdr:col>
      <xdr:colOff>57150</xdr:colOff>
      <xdr:row>3</xdr:row>
      <xdr:rowOff>0</xdr:rowOff>
    </xdr:from>
    <xdr:to>
      <xdr:col>0</xdr:col>
      <xdr:colOff>381150</xdr:colOff>
      <xdr:row>3</xdr:row>
      <xdr:rowOff>325465</xdr:rowOff>
    </xdr:to>
    <xdr:grpSp>
      <xdr:nvGrpSpPr>
        <xdr:cNvPr id="63" name="Gruppieren 62">
          <a:hlinkClick xmlns:r="http://schemas.openxmlformats.org/officeDocument/2006/relationships" r:id="rId5" tooltip="Graphic"/>
          <a:extLst>
            <a:ext uri="{FF2B5EF4-FFF2-40B4-BE49-F238E27FC236}">
              <a16:creationId xmlns:a16="http://schemas.microsoft.com/office/drawing/2014/main" id="{00000000-0008-0000-2100-00003F000000}"/>
            </a:ext>
          </a:extLst>
        </xdr:cNvPr>
        <xdr:cNvGrpSpPr/>
      </xdr:nvGrpSpPr>
      <xdr:grpSpPr>
        <a:xfrm>
          <a:off x="57150" y="929640"/>
          <a:ext cx="324000" cy="325465"/>
          <a:chOff x="12382500" y="2152650"/>
          <a:chExt cx="324000" cy="325465"/>
        </a:xfrm>
      </xdr:grpSpPr>
      <xdr:sp macro="" textlink="">
        <xdr:nvSpPr>
          <xdr:cNvPr id="64" name="Rechteck 63">
            <a:extLst>
              <a:ext uri="{FF2B5EF4-FFF2-40B4-BE49-F238E27FC236}">
                <a16:creationId xmlns:a16="http://schemas.microsoft.com/office/drawing/2014/main" id="{00000000-0008-0000-2100-000040000000}"/>
              </a:ext>
            </a:extLst>
          </xdr:cNvPr>
          <xdr:cNvSpPr>
            <a:spLocks noChangeAspect="1"/>
          </xdr:cNvSpPr>
        </xdr:nvSpPr>
        <xdr:spPr>
          <a:xfrm>
            <a:off x="12382500" y="21526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pic>
        <xdr:nvPicPr>
          <xdr:cNvPr id="65" name="Grafik 64">
            <a:extLst>
              <a:ext uri="{FF2B5EF4-FFF2-40B4-BE49-F238E27FC236}">
                <a16:creationId xmlns:a16="http://schemas.microsoft.com/office/drawing/2014/main" id="{00000000-0008-0000-2100-000041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  <a:lum bright="70000" contrast="-70000"/>
          </a:blip>
          <a:stretch>
            <a:fillRect/>
          </a:stretch>
        </xdr:blipFill>
        <xdr:spPr>
          <a:xfrm>
            <a:off x="12446597" y="2209800"/>
            <a:ext cx="219075" cy="209550"/>
          </a:xfrm>
          <a:prstGeom prst="rect">
            <a:avLst/>
          </a:prstGeom>
        </xdr:spPr>
      </xdr:pic>
    </xdr:grpSp>
    <xdr:clientData fPrintsWithSheet="0"/>
  </xdr:twoCellAnchor>
  <xdr:twoCellAnchor editAs="oneCell">
    <xdr:from>
      <xdr:col>0</xdr:col>
      <xdr:colOff>190499</xdr:colOff>
      <xdr:row>21</xdr:row>
      <xdr:rowOff>142875</xdr:rowOff>
    </xdr:from>
    <xdr:to>
      <xdr:col>11</xdr:col>
      <xdr:colOff>209550</xdr:colOff>
      <xdr:row>51</xdr:row>
      <xdr:rowOff>9523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00000000-0008-0000-21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0</xdr:row>
          <xdr:rowOff>0</xdr:rowOff>
        </xdr:from>
        <xdr:to>
          <xdr:col>9</xdr:col>
          <xdr:colOff>5715</xdr:colOff>
          <xdr:row>0</xdr:row>
          <xdr:rowOff>533400</xdr:rowOff>
        </xdr:to>
        <xdr:pic>
          <xdr:nvPicPr>
            <xdr:cNvPr id="44" name="Grafik 59">
              <a:extLst>
                <a:ext uri="{FF2B5EF4-FFF2-40B4-BE49-F238E27FC236}">
                  <a16:creationId xmlns:a16="http://schemas.microsoft.com/office/drawing/2014/main" id="{00000000-0008-0000-2100-00002C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!$D$6" spid="_x0000_s733225"/>
                </a:ext>
              </a:extLst>
            </xdr:cNvPicPr>
          </xdr:nvPicPr>
          <xdr:blipFill>
            <a:blip xmlns:r="http://schemas.openxmlformats.org/officeDocument/2006/relationships" r:embed="rId8"/>
            <a:srcRect/>
            <a:stretch>
              <a:fillRect/>
            </a:stretch>
          </xdr:blipFill>
          <xdr:spPr bwMode="auto">
            <a:xfrm>
              <a:off x="7086600" y="0"/>
              <a:ext cx="2268855" cy="533400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790836</xdr:colOff>
      <xdr:row>15</xdr:row>
      <xdr:rowOff>80379</xdr:rowOff>
    </xdr:from>
    <xdr:to>
      <xdr:col>4</xdr:col>
      <xdr:colOff>847725</xdr:colOff>
      <xdr:row>17</xdr:row>
      <xdr:rowOff>36002</xdr:rowOff>
    </xdr:to>
    <xdr:sp macro="" textlink="">
      <xdr:nvSpPr>
        <xdr:cNvPr id="38" name="Textfeld 13">
          <a:extLst>
            <a:ext uri="{FF2B5EF4-FFF2-40B4-BE49-F238E27FC236}">
              <a16:creationId xmlns:a16="http://schemas.microsoft.com/office/drawing/2014/main" id="{00000000-0008-0000-2200-000026000000}"/>
            </a:ext>
          </a:extLst>
        </xdr:cNvPr>
        <xdr:cNvSpPr txBox="1"/>
      </xdr:nvSpPr>
      <xdr:spPr bwMode="gray">
        <a:xfrm rot="752022">
          <a:off x="4505586" y="3185529"/>
          <a:ext cx="1323714" cy="336623"/>
        </a:xfrm>
        <a:prstGeom prst="rect">
          <a:avLst/>
        </a:prstGeom>
        <a:noFill/>
        <a:scene3d>
          <a:camera prst="orthographicFront">
            <a:rot lat="0" lon="0" rev="0"/>
          </a:camera>
          <a:lightRig rig="threePt" dir="t"/>
        </a:scene3d>
      </xdr:spPr>
      <xdr:txBody>
        <a:bodyPr wrap="square" rtlCol="0">
          <a:noAutofit/>
        </a:bodyPr>
        <a:lstStyle/>
        <a:p>
          <a:pPr>
            <a:spcAft>
              <a:spcPts val="0"/>
            </a:spcAft>
          </a:pPr>
          <a:r>
            <a:rPr lang="en-US" sz="1800" kern="1200">
              <a:solidFill>
                <a:srgbClr val="000000"/>
              </a:solidFill>
              <a:effectLst/>
              <a:latin typeface="Calibri"/>
              <a:ea typeface="Times New Roman"/>
              <a:cs typeface="Times New Roman"/>
            </a:rPr>
            <a:t>Worst Case</a:t>
          </a:r>
          <a:endParaRPr lang="de-CH" sz="1200">
            <a:effectLst/>
            <a:latin typeface="Times New Roman"/>
            <a:ea typeface="Times New Roman"/>
          </a:endParaRPr>
        </a:p>
      </xdr:txBody>
    </xdr:sp>
    <xdr:clientData/>
  </xdr:twoCellAnchor>
  <xdr:twoCellAnchor editAs="oneCell">
    <xdr:from>
      <xdr:col>3</xdr:col>
      <xdr:colOff>1105161</xdr:colOff>
      <xdr:row>11</xdr:row>
      <xdr:rowOff>32754</xdr:rowOff>
    </xdr:from>
    <xdr:to>
      <xdr:col>4</xdr:col>
      <xdr:colOff>1162050</xdr:colOff>
      <xdr:row>12</xdr:row>
      <xdr:rowOff>178877</xdr:rowOff>
    </xdr:to>
    <xdr:sp macro="" textlink="">
      <xdr:nvSpPr>
        <xdr:cNvPr id="7" name="Textfeld 13">
          <a:extLst>
            <a:ext uri="{FF2B5EF4-FFF2-40B4-BE49-F238E27FC236}">
              <a16:creationId xmlns:a16="http://schemas.microsoft.com/office/drawing/2014/main" id="{00000000-0008-0000-2200-000007000000}"/>
            </a:ext>
          </a:extLst>
        </xdr:cNvPr>
        <xdr:cNvSpPr txBox="1"/>
      </xdr:nvSpPr>
      <xdr:spPr bwMode="gray">
        <a:xfrm>
          <a:off x="4819911" y="2375904"/>
          <a:ext cx="1323714" cy="336623"/>
        </a:xfrm>
        <a:prstGeom prst="rect">
          <a:avLst/>
        </a:prstGeom>
        <a:noFill/>
      </xdr:spPr>
      <xdr:txBody>
        <a:bodyPr wrap="square" rtlCol="0">
          <a:noAutofit/>
        </a:bodyPr>
        <a:lstStyle/>
        <a:p>
          <a:pPr>
            <a:spcAft>
              <a:spcPts val="0"/>
            </a:spcAft>
          </a:pPr>
          <a:r>
            <a:rPr lang="en-US" sz="1800" kern="1200">
              <a:solidFill>
                <a:srgbClr val="000000"/>
              </a:solidFill>
              <a:effectLst/>
              <a:latin typeface="Calibri"/>
              <a:ea typeface="Times New Roman"/>
              <a:cs typeface="Times New Roman"/>
            </a:rPr>
            <a:t>Base Case</a:t>
          </a:r>
          <a:endParaRPr lang="de-CH" sz="1200">
            <a:effectLst/>
            <a:latin typeface="Times New Roman"/>
            <a:ea typeface="Times New Roman"/>
          </a:endParaRPr>
        </a:p>
      </xdr:txBody>
    </xdr:sp>
    <xdr:clientData/>
  </xdr:twoCellAnchor>
  <xdr:twoCellAnchor editAs="oneCell">
    <xdr:from>
      <xdr:col>3</xdr:col>
      <xdr:colOff>724161</xdr:colOff>
      <xdr:row>6</xdr:row>
      <xdr:rowOff>147054</xdr:rowOff>
    </xdr:from>
    <xdr:to>
      <xdr:col>4</xdr:col>
      <xdr:colOff>781050</xdr:colOff>
      <xdr:row>8</xdr:row>
      <xdr:rowOff>102677</xdr:rowOff>
    </xdr:to>
    <xdr:sp macro="" textlink="">
      <xdr:nvSpPr>
        <xdr:cNvPr id="28" name="Textfeld 13">
          <a:extLst>
            <a:ext uri="{FF2B5EF4-FFF2-40B4-BE49-F238E27FC236}">
              <a16:creationId xmlns:a16="http://schemas.microsoft.com/office/drawing/2014/main" id="{00000000-0008-0000-2200-00001C000000}"/>
            </a:ext>
          </a:extLst>
        </xdr:cNvPr>
        <xdr:cNvSpPr txBox="1"/>
      </xdr:nvSpPr>
      <xdr:spPr bwMode="gray">
        <a:xfrm rot="20937563">
          <a:off x="4438911" y="1537704"/>
          <a:ext cx="1323714" cy="336623"/>
        </a:xfrm>
        <a:prstGeom prst="rect">
          <a:avLst/>
        </a:prstGeom>
        <a:noFill/>
        <a:scene3d>
          <a:camera prst="orthographicFront">
            <a:rot lat="0" lon="0" rev="0"/>
          </a:camera>
          <a:lightRig rig="threePt" dir="t"/>
        </a:scene3d>
      </xdr:spPr>
      <xdr:txBody>
        <a:bodyPr wrap="square" rtlCol="0">
          <a:noAutofit/>
        </a:bodyPr>
        <a:lstStyle/>
        <a:p>
          <a:pPr>
            <a:spcAft>
              <a:spcPts val="0"/>
            </a:spcAft>
          </a:pPr>
          <a:r>
            <a:rPr lang="en-US" sz="1800" kern="1200">
              <a:solidFill>
                <a:srgbClr val="000000"/>
              </a:solidFill>
              <a:effectLst/>
              <a:latin typeface="Calibri"/>
              <a:ea typeface="Times New Roman"/>
              <a:cs typeface="Times New Roman"/>
            </a:rPr>
            <a:t>Best Case</a:t>
          </a:r>
          <a:endParaRPr lang="de-CH" sz="1200">
            <a:effectLst/>
            <a:latin typeface="Times New Roman"/>
            <a:ea typeface="Times New Roman"/>
          </a:endParaRPr>
        </a:p>
      </xdr:txBody>
    </xdr:sp>
    <xdr:clientData/>
  </xdr:twoCellAnchor>
  <xdr:twoCellAnchor editAs="oneCell">
    <xdr:from>
      <xdr:col>2</xdr:col>
      <xdr:colOff>2391986</xdr:colOff>
      <xdr:row>10</xdr:row>
      <xdr:rowOff>70875</xdr:rowOff>
    </xdr:from>
    <xdr:to>
      <xdr:col>4</xdr:col>
      <xdr:colOff>1242336</xdr:colOff>
      <xdr:row>13</xdr:row>
      <xdr:rowOff>162834</xdr:rowOff>
    </xdr:to>
    <xdr:sp macro="" textlink="">
      <xdr:nvSpPr>
        <xdr:cNvPr id="14" name="Freihandform 13">
          <a:extLst>
            <a:ext uri="{FF2B5EF4-FFF2-40B4-BE49-F238E27FC236}">
              <a16:creationId xmlns:a16="http://schemas.microsoft.com/office/drawing/2014/main" id="{00000000-0008-0000-2200-00000E000000}"/>
            </a:ext>
          </a:extLst>
        </xdr:cNvPr>
        <xdr:cNvSpPr/>
      </xdr:nvSpPr>
      <xdr:spPr bwMode="gray">
        <a:xfrm>
          <a:off x="3096836" y="2223525"/>
          <a:ext cx="3127075" cy="663459"/>
        </a:xfrm>
        <a:custGeom>
          <a:avLst/>
          <a:gdLst>
            <a:gd name="connsiteX0" fmla="*/ 3390900 w 3390900"/>
            <a:gd name="connsiteY0" fmla="*/ 571500 h 1013460"/>
            <a:gd name="connsiteX1" fmla="*/ 0 w 3390900"/>
            <a:gd name="connsiteY1" fmla="*/ 1013460 h 1013460"/>
            <a:gd name="connsiteX2" fmla="*/ 3246120 w 3390900"/>
            <a:gd name="connsiteY2" fmla="*/ 0 h 1013460"/>
            <a:gd name="connsiteX3" fmla="*/ 3390900 w 3390900"/>
            <a:gd name="connsiteY3" fmla="*/ 571500 h 1013460"/>
            <a:gd name="connsiteX0" fmla="*/ 3390900 w 3390900"/>
            <a:gd name="connsiteY0" fmla="*/ 571500 h 571500"/>
            <a:gd name="connsiteX1" fmla="*/ 0 w 3390900"/>
            <a:gd name="connsiteY1" fmla="*/ 0 h 571500"/>
            <a:gd name="connsiteX2" fmla="*/ 3246120 w 3390900"/>
            <a:gd name="connsiteY2" fmla="*/ 0 h 571500"/>
            <a:gd name="connsiteX3" fmla="*/ 3390900 w 3390900"/>
            <a:gd name="connsiteY3" fmla="*/ 571500 h 571500"/>
            <a:gd name="connsiteX0" fmla="*/ 3390900 w 3390900"/>
            <a:gd name="connsiteY0" fmla="*/ 571500 h 571500"/>
            <a:gd name="connsiteX1" fmla="*/ 0 w 3390900"/>
            <a:gd name="connsiteY1" fmla="*/ 232409 h 571500"/>
            <a:gd name="connsiteX2" fmla="*/ 3246120 w 3390900"/>
            <a:gd name="connsiteY2" fmla="*/ 0 h 571500"/>
            <a:gd name="connsiteX3" fmla="*/ 3390900 w 3390900"/>
            <a:gd name="connsiteY3" fmla="*/ 571500 h 571500"/>
            <a:gd name="connsiteX0" fmla="*/ 3390900 w 3390900"/>
            <a:gd name="connsiteY0" fmla="*/ 571500 h 571500"/>
            <a:gd name="connsiteX1" fmla="*/ 0 w 3390900"/>
            <a:gd name="connsiteY1" fmla="*/ 232409 h 571500"/>
            <a:gd name="connsiteX2" fmla="*/ 3390900 w 3390900"/>
            <a:gd name="connsiteY2" fmla="*/ 0 h 571500"/>
            <a:gd name="connsiteX3" fmla="*/ 3390900 w 3390900"/>
            <a:gd name="connsiteY3" fmla="*/ 571500 h 571500"/>
            <a:gd name="connsiteX0" fmla="*/ 3390900 w 3390900"/>
            <a:gd name="connsiteY0" fmla="*/ 729645 h 729645"/>
            <a:gd name="connsiteX1" fmla="*/ 0 w 3390900"/>
            <a:gd name="connsiteY1" fmla="*/ 390554 h 729645"/>
            <a:gd name="connsiteX2" fmla="*/ 3390900 w 3390900"/>
            <a:gd name="connsiteY2" fmla="*/ 0 h 729645"/>
            <a:gd name="connsiteX3" fmla="*/ 3390900 w 3390900"/>
            <a:gd name="connsiteY3" fmla="*/ 729645 h 72964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</a:cxnLst>
          <a:rect l="l" t="t" r="r" b="b"/>
          <a:pathLst>
            <a:path w="3390900" h="729645">
              <a:moveTo>
                <a:pt x="3390900" y="729645"/>
              </a:moveTo>
              <a:lnTo>
                <a:pt x="0" y="390554"/>
              </a:lnTo>
              <a:lnTo>
                <a:pt x="3390900" y="0"/>
              </a:lnTo>
              <a:lnTo>
                <a:pt x="3390900" y="729645"/>
              </a:lnTo>
              <a:close/>
            </a:path>
          </a:pathLst>
        </a:custGeom>
        <a:gradFill flip="none" rotWithShape="1">
          <a:gsLst>
            <a:gs pos="0">
              <a:srgbClr val="AFAFAF">
                <a:alpha val="10000"/>
              </a:srgbClr>
            </a:gs>
            <a:gs pos="100000">
              <a:srgbClr val="AFAFAF"/>
            </a:gs>
          </a:gsLst>
          <a:lin ang="0" scaled="1"/>
          <a:tileRect/>
        </a:gradFill>
        <a:ln w="12700">
          <a:noFill/>
          <a:round/>
          <a:headEnd/>
          <a:tailEnd/>
        </a:ln>
      </xdr:spPr>
      <xdr:txBody>
        <a:bodyPr wrap="square" rtlCol="0" anchor="ctr"/>
        <a:lstStyle/>
        <a:p>
          <a:pPr>
            <a:lnSpc>
              <a:spcPct val="115000"/>
            </a:lnSpc>
            <a:spcAft>
              <a:spcPts val="1000"/>
            </a:spcAft>
          </a:pPr>
          <a:r>
            <a:rPr lang="de-CH" sz="1100">
              <a:effectLst/>
              <a:latin typeface="Calibri"/>
              <a:ea typeface="Times New Roman"/>
              <a:cs typeface="Times New Roman"/>
            </a:rPr>
            <a:t> </a:t>
          </a:r>
        </a:p>
      </xdr:txBody>
    </xdr:sp>
    <xdr:clientData/>
  </xdr:twoCellAnchor>
  <xdr:twoCellAnchor editAs="oneCell">
    <xdr:from>
      <xdr:col>4</xdr:col>
      <xdr:colOff>2003025</xdr:colOff>
      <xdr:row>3</xdr:row>
      <xdr:rowOff>52748</xdr:rowOff>
    </xdr:from>
    <xdr:to>
      <xdr:col>5</xdr:col>
      <xdr:colOff>238125</xdr:colOff>
      <xdr:row>8</xdr:row>
      <xdr:rowOff>152400</xdr:rowOff>
    </xdr:to>
    <xdr:sp macro="" textlink="$C$27">
      <xdr:nvSpPr>
        <xdr:cNvPr id="9" name="Textfeld 14">
          <a:extLst>
            <a:ext uri="{FF2B5EF4-FFF2-40B4-BE49-F238E27FC236}">
              <a16:creationId xmlns:a16="http://schemas.microsoft.com/office/drawing/2014/main" id="{00000000-0008-0000-2200-000009000000}"/>
            </a:ext>
          </a:extLst>
        </xdr:cNvPr>
        <xdr:cNvSpPr txBox="1"/>
      </xdr:nvSpPr>
      <xdr:spPr bwMode="gray">
        <a:xfrm>
          <a:off x="7013175" y="967148"/>
          <a:ext cx="2673750" cy="1052152"/>
        </a:xfrm>
        <a:prstGeom prst="rect">
          <a:avLst/>
        </a:prstGeom>
        <a:noFill/>
      </xdr:spPr>
      <xdr:txBody>
        <a:bodyPr wrap="square" rtlCol="0" anchor="ctr">
          <a:noAutofit/>
        </a:bodyPr>
        <a:lstStyle/>
        <a:p>
          <a:pPr algn="l">
            <a:spcAft>
              <a:spcPts val="0"/>
            </a:spcAft>
          </a:pPr>
          <a:fld id="{36E63370-3271-45C5-8AA8-9A4DE6AF8B58}" type="TxLink">
            <a:rPr lang="en-US" sz="1200" kern="1200">
              <a:solidFill>
                <a:srgbClr val="000000"/>
              </a:solidFill>
              <a:effectLst/>
              <a:latin typeface="Calibri"/>
              <a:ea typeface="Times New Roman"/>
              <a:cs typeface="Times New Roman"/>
            </a:rPr>
            <a:pPr algn="l">
              <a:spcAft>
                <a:spcPts val="0"/>
              </a:spcAft>
            </a:pPr>
            <a:t> </a:t>
          </a:fld>
          <a:endParaRPr lang="de-CH" sz="1200">
            <a:effectLst/>
            <a:latin typeface="Times New Roman"/>
            <a:ea typeface="Times New Roman"/>
          </a:endParaRPr>
        </a:p>
      </xdr:txBody>
    </xdr:sp>
    <xdr:clientData/>
  </xdr:twoCellAnchor>
  <xdr:twoCellAnchor editAs="oneCell">
    <xdr:from>
      <xdr:col>2</xdr:col>
      <xdr:colOff>1387195</xdr:colOff>
      <xdr:row>9</xdr:row>
      <xdr:rowOff>82890</xdr:rowOff>
    </xdr:from>
    <xdr:to>
      <xdr:col>2</xdr:col>
      <xdr:colOff>2347173</xdr:colOff>
      <xdr:row>14</xdr:row>
      <xdr:rowOff>91590</xdr:rowOff>
    </xdr:to>
    <xdr:sp macro="" textlink="' '!A227">
      <xdr:nvSpPr>
        <xdr:cNvPr id="13" name="Ellipse 12">
          <a:extLst>
            <a:ext uri="{FF2B5EF4-FFF2-40B4-BE49-F238E27FC236}">
              <a16:creationId xmlns:a16="http://schemas.microsoft.com/office/drawing/2014/main" id="{00000000-0008-0000-2200-00000D000000}"/>
            </a:ext>
          </a:extLst>
        </xdr:cNvPr>
        <xdr:cNvSpPr>
          <a:spLocks noChangeAspect="1"/>
        </xdr:cNvSpPr>
      </xdr:nvSpPr>
      <xdr:spPr bwMode="gray">
        <a:xfrm>
          <a:off x="2092045" y="2045040"/>
          <a:ext cx="959978" cy="961200"/>
        </a:xfrm>
        <a:prstGeom prst="ellipse">
          <a:avLst/>
        </a:prstGeom>
        <a:gradFill flip="none" rotWithShape="1">
          <a:gsLst>
            <a:gs pos="0">
              <a:schemeClr val="accent1"/>
            </a:gs>
            <a:gs pos="100000">
              <a:schemeClr val="accent1">
                <a:lumMod val="50000"/>
              </a:schemeClr>
            </a:gs>
          </a:gsLst>
          <a:lin ang="2700000" scaled="1"/>
          <a:tileRect/>
        </a:gradFill>
        <a:ln w="12700">
          <a:solidFill>
            <a:srgbClr val="FFFFFF"/>
          </a:solidFill>
          <a:round/>
          <a:headEnd/>
          <a:tailEnd/>
        </a:ln>
        <a:effectLst>
          <a:outerShdw blurRad="127000" dist="63500" dir="2700000" algn="tl" rotWithShape="0">
            <a:prstClr val="black">
              <a:alpha val="40000"/>
            </a:prstClr>
          </a:outerShdw>
        </a:effectLst>
      </xdr:spPr>
      <xdr:txBody>
        <a:bodyPr wrap="square" lIns="0" tIns="0" rIns="0" bIns="0" rtlCol="0" anchor="ctr"/>
        <a:lstStyle/>
        <a:p>
          <a:pPr algn="ctr">
            <a:spcAft>
              <a:spcPts val="0"/>
            </a:spcAft>
          </a:pPr>
          <a:fld id="{68DF777C-7C13-4AC5-8D4E-AEBC65A261A2}" type="TxLink">
            <a:rPr lang="en-US" sz="1400" kern="1200">
              <a:solidFill>
                <a:srgbClr val="FFFFFF"/>
              </a:solidFill>
              <a:effectLst/>
              <a:latin typeface="Calibri"/>
              <a:ea typeface="Times New Roman"/>
              <a:cs typeface="Times New Roman"/>
            </a:rPr>
            <a:pPr algn="ctr">
              <a:spcAft>
                <a:spcPts val="0"/>
              </a:spcAft>
            </a:pPr>
            <a:t>Aktuelle Situation</a:t>
          </a:fld>
          <a:endParaRPr lang="de-CH" sz="1200">
            <a:effectLst/>
            <a:latin typeface="Times New Roman"/>
            <a:ea typeface="Times New Roman"/>
          </a:endParaRPr>
        </a:p>
      </xdr:txBody>
    </xdr:sp>
    <xdr:clientData/>
  </xdr:twoCellAnchor>
  <xdr:twoCellAnchor editAs="oneCell">
    <xdr:from>
      <xdr:col>2</xdr:col>
      <xdr:colOff>2460982</xdr:colOff>
      <xdr:row>4</xdr:row>
      <xdr:rowOff>142723</xdr:rowOff>
    </xdr:from>
    <xdr:to>
      <xdr:col>4</xdr:col>
      <xdr:colOff>1311332</xdr:colOff>
      <xdr:row>10</xdr:row>
      <xdr:rowOff>17964</xdr:rowOff>
    </xdr:to>
    <xdr:sp macro="" textlink="">
      <xdr:nvSpPr>
        <xdr:cNvPr id="15" name="Freihandform 14">
          <a:extLst>
            <a:ext uri="{FF2B5EF4-FFF2-40B4-BE49-F238E27FC236}">
              <a16:creationId xmlns:a16="http://schemas.microsoft.com/office/drawing/2014/main" id="{00000000-0008-0000-2200-00000F000000}"/>
            </a:ext>
          </a:extLst>
        </xdr:cNvPr>
        <xdr:cNvSpPr/>
      </xdr:nvSpPr>
      <xdr:spPr bwMode="gray">
        <a:xfrm>
          <a:off x="3165832" y="1152373"/>
          <a:ext cx="3127075" cy="1018241"/>
        </a:xfrm>
        <a:custGeom>
          <a:avLst/>
          <a:gdLst>
            <a:gd name="connsiteX0" fmla="*/ 3390900 w 3390900"/>
            <a:gd name="connsiteY0" fmla="*/ 571500 h 1013460"/>
            <a:gd name="connsiteX1" fmla="*/ 0 w 3390900"/>
            <a:gd name="connsiteY1" fmla="*/ 1013460 h 1013460"/>
            <a:gd name="connsiteX2" fmla="*/ 3246120 w 3390900"/>
            <a:gd name="connsiteY2" fmla="*/ 0 h 1013460"/>
            <a:gd name="connsiteX3" fmla="*/ 3390900 w 3390900"/>
            <a:gd name="connsiteY3" fmla="*/ 571500 h 1013460"/>
            <a:gd name="connsiteX0" fmla="*/ 3390900 w 3390900"/>
            <a:gd name="connsiteY0" fmla="*/ 677860 h 1119820"/>
            <a:gd name="connsiteX1" fmla="*/ 0 w 3390900"/>
            <a:gd name="connsiteY1" fmla="*/ 1119820 h 1119820"/>
            <a:gd name="connsiteX2" fmla="*/ 3201888 w 3390900"/>
            <a:gd name="connsiteY2" fmla="*/ 0 h 1119820"/>
            <a:gd name="connsiteX3" fmla="*/ 3390900 w 3390900"/>
            <a:gd name="connsiteY3" fmla="*/ 677860 h 111982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</a:cxnLst>
          <a:rect l="l" t="t" r="r" b="b"/>
          <a:pathLst>
            <a:path w="3390900" h="1119820">
              <a:moveTo>
                <a:pt x="3390900" y="677860"/>
              </a:moveTo>
              <a:lnTo>
                <a:pt x="0" y="1119820"/>
              </a:lnTo>
              <a:lnTo>
                <a:pt x="3201888" y="0"/>
              </a:lnTo>
              <a:lnTo>
                <a:pt x="3390900" y="677860"/>
              </a:lnTo>
              <a:close/>
            </a:path>
          </a:pathLst>
        </a:custGeom>
        <a:gradFill flip="none" rotWithShape="1">
          <a:gsLst>
            <a:gs pos="0">
              <a:srgbClr val="AFAFAF">
                <a:alpha val="10000"/>
              </a:srgbClr>
            </a:gs>
            <a:gs pos="100000">
              <a:srgbClr val="AFAFAF"/>
            </a:gs>
          </a:gsLst>
          <a:lin ang="0" scaled="1"/>
          <a:tileRect/>
        </a:gradFill>
        <a:ln w="12700">
          <a:noFill/>
          <a:round/>
          <a:headEnd/>
          <a:tailEnd/>
        </a:ln>
      </xdr:spPr>
      <xdr:txBody>
        <a:bodyPr wrap="square" rtlCol="0" anchor="ctr"/>
        <a:lstStyle/>
        <a:p>
          <a:pPr>
            <a:lnSpc>
              <a:spcPct val="115000"/>
            </a:lnSpc>
            <a:spcAft>
              <a:spcPts val="1000"/>
            </a:spcAft>
          </a:pPr>
          <a:r>
            <a:rPr lang="de-CH" sz="1100">
              <a:effectLst/>
              <a:latin typeface="Calibri"/>
              <a:ea typeface="Times New Roman"/>
              <a:cs typeface="Times New Roman"/>
            </a:rPr>
            <a:t> </a:t>
          </a:r>
        </a:p>
      </xdr:txBody>
    </xdr:sp>
    <xdr:clientData/>
  </xdr:twoCellAnchor>
  <xdr:twoCellAnchor editAs="oneCell">
    <xdr:from>
      <xdr:col>2</xdr:col>
      <xdr:colOff>2347173</xdr:colOff>
      <xdr:row>13</xdr:row>
      <xdr:rowOff>140159</xdr:rowOff>
    </xdr:from>
    <xdr:to>
      <xdr:col>4</xdr:col>
      <xdr:colOff>1262578</xdr:colOff>
      <xdr:row>19</xdr:row>
      <xdr:rowOff>167929</xdr:rowOff>
    </xdr:to>
    <xdr:sp macro="" textlink="">
      <xdr:nvSpPr>
        <xdr:cNvPr id="16" name="Freihandform 15">
          <a:extLst>
            <a:ext uri="{FF2B5EF4-FFF2-40B4-BE49-F238E27FC236}">
              <a16:creationId xmlns:a16="http://schemas.microsoft.com/office/drawing/2014/main" id="{00000000-0008-0000-2200-000010000000}"/>
            </a:ext>
          </a:extLst>
        </xdr:cNvPr>
        <xdr:cNvSpPr/>
      </xdr:nvSpPr>
      <xdr:spPr bwMode="gray">
        <a:xfrm>
          <a:off x="3052023" y="2864309"/>
          <a:ext cx="3192130" cy="1170770"/>
        </a:xfrm>
        <a:custGeom>
          <a:avLst/>
          <a:gdLst>
            <a:gd name="connsiteX0" fmla="*/ 3390900 w 3390900"/>
            <a:gd name="connsiteY0" fmla="*/ 571500 h 1013460"/>
            <a:gd name="connsiteX1" fmla="*/ 0 w 3390900"/>
            <a:gd name="connsiteY1" fmla="*/ 1013460 h 1013460"/>
            <a:gd name="connsiteX2" fmla="*/ 3246120 w 3390900"/>
            <a:gd name="connsiteY2" fmla="*/ 0 h 1013460"/>
            <a:gd name="connsiteX3" fmla="*/ 3390900 w 3390900"/>
            <a:gd name="connsiteY3" fmla="*/ 571500 h 1013460"/>
            <a:gd name="connsiteX0" fmla="*/ 3422868 w 3422868"/>
            <a:gd name="connsiteY0" fmla="*/ 571500 h 1198662"/>
            <a:gd name="connsiteX1" fmla="*/ 0 w 3422868"/>
            <a:gd name="connsiteY1" fmla="*/ 1198662 h 1198662"/>
            <a:gd name="connsiteX2" fmla="*/ 3278088 w 3422868"/>
            <a:gd name="connsiteY2" fmla="*/ 0 h 1198662"/>
            <a:gd name="connsiteX3" fmla="*/ 3422868 w 3422868"/>
            <a:gd name="connsiteY3" fmla="*/ 571500 h 1198662"/>
            <a:gd name="connsiteX0" fmla="*/ 3422868 w 3422868"/>
            <a:gd name="connsiteY0" fmla="*/ 858738 h 1485900"/>
            <a:gd name="connsiteX1" fmla="*/ 0 w 3422868"/>
            <a:gd name="connsiteY1" fmla="*/ 1485900 h 1485900"/>
            <a:gd name="connsiteX2" fmla="*/ 3422868 w 3422868"/>
            <a:gd name="connsiteY2" fmla="*/ 0 h 1485900"/>
            <a:gd name="connsiteX3" fmla="*/ 3422868 w 3422868"/>
            <a:gd name="connsiteY3" fmla="*/ 858738 h 1485900"/>
            <a:gd name="connsiteX0" fmla="*/ 3461444 w 3461444"/>
            <a:gd name="connsiteY0" fmla="*/ 770750 h 1485900"/>
            <a:gd name="connsiteX1" fmla="*/ 0 w 3461444"/>
            <a:gd name="connsiteY1" fmla="*/ 1485900 h 1485900"/>
            <a:gd name="connsiteX2" fmla="*/ 3422868 w 3461444"/>
            <a:gd name="connsiteY2" fmla="*/ 0 h 1485900"/>
            <a:gd name="connsiteX3" fmla="*/ 3461444 w 3461444"/>
            <a:gd name="connsiteY3" fmla="*/ 770750 h 1485900"/>
            <a:gd name="connsiteX0" fmla="*/ 3461444 w 3461444"/>
            <a:gd name="connsiteY0" fmla="*/ 1509345 h 1509345"/>
            <a:gd name="connsiteX1" fmla="*/ 0 w 3461444"/>
            <a:gd name="connsiteY1" fmla="*/ 0 h 1509345"/>
            <a:gd name="connsiteX2" fmla="*/ 3422868 w 3461444"/>
            <a:gd name="connsiteY2" fmla="*/ 738595 h 1509345"/>
            <a:gd name="connsiteX3" fmla="*/ 3461444 w 3461444"/>
            <a:gd name="connsiteY3" fmla="*/ 1509345 h 1509345"/>
            <a:gd name="connsiteX0" fmla="*/ 3461444 w 3461444"/>
            <a:gd name="connsiteY0" fmla="*/ 1509345 h 1509345"/>
            <a:gd name="connsiteX1" fmla="*/ 0 w 3461444"/>
            <a:gd name="connsiteY1" fmla="*/ 0 h 1509345"/>
            <a:gd name="connsiteX2" fmla="*/ 3461444 w 3461444"/>
            <a:gd name="connsiteY2" fmla="*/ 745739 h 1509345"/>
            <a:gd name="connsiteX3" fmla="*/ 3461444 w 3461444"/>
            <a:gd name="connsiteY3" fmla="*/ 1509345 h 1509345"/>
            <a:gd name="connsiteX0" fmla="*/ 3461444 w 3461444"/>
            <a:gd name="connsiteY0" fmla="*/ 1287565 h 1287565"/>
            <a:gd name="connsiteX1" fmla="*/ 0 w 3461444"/>
            <a:gd name="connsiteY1" fmla="*/ 0 h 1287565"/>
            <a:gd name="connsiteX2" fmla="*/ 3461444 w 3461444"/>
            <a:gd name="connsiteY2" fmla="*/ 523959 h 1287565"/>
            <a:gd name="connsiteX3" fmla="*/ 3461444 w 3461444"/>
            <a:gd name="connsiteY3" fmla="*/ 1287565 h 128756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</a:cxnLst>
          <a:rect l="l" t="t" r="r" b="b"/>
          <a:pathLst>
            <a:path w="3461444" h="1287565">
              <a:moveTo>
                <a:pt x="3461444" y="1287565"/>
              </a:moveTo>
              <a:lnTo>
                <a:pt x="0" y="0"/>
              </a:lnTo>
              <a:lnTo>
                <a:pt x="3461444" y="523959"/>
              </a:lnTo>
              <a:lnTo>
                <a:pt x="3461444" y="1287565"/>
              </a:lnTo>
              <a:close/>
            </a:path>
          </a:pathLst>
        </a:custGeom>
        <a:gradFill flip="none" rotWithShape="1">
          <a:gsLst>
            <a:gs pos="0">
              <a:srgbClr val="AFAFAF">
                <a:alpha val="10000"/>
              </a:srgbClr>
            </a:gs>
            <a:gs pos="100000">
              <a:srgbClr val="AFAFAF"/>
            </a:gs>
          </a:gsLst>
          <a:lin ang="0" scaled="1"/>
          <a:tileRect/>
        </a:gradFill>
        <a:ln w="12700">
          <a:noFill/>
          <a:round/>
          <a:headEnd/>
          <a:tailEnd/>
        </a:ln>
      </xdr:spPr>
      <xdr:txBody>
        <a:bodyPr wrap="square" rtlCol="0" anchor="ctr"/>
        <a:lstStyle/>
        <a:p>
          <a:pPr>
            <a:lnSpc>
              <a:spcPct val="115000"/>
            </a:lnSpc>
            <a:spcAft>
              <a:spcPts val="1000"/>
            </a:spcAft>
          </a:pPr>
          <a:r>
            <a:rPr lang="de-CH" sz="1100">
              <a:effectLst/>
              <a:latin typeface="Calibri"/>
              <a:ea typeface="Times New Roman"/>
              <a:cs typeface="Times New Roman"/>
            </a:rPr>
            <a:t> </a:t>
          </a:r>
        </a:p>
      </xdr:txBody>
    </xdr:sp>
    <xdr:clientData/>
  </xdr:twoCellAnchor>
  <xdr:twoCellAnchor editAs="oneCell">
    <xdr:from>
      <xdr:col>4</xdr:col>
      <xdr:colOff>1047750</xdr:colOff>
      <xdr:row>3</xdr:row>
      <xdr:rowOff>157521</xdr:rowOff>
    </xdr:from>
    <xdr:to>
      <xdr:col>4</xdr:col>
      <xdr:colOff>1890150</xdr:colOff>
      <xdr:row>8</xdr:row>
      <xdr:rowOff>47627</xdr:rowOff>
    </xdr:to>
    <xdr:sp macro="" textlink="">
      <xdr:nvSpPr>
        <xdr:cNvPr id="17" name="Ellipse 16">
          <a:extLst>
            <a:ext uri="{FF2B5EF4-FFF2-40B4-BE49-F238E27FC236}">
              <a16:creationId xmlns:a16="http://schemas.microsoft.com/office/drawing/2014/main" id="{00000000-0008-0000-2200-000011000000}"/>
            </a:ext>
          </a:extLst>
        </xdr:cNvPr>
        <xdr:cNvSpPr>
          <a:spLocks noChangeAspect="1"/>
        </xdr:cNvSpPr>
      </xdr:nvSpPr>
      <xdr:spPr bwMode="gray">
        <a:xfrm>
          <a:off x="6057900" y="1071921"/>
          <a:ext cx="842400" cy="842606"/>
        </a:xfrm>
        <a:prstGeom prst="ellipse">
          <a:avLst/>
        </a:prstGeom>
        <a:gradFill flip="none" rotWithShape="1">
          <a:gsLst>
            <a:gs pos="0">
              <a:schemeClr val="accent1"/>
            </a:gs>
            <a:gs pos="100000">
              <a:schemeClr val="accent1">
                <a:lumMod val="50000"/>
              </a:schemeClr>
            </a:gs>
          </a:gsLst>
          <a:lin ang="2700000" scaled="1"/>
          <a:tileRect/>
        </a:gradFill>
        <a:ln w="12700">
          <a:solidFill>
            <a:srgbClr val="FFFFFF"/>
          </a:solidFill>
          <a:round/>
          <a:headEnd/>
          <a:tailEnd/>
        </a:ln>
        <a:effectLst>
          <a:outerShdw blurRad="127000" dist="63500" dir="2700000" algn="tl" rotWithShape="0">
            <a:prstClr val="black">
              <a:alpha val="40000"/>
            </a:prstClr>
          </a:outerShdw>
        </a:effectLst>
      </xdr:spPr>
      <xdr:txBody>
        <a:bodyPr wrap="square" rtlCol="0" anchor="ctr"/>
        <a:lstStyle/>
        <a:p>
          <a:pPr algn="ctr">
            <a:spcAft>
              <a:spcPts val="0"/>
            </a:spcAft>
          </a:pPr>
          <a:r>
            <a:rPr lang="en-US" sz="3200" b="1" kern="1200">
              <a:solidFill>
                <a:srgbClr val="FFFFFF"/>
              </a:solidFill>
              <a:effectLst>
                <a:outerShdw blurRad="63500" dist="50800" dir="13500000" sx="0" sy="0">
                  <a:srgbClr val="000000">
                    <a:alpha val="50000"/>
                  </a:srgbClr>
                </a:outerShdw>
              </a:effectLst>
              <a:latin typeface="Calibri"/>
              <a:ea typeface="Times New Roman"/>
              <a:cs typeface="Times New Roman"/>
            </a:rPr>
            <a:t>1</a:t>
          </a:r>
          <a:endParaRPr lang="de-CH" sz="1200">
            <a:effectLst/>
            <a:latin typeface="Times New Roman"/>
            <a:ea typeface="Times New Roman"/>
          </a:endParaRPr>
        </a:p>
      </xdr:txBody>
    </xdr:sp>
    <xdr:clientData/>
  </xdr:twoCellAnchor>
  <xdr:twoCellAnchor editAs="oneCell">
    <xdr:from>
      <xdr:col>4</xdr:col>
      <xdr:colOff>1047750</xdr:colOff>
      <xdr:row>15</xdr:row>
      <xdr:rowOff>164036</xdr:rowOff>
    </xdr:from>
    <xdr:to>
      <xdr:col>4</xdr:col>
      <xdr:colOff>1890150</xdr:colOff>
      <xdr:row>20</xdr:row>
      <xdr:rowOff>54142</xdr:rowOff>
    </xdr:to>
    <xdr:sp macro="" textlink="">
      <xdr:nvSpPr>
        <xdr:cNvPr id="18" name="Ellipse 17">
          <a:extLst>
            <a:ext uri="{FF2B5EF4-FFF2-40B4-BE49-F238E27FC236}">
              <a16:creationId xmlns:a16="http://schemas.microsoft.com/office/drawing/2014/main" id="{00000000-0008-0000-2200-000012000000}"/>
            </a:ext>
          </a:extLst>
        </xdr:cNvPr>
        <xdr:cNvSpPr>
          <a:spLocks noChangeAspect="1"/>
        </xdr:cNvSpPr>
      </xdr:nvSpPr>
      <xdr:spPr bwMode="gray">
        <a:xfrm>
          <a:off x="6057900" y="3364436"/>
          <a:ext cx="842400" cy="842606"/>
        </a:xfrm>
        <a:prstGeom prst="ellipse">
          <a:avLst/>
        </a:prstGeom>
        <a:gradFill flip="none" rotWithShape="1">
          <a:gsLst>
            <a:gs pos="0">
              <a:schemeClr val="accent1"/>
            </a:gs>
            <a:gs pos="100000">
              <a:schemeClr val="accent1">
                <a:lumMod val="50000"/>
              </a:schemeClr>
            </a:gs>
          </a:gsLst>
          <a:lin ang="2700000" scaled="1"/>
          <a:tileRect/>
        </a:gradFill>
        <a:ln w="12700">
          <a:solidFill>
            <a:srgbClr val="FFFFFF"/>
          </a:solidFill>
          <a:round/>
          <a:headEnd/>
          <a:tailEnd/>
        </a:ln>
        <a:effectLst>
          <a:outerShdw blurRad="127000" dist="63500" dir="2700000" algn="tl" rotWithShape="0">
            <a:prstClr val="black">
              <a:alpha val="40000"/>
            </a:prstClr>
          </a:outerShdw>
        </a:effectLst>
      </xdr:spPr>
      <xdr:txBody>
        <a:bodyPr wrap="square" rtlCol="0" anchor="ctr"/>
        <a:lstStyle/>
        <a:p>
          <a:pPr algn="ctr">
            <a:spcAft>
              <a:spcPts val="0"/>
            </a:spcAft>
          </a:pPr>
          <a:r>
            <a:rPr lang="en-US" sz="3200" b="1" kern="1200">
              <a:solidFill>
                <a:srgbClr val="FFFFFF"/>
              </a:solidFill>
              <a:effectLst>
                <a:outerShdw blurRad="63500" dist="50800" dir="13500000" sx="0" sy="0">
                  <a:srgbClr val="000000">
                    <a:alpha val="50000"/>
                  </a:srgbClr>
                </a:outerShdw>
              </a:effectLst>
              <a:latin typeface="Calibri"/>
              <a:ea typeface="Times New Roman"/>
              <a:cs typeface="Times New Roman"/>
            </a:rPr>
            <a:t>3</a:t>
          </a:r>
          <a:endParaRPr lang="de-CH" sz="1200">
            <a:effectLst/>
            <a:latin typeface="Times New Roman"/>
            <a:ea typeface="Times New Roman"/>
          </a:endParaRPr>
        </a:p>
      </xdr:txBody>
    </xdr:sp>
    <xdr:clientData/>
  </xdr:twoCellAnchor>
  <xdr:twoCellAnchor editAs="oneCell">
    <xdr:from>
      <xdr:col>4</xdr:col>
      <xdr:colOff>1047750</xdr:colOff>
      <xdr:row>9</xdr:row>
      <xdr:rowOff>148087</xdr:rowOff>
    </xdr:from>
    <xdr:to>
      <xdr:col>4</xdr:col>
      <xdr:colOff>1890150</xdr:colOff>
      <xdr:row>14</xdr:row>
      <xdr:rowOff>38193</xdr:rowOff>
    </xdr:to>
    <xdr:sp macro="" textlink="">
      <xdr:nvSpPr>
        <xdr:cNvPr id="19" name="Ellipse 18">
          <a:extLst>
            <a:ext uri="{FF2B5EF4-FFF2-40B4-BE49-F238E27FC236}">
              <a16:creationId xmlns:a16="http://schemas.microsoft.com/office/drawing/2014/main" id="{00000000-0008-0000-2200-000013000000}"/>
            </a:ext>
          </a:extLst>
        </xdr:cNvPr>
        <xdr:cNvSpPr>
          <a:spLocks noChangeAspect="1"/>
        </xdr:cNvSpPr>
      </xdr:nvSpPr>
      <xdr:spPr bwMode="gray">
        <a:xfrm>
          <a:off x="6057900" y="2205487"/>
          <a:ext cx="842400" cy="842606"/>
        </a:xfrm>
        <a:prstGeom prst="ellipse">
          <a:avLst/>
        </a:prstGeom>
        <a:gradFill flip="none" rotWithShape="1">
          <a:gsLst>
            <a:gs pos="0">
              <a:schemeClr val="accent1"/>
            </a:gs>
            <a:gs pos="100000">
              <a:schemeClr val="accent1">
                <a:lumMod val="50000"/>
              </a:schemeClr>
            </a:gs>
          </a:gsLst>
          <a:lin ang="2700000" scaled="1"/>
          <a:tileRect/>
        </a:gradFill>
        <a:ln w="12700">
          <a:solidFill>
            <a:srgbClr val="FFFFFF"/>
          </a:solidFill>
          <a:round/>
          <a:headEnd/>
          <a:tailEnd/>
        </a:ln>
        <a:effectLst>
          <a:outerShdw blurRad="127000" dist="63500" dir="2700000" algn="tl" rotWithShape="0">
            <a:prstClr val="black">
              <a:alpha val="40000"/>
            </a:prstClr>
          </a:outerShdw>
        </a:effectLst>
      </xdr:spPr>
      <xdr:txBody>
        <a:bodyPr wrap="square" rtlCol="0" anchor="ctr"/>
        <a:lstStyle/>
        <a:p>
          <a:pPr algn="ctr">
            <a:spcAft>
              <a:spcPts val="0"/>
            </a:spcAft>
          </a:pPr>
          <a:r>
            <a:rPr lang="en-US" sz="3200" b="1" kern="1200">
              <a:solidFill>
                <a:srgbClr val="FFFFFF"/>
              </a:solidFill>
              <a:effectLst>
                <a:outerShdw blurRad="63500" dist="50800" dir="13500000" sx="0" sy="0">
                  <a:srgbClr val="000000">
                    <a:alpha val="50000"/>
                  </a:srgbClr>
                </a:outerShdw>
              </a:effectLst>
              <a:latin typeface="Calibri"/>
              <a:ea typeface="Times New Roman"/>
              <a:cs typeface="Times New Roman"/>
            </a:rPr>
            <a:t>2</a:t>
          </a:r>
          <a:endParaRPr lang="de-CH" sz="1200">
            <a:effectLst/>
            <a:latin typeface="Times New Roman"/>
            <a:ea typeface="Times New Roman"/>
          </a:endParaRPr>
        </a:p>
      </xdr:txBody>
    </xdr:sp>
    <xdr:clientData/>
  </xdr:twoCellAnchor>
  <xdr:twoCellAnchor editAs="oneCell">
    <xdr:from>
      <xdr:col>4</xdr:col>
      <xdr:colOff>2002932</xdr:colOff>
      <xdr:row>9</xdr:row>
      <xdr:rowOff>14831</xdr:rowOff>
    </xdr:from>
    <xdr:to>
      <xdr:col>5</xdr:col>
      <xdr:colOff>180404</xdr:colOff>
      <xdr:row>14</xdr:row>
      <xdr:rowOff>171450</xdr:rowOff>
    </xdr:to>
    <xdr:sp macro="" textlink="$C$28">
      <xdr:nvSpPr>
        <xdr:cNvPr id="11" name="Textfeld 27">
          <a:extLst>
            <a:ext uri="{FF2B5EF4-FFF2-40B4-BE49-F238E27FC236}">
              <a16:creationId xmlns:a16="http://schemas.microsoft.com/office/drawing/2014/main" id="{00000000-0008-0000-2200-00000B000000}"/>
            </a:ext>
          </a:extLst>
        </xdr:cNvPr>
        <xdr:cNvSpPr txBox="1"/>
      </xdr:nvSpPr>
      <xdr:spPr bwMode="gray">
        <a:xfrm>
          <a:off x="7013082" y="2072231"/>
          <a:ext cx="2616122" cy="1109119"/>
        </a:xfrm>
        <a:prstGeom prst="rect">
          <a:avLst/>
        </a:prstGeom>
        <a:noFill/>
      </xdr:spPr>
      <xdr:txBody>
        <a:bodyPr wrap="square" rtlCol="0" anchor="ctr">
          <a:noAutofit/>
        </a:bodyPr>
        <a:lstStyle/>
        <a:p>
          <a:pPr algn="l">
            <a:spcAft>
              <a:spcPts val="0"/>
            </a:spcAft>
          </a:pPr>
          <a:fld id="{A702E5D1-8792-4203-BABA-150ECE4D268E}" type="TxLink">
            <a:rPr lang="en-US" sz="1200" kern="1200">
              <a:solidFill>
                <a:srgbClr val="000000"/>
              </a:solidFill>
              <a:effectLst/>
              <a:latin typeface="Calibri"/>
              <a:ea typeface="Times New Roman"/>
              <a:cs typeface="Times New Roman"/>
            </a:rPr>
            <a:pPr algn="l">
              <a:spcAft>
                <a:spcPts val="0"/>
              </a:spcAft>
            </a:pPr>
            <a:t> </a:t>
          </a:fld>
          <a:endParaRPr lang="de-CH" sz="1200">
            <a:effectLst/>
            <a:latin typeface="Times New Roman"/>
            <a:ea typeface="Times New Roman"/>
          </a:endParaRPr>
        </a:p>
      </xdr:txBody>
    </xdr:sp>
    <xdr:clientData/>
  </xdr:twoCellAnchor>
  <xdr:twoCellAnchor editAs="oneCell">
    <xdr:from>
      <xdr:col>4</xdr:col>
      <xdr:colOff>2002345</xdr:colOff>
      <xdr:row>15</xdr:row>
      <xdr:rowOff>123531</xdr:rowOff>
    </xdr:from>
    <xdr:to>
      <xdr:col>5</xdr:col>
      <xdr:colOff>211144</xdr:colOff>
      <xdr:row>20</xdr:row>
      <xdr:rowOff>94648</xdr:rowOff>
    </xdr:to>
    <xdr:sp macro="" textlink="$C$29">
      <xdr:nvSpPr>
        <xdr:cNvPr id="12" name="Textfeld 28">
          <a:extLst>
            <a:ext uri="{FF2B5EF4-FFF2-40B4-BE49-F238E27FC236}">
              <a16:creationId xmlns:a16="http://schemas.microsoft.com/office/drawing/2014/main" id="{00000000-0008-0000-2200-00000C000000}"/>
            </a:ext>
          </a:extLst>
        </xdr:cNvPr>
        <xdr:cNvSpPr txBox="1"/>
      </xdr:nvSpPr>
      <xdr:spPr bwMode="gray">
        <a:xfrm>
          <a:off x="7012495" y="3323931"/>
          <a:ext cx="2647449" cy="923617"/>
        </a:xfrm>
        <a:prstGeom prst="rect">
          <a:avLst/>
        </a:prstGeom>
        <a:noFill/>
      </xdr:spPr>
      <xdr:txBody>
        <a:bodyPr wrap="square" rtlCol="0" anchor="ctr">
          <a:noAutofit/>
        </a:bodyPr>
        <a:lstStyle/>
        <a:p>
          <a:pPr algn="l">
            <a:spcAft>
              <a:spcPts val="0"/>
            </a:spcAft>
          </a:pPr>
          <a:fld id="{1F033205-2A0F-4DF6-909A-4488524A6540}" type="TxLink">
            <a:rPr lang="en-US" sz="1200" kern="1200">
              <a:solidFill>
                <a:srgbClr val="000000"/>
              </a:solidFill>
              <a:effectLst/>
              <a:latin typeface="Calibri"/>
              <a:ea typeface="Times New Roman"/>
              <a:cs typeface="Times New Roman"/>
            </a:rPr>
            <a:pPr algn="l">
              <a:spcAft>
                <a:spcPts val="0"/>
              </a:spcAft>
            </a:pPr>
            <a:t> </a:t>
          </a:fld>
          <a:endParaRPr lang="de-CH" sz="1200">
            <a:effectLst/>
            <a:latin typeface="Times New Roman"/>
            <a:ea typeface="Times New Roman"/>
          </a:endParaRPr>
        </a:p>
      </xdr:txBody>
    </xdr:sp>
    <xdr:clientData/>
  </xdr:twoCellAnchor>
  <xdr:twoCellAnchor editAs="oneCell">
    <xdr:from>
      <xdr:col>2</xdr:col>
      <xdr:colOff>38482</xdr:colOff>
      <xdr:row>10</xdr:row>
      <xdr:rowOff>4035</xdr:rowOff>
    </xdr:from>
    <xdr:to>
      <xdr:col>2</xdr:col>
      <xdr:colOff>1070582</xdr:colOff>
      <xdr:row>13</xdr:row>
      <xdr:rowOff>125792</xdr:rowOff>
    </xdr:to>
    <xdr:sp macro="" textlink="' '!A226">
      <xdr:nvSpPr>
        <xdr:cNvPr id="24" name="Richtungspfeil 23">
          <a:extLst>
            <a:ext uri="{FF2B5EF4-FFF2-40B4-BE49-F238E27FC236}">
              <a16:creationId xmlns:a16="http://schemas.microsoft.com/office/drawing/2014/main" id="{00000000-0008-0000-2200-000018000000}"/>
            </a:ext>
          </a:extLst>
        </xdr:cNvPr>
        <xdr:cNvSpPr/>
      </xdr:nvSpPr>
      <xdr:spPr>
        <a:xfrm>
          <a:off x="743332" y="2156685"/>
          <a:ext cx="1032100" cy="693257"/>
        </a:xfrm>
        <a:prstGeom prst="homePlate">
          <a:avLst/>
        </a:prstGeom>
        <a:gradFill flip="none" rotWithShape="1">
          <a:gsLst>
            <a:gs pos="0">
              <a:schemeClr val="accent1"/>
            </a:gs>
            <a:gs pos="100000">
              <a:schemeClr val="accent1">
                <a:lumMod val="50000"/>
              </a:schemeClr>
            </a:gs>
          </a:gsLst>
          <a:lin ang="2700000" scaled="1"/>
          <a:tileRect/>
        </a:gradFill>
        <a:ln w="12700">
          <a:solidFill>
            <a:srgbClr val="FFFFFF"/>
          </a:solidFill>
          <a:round/>
          <a:headEnd/>
          <a:tailEnd/>
        </a:ln>
        <a:effectLst>
          <a:outerShdw blurRad="127000" dist="63500" dir="2700000" algn="tl" rotWithShape="0">
            <a:prstClr val="black">
              <a:alpha val="40000"/>
            </a:prstClr>
          </a:outerShdw>
        </a:effectLst>
      </xdr:spPr>
      <xdr:txBody>
        <a:bodyPr wrap="square" lIns="0" tIns="0" rIns="0" bIns="0" rtlCol="0" anchor="ctr"/>
        <a:lstStyle/>
        <a:p>
          <a:pPr marL="0" indent="0" algn="ctr">
            <a:spcAft>
              <a:spcPts val="0"/>
            </a:spcAft>
          </a:pPr>
          <a:fld id="{D3116E96-A47D-492B-BD5D-61B071153BC3}" type="TxLink">
            <a:rPr lang="de-CH" sz="1400" kern="1200">
              <a:solidFill>
                <a:srgbClr val="FFFFFF"/>
              </a:solidFill>
              <a:effectLst/>
              <a:latin typeface="Calibri"/>
              <a:ea typeface="Times New Roman"/>
              <a:cs typeface="Times New Roman"/>
            </a:rPr>
            <a:pPr marL="0" indent="0" algn="ctr">
              <a:spcAft>
                <a:spcPts val="0"/>
              </a:spcAft>
            </a:pPr>
            <a:t>Empirische Daten</a:t>
          </a:fld>
          <a:endParaRPr lang="de-CH" sz="1400" kern="1200">
            <a:solidFill>
              <a:srgbClr val="FFFFFF"/>
            </a:solidFill>
            <a:effectLst/>
            <a:latin typeface="Calibri"/>
            <a:ea typeface="Times New Roman"/>
            <a:cs typeface="Times New Roman"/>
          </a:endParaRPr>
        </a:p>
      </xdr:txBody>
    </xdr:sp>
    <xdr:clientData/>
  </xdr:twoCellAnchor>
  <xdr:twoCellAnchor editAs="oneCell">
    <xdr:from>
      <xdr:col>2</xdr:col>
      <xdr:colOff>67971</xdr:colOff>
      <xdr:row>21</xdr:row>
      <xdr:rowOff>143306</xdr:rowOff>
    </xdr:from>
    <xdr:to>
      <xdr:col>5</xdr:col>
      <xdr:colOff>104775</xdr:colOff>
      <xdr:row>21</xdr:row>
      <xdr:rowOff>152953</xdr:rowOff>
    </xdr:to>
    <xdr:cxnSp macro="">
      <xdr:nvCxnSpPr>
        <xdr:cNvPr id="26" name="Gerade Verbindung mit Pfeil 25">
          <a:extLst>
            <a:ext uri="{FF2B5EF4-FFF2-40B4-BE49-F238E27FC236}">
              <a16:creationId xmlns:a16="http://schemas.microsoft.com/office/drawing/2014/main" id="{00000000-0008-0000-2200-00001A000000}"/>
            </a:ext>
          </a:extLst>
        </xdr:cNvPr>
        <xdr:cNvCxnSpPr/>
      </xdr:nvCxnSpPr>
      <xdr:spPr>
        <a:xfrm flipV="1">
          <a:off x="801396" y="4486706"/>
          <a:ext cx="8752179" cy="9647"/>
        </a:xfrm>
        <a:prstGeom prst="straightConnector1">
          <a:avLst/>
        </a:prstGeom>
        <a:ln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2</xdr:col>
      <xdr:colOff>76765</xdr:colOff>
      <xdr:row>21</xdr:row>
      <xdr:rowOff>152939</xdr:rowOff>
    </xdr:from>
    <xdr:ext cx="1256434" cy="311496"/>
    <xdr:sp macro="" textlink="' '!A228">
      <xdr:nvSpPr>
        <xdr:cNvPr id="27" name="Textfeld 26">
          <a:extLst>
            <a:ext uri="{FF2B5EF4-FFF2-40B4-BE49-F238E27FC236}">
              <a16:creationId xmlns:a16="http://schemas.microsoft.com/office/drawing/2014/main" id="{00000000-0008-0000-2200-00001B000000}"/>
            </a:ext>
          </a:extLst>
        </xdr:cNvPr>
        <xdr:cNvSpPr txBox="1"/>
      </xdr:nvSpPr>
      <xdr:spPr>
        <a:xfrm>
          <a:off x="810190" y="4515389"/>
          <a:ext cx="1256434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fld id="{77D995C3-666F-457B-8ACA-83662FA0DAE8}" type="TxLink">
            <a:rPr lang="de-CH" sz="1400"/>
            <a:pPr/>
            <a:t>Vergangenheit</a:t>
          </a:fld>
          <a:endParaRPr lang="de-CH" sz="1400"/>
        </a:p>
      </xdr:txBody>
    </xdr:sp>
    <xdr:clientData/>
  </xdr:oneCellAnchor>
  <xdr:oneCellAnchor>
    <xdr:from>
      <xdr:col>2</xdr:col>
      <xdr:colOff>1445600</xdr:colOff>
      <xdr:row>21</xdr:row>
      <xdr:rowOff>152939</xdr:rowOff>
    </xdr:from>
    <xdr:ext cx="992451" cy="311496"/>
    <xdr:sp macro="" textlink="' '!A229">
      <xdr:nvSpPr>
        <xdr:cNvPr id="32" name="Textfeld 31">
          <a:extLst>
            <a:ext uri="{FF2B5EF4-FFF2-40B4-BE49-F238E27FC236}">
              <a16:creationId xmlns:a16="http://schemas.microsoft.com/office/drawing/2014/main" id="{00000000-0008-0000-2200-000020000000}"/>
            </a:ext>
          </a:extLst>
        </xdr:cNvPr>
        <xdr:cNvSpPr txBox="1"/>
      </xdr:nvSpPr>
      <xdr:spPr>
        <a:xfrm>
          <a:off x="2179025" y="4515389"/>
          <a:ext cx="992451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fld id="{65324975-9A1C-468D-A6AA-F168ECAB59EA}" type="TxLink">
            <a:rPr lang="de-CH" sz="1400"/>
            <a:pPr/>
            <a:t>Gegenwart</a:t>
          </a:fld>
          <a:endParaRPr lang="de-CH" sz="1400"/>
        </a:p>
      </xdr:txBody>
    </xdr:sp>
    <xdr:clientData/>
  </xdr:oneCellAnchor>
  <xdr:oneCellAnchor>
    <xdr:from>
      <xdr:col>4</xdr:col>
      <xdr:colOff>0</xdr:colOff>
      <xdr:row>21</xdr:row>
      <xdr:rowOff>144276</xdr:rowOff>
    </xdr:from>
    <xdr:ext cx="748218" cy="311496"/>
    <xdr:sp macro="" textlink="' '!A230">
      <xdr:nvSpPr>
        <xdr:cNvPr id="33" name="Textfeld 32">
          <a:extLst>
            <a:ext uri="{FF2B5EF4-FFF2-40B4-BE49-F238E27FC236}">
              <a16:creationId xmlns:a16="http://schemas.microsoft.com/office/drawing/2014/main" id="{00000000-0008-0000-2200-000021000000}"/>
            </a:ext>
          </a:extLst>
        </xdr:cNvPr>
        <xdr:cNvSpPr txBox="1"/>
      </xdr:nvSpPr>
      <xdr:spPr>
        <a:xfrm>
          <a:off x="5010150" y="4506726"/>
          <a:ext cx="748218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fld id="{BF3E9151-18C0-468F-9258-9626BD54F628}" type="TxLink">
            <a:rPr lang="de-CH" sz="1400" baseline="0"/>
            <a:pPr/>
            <a:t>Zukunft</a:t>
          </a:fld>
          <a:endParaRPr lang="de-CH" sz="1400"/>
        </a:p>
      </xdr:txBody>
    </xdr:sp>
    <xdr:clientData/>
  </xdr:oneCellAnchor>
  <xdr:twoCellAnchor editAs="oneCell">
    <xdr:from>
      <xdr:col>4</xdr:col>
      <xdr:colOff>4389120</xdr:colOff>
      <xdr:row>1</xdr:row>
      <xdr:rowOff>57150</xdr:rowOff>
    </xdr:from>
    <xdr:to>
      <xdr:col>4</xdr:col>
      <xdr:colOff>4438095</xdr:colOff>
      <xdr:row>2</xdr:row>
      <xdr:rowOff>29925</xdr:rowOff>
    </xdr:to>
    <xdr:grpSp>
      <xdr:nvGrpSpPr>
        <xdr:cNvPr id="31" name="Gruppieren 30">
          <a:hlinkClick xmlns:r="http://schemas.openxmlformats.org/officeDocument/2006/relationships" r:id="rId1" tooltip="Help"/>
          <a:extLst>
            <a:ext uri="{FF2B5EF4-FFF2-40B4-BE49-F238E27FC236}">
              <a16:creationId xmlns:a16="http://schemas.microsoft.com/office/drawing/2014/main" id="{00000000-0008-0000-2200-00001F000000}"/>
            </a:ext>
          </a:extLst>
        </xdr:cNvPr>
        <xdr:cNvGrpSpPr/>
      </xdr:nvGrpSpPr>
      <xdr:grpSpPr>
        <a:xfrm>
          <a:off x="9547860" y="613410"/>
          <a:ext cx="48975" cy="170895"/>
          <a:chOff x="8105775" y="571500"/>
          <a:chExt cx="172800" cy="172800"/>
        </a:xfrm>
      </xdr:grpSpPr>
      <xdr:sp macro="" textlink="">
        <xdr:nvSpPr>
          <xdr:cNvPr id="39" name="Rechteck 38">
            <a:extLst>
              <a:ext uri="{FF2B5EF4-FFF2-40B4-BE49-F238E27FC236}">
                <a16:creationId xmlns:a16="http://schemas.microsoft.com/office/drawing/2014/main" id="{00000000-0008-0000-2200-000027000000}"/>
              </a:ext>
            </a:extLst>
          </xdr:cNvPr>
          <xdr:cNvSpPr>
            <a:spLocks noChangeAspect="1"/>
          </xdr:cNvSpPr>
        </xdr:nvSpPr>
        <xdr:spPr>
          <a:xfrm>
            <a:off x="8105775" y="571500"/>
            <a:ext cx="172800" cy="172800"/>
          </a:xfrm>
          <a:prstGeom prst="rect">
            <a:avLst/>
          </a:prstGeom>
          <a:ln/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40" name="Textfeld 39">
            <a:extLst>
              <a:ext uri="{FF2B5EF4-FFF2-40B4-BE49-F238E27FC236}">
                <a16:creationId xmlns:a16="http://schemas.microsoft.com/office/drawing/2014/main" id="{00000000-0008-0000-2200-000028000000}"/>
              </a:ext>
            </a:extLst>
          </xdr:cNvPr>
          <xdr:cNvSpPr txBox="1"/>
        </xdr:nvSpPr>
        <xdr:spPr>
          <a:xfrm>
            <a:off x="8152998" y="584162"/>
            <a:ext cx="78355" cy="1474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t">
            <a:noAutofit/>
          </a:bodyPr>
          <a:lstStyle/>
          <a:p>
            <a:r>
              <a:rPr lang="de-CH" sz="1000" b="1">
                <a:solidFill>
                  <a:schemeClr val="bg1"/>
                </a:solidFill>
                <a:latin typeface="Arial" pitchFamily="34" charset="0"/>
                <a:cs typeface="Arial" pitchFamily="34" charset="0"/>
              </a:rPr>
              <a:t>?</a:t>
            </a:r>
          </a:p>
        </xdr:txBody>
      </xdr:sp>
    </xdr:grpSp>
    <xdr:clientData fPrintsWithSheet="0"/>
  </xdr:twoCellAnchor>
  <xdr:twoCellAnchor editAs="oneCell">
    <xdr:from>
      <xdr:col>0</xdr:col>
      <xdr:colOff>57150</xdr:colOff>
      <xdr:row>0</xdr:row>
      <xdr:rowOff>114300</xdr:rowOff>
    </xdr:from>
    <xdr:to>
      <xdr:col>0</xdr:col>
      <xdr:colOff>381150</xdr:colOff>
      <xdr:row>0</xdr:row>
      <xdr:rowOff>439765</xdr:rowOff>
    </xdr:to>
    <xdr:grpSp>
      <xdr:nvGrpSpPr>
        <xdr:cNvPr id="41" name="Gruppieren 40">
          <a:hlinkClick xmlns:r="http://schemas.openxmlformats.org/officeDocument/2006/relationships" r:id="rId2" tooltip="Home"/>
          <a:extLst>
            <a:ext uri="{FF2B5EF4-FFF2-40B4-BE49-F238E27FC236}">
              <a16:creationId xmlns:a16="http://schemas.microsoft.com/office/drawing/2014/main" id="{00000000-0008-0000-2200-000029000000}"/>
            </a:ext>
          </a:extLst>
        </xdr:cNvPr>
        <xdr:cNvGrpSpPr/>
      </xdr:nvGrpSpPr>
      <xdr:grpSpPr>
        <a:xfrm>
          <a:off x="57150" y="114300"/>
          <a:ext cx="324000" cy="325465"/>
          <a:chOff x="12729063" y="1298331"/>
          <a:chExt cx="324000" cy="323267"/>
        </a:xfrm>
      </xdr:grpSpPr>
      <xdr:sp macro="" textlink="">
        <xdr:nvSpPr>
          <xdr:cNvPr id="42" name="Rechteck 41">
            <a:extLst>
              <a:ext uri="{FF2B5EF4-FFF2-40B4-BE49-F238E27FC236}">
                <a16:creationId xmlns:a16="http://schemas.microsoft.com/office/drawing/2014/main" id="{00000000-0008-0000-2200-00002A000000}"/>
              </a:ext>
            </a:extLst>
          </xdr:cNvPr>
          <xdr:cNvSpPr>
            <a:spLocks noChangeAspect="1"/>
          </xdr:cNvSpPr>
        </xdr:nvSpPr>
        <xdr:spPr>
          <a:xfrm>
            <a:off x="12729063" y="1298331"/>
            <a:ext cx="324000" cy="323267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pic>
        <xdr:nvPicPr>
          <xdr:cNvPr id="43" name="Grafik 42" descr="http://www.clker.com/cliparts/Z/I/5/L/X/x/white-house-md.png">
            <a:extLst>
              <a:ext uri="{FF2B5EF4-FFF2-40B4-BE49-F238E27FC236}">
                <a16:creationId xmlns:a16="http://schemas.microsoft.com/office/drawing/2014/main" id="{00000000-0008-0000-2200-00002B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786214" y="1345223"/>
            <a:ext cx="228255" cy="2160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2293620</xdr:colOff>
          <xdr:row>0</xdr:row>
          <xdr:rowOff>0</xdr:rowOff>
        </xdr:from>
        <xdr:to>
          <xdr:col>5</xdr:col>
          <xdr:colOff>0</xdr:colOff>
          <xdr:row>0</xdr:row>
          <xdr:rowOff>533400</xdr:rowOff>
        </xdr:to>
        <xdr:pic>
          <xdr:nvPicPr>
            <xdr:cNvPr id="29" name="Grafik 59">
              <a:extLst>
                <a:ext uri="{FF2B5EF4-FFF2-40B4-BE49-F238E27FC236}">
                  <a16:creationId xmlns:a16="http://schemas.microsoft.com/office/drawing/2014/main" id="{00000000-0008-0000-2200-00001D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!$D$6" spid="_x0000_s734249"/>
                </a:ext>
              </a:extLst>
            </xdr:cNvPicPr>
          </xdr:nvPicPr>
          <xdr:blipFill>
            <a:blip xmlns:r="http://schemas.openxmlformats.org/officeDocument/2006/relationships" r:embed="rId4"/>
            <a:srcRect/>
            <a:stretch>
              <a:fillRect/>
            </a:stretch>
          </xdr:blipFill>
          <xdr:spPr bwMode="auto">
            <a:xfrm>
              <a:off x="7444740" y="0"/>
              <a:ext cx="2268855" cy="533400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752475</xdr:colOff>
      <xdr:row>2</xdr:row>
      <xdr:rowOff>47625</xdr:rowOff>
    </xdr:from>
    <xdr:to>
      <xdr:col>7</xdr:col>
      <xdr:colOff>925275</xdr:colOff>
      <xdr:row>2</xdr:row>
      <xdr:rowOff>220425</xdr:rowOff>
    </xdr:to>
    <xdr:grpSp>
      <xdr:nvGrpSpPr>
        <xdr:cNvPr id="21" name="Gruppieren 20">
          <a:hlinkClick xmlns:r="http://schemas.openxmlformats.org/officeDocument/2006/relationships" r:id="rId1" tooltip="Help"/>
          <a:extLst>
            <a:ext uri="{FF2B5EF4-FFF2-40B4-BE49-F238E27FC236}">
              <a16:creationId xmlns:a16="http://schemas.microsoft.com/office/drawing/2014/main" id="{00000000-0008-0000-2300-000015000000}"/>
            </a:ext>
          </a:extLst>
        </xdr:cNvPr>
        <xdr:cNvGrpSpPr/>
      </xdr:nvGrpSpPr>
      <xdr:grpSpPr>
        <a:xfrm>
          <a:off x="9835515" y="611505"/>
          <a:ext cx="172800" cy="172800"/>
          <a:chOff x="8105775" y="571500"/>
          <a:chExt cx="172800" cy="172800"/>
        </a:xfrm>
      </xdr:grpSpPr>
      <xdr:sp macro="" textlink="">
        <xdr:nvSpPr>
          <xdr:cNvPr id="22" name="Rechteck 21">
            <a:extLst>
              <a:ext uri="{FF2B5EF4-FFF2-40B4-BE49-F238E27FC236}">
                <a16:creationId xmlns:a16="http://schemas.microsoft.com/office/drawing/2014/main" id="{00000000-0008-0000-2300-000016000000}"/>
              </a:ext>
            </a:extLst>
          </xdr:cNvPr>
          <xdr:cNvSpPr>
            <a:spLocks noChangeAspect="1"/>
          </xdr:cNvSpPr>
        </xdr:nvSpPr>
        <xdr:spPr>
          <a:xfrm>
            <a:off x="8105775" y="571500"/>
            <a:ext cx="172800" cy="172800"/>
          </a:xfrm>
          <a:prstGeom prst="rect">
            <a:avLst/>
          </a:prstGeom>
          <a:ln/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29" name="Textfeld 28">
            <a:extLst>
              <a:ext uri="{FF2B5EF4-FFF2-40B4-BE49-F238E27FC236}">
                <a16:creationId xmlns:a16="http://schemas.microsoft.com/office/drawing/2014/main" id="{00000000-0008-0000-2300-00001D000000}"/>
              </a:ext>
            </a:extLst>
          </xdr:cNvPr>
          <xdr:cNvSpPr txBox="1"/>
        </xdr:nvSpPr>
        <xdr:spPr>
          <a:xfrm>
            <a:off x="8152998" y="584162"/>
            <a:ext cx="78355" cy="1474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t">
            <a:noAutofit/>
          </a:bodyPr>
          <a:lstStyle/>
          <a:p>
            <a:r>
              <a:rPr lang="de-CH" sz="1000" b="1">
                <a:solidFill>
                  <a:schemeClr val="bg1"/>
                </a:solidFill>
                <a:latin typeface="Arial" pitchFamily="34" charset="0"/>
                <a:cs typeface="Arial" pitchFamily="34" charset="0"/>
              </a:rPr>
              <a:t>?</a:t>
            </a:r>
          </a:p>
        </xdr:txBody>
      </xdr:sp>
    </xdr:grpSp>
    <xdr:clientData fPrintsWithSheet="0"/>
  </xdr:twoCellAnchor>
  <xdr:twoCellAnchor editAs="oneCell">
    <xdr:from>
      <xdr:col>0</xdr:col>
      <xdr:colOff>57150</xdr:colOff>
      <xdr:row>0</xdr:row>
      <xdr:rowOff>114300</xdr:rowOff>
    </xdr:from>
    <xdr:to>
      <xdr:col>0</xdr:col>
      <xdr:colOff>381150</xdr:colOff>
      <xdr:row>0</xdr:row>
      <xdr:rowOff>439765</xdr:rowOff>
    </xdr:to>
    <xdr:grpSp>
      <xdr:nvGrpSpPr>
        <xdr:cNvPr id="30" name="Gruppieren 29">
          <a:hlinkClick xmlns:r="http://schemas.openxmlformats.org/officeDocument/2006/relationships" r:id="rId2" tooltip="Home"/>
          <a:extLst>
            <a:ext uri="{FF2B5EF4-FFF2-40B4-BE49-F238E27FC236}">
              <a16:creationId xmlns:a16="http://schemas.microsoft.com/office/drawing/2014/main" id="{00000000-0008-0000-2300-00001E000000}"/>
            </a:ext>
          </a:extLst>
        </xdr:cNvPr>
        <xdr:cNvGrpSpPr/>
      </xdr:nvGrpSpPr>
      <xdr:grpSpPr>
        <a:xfrm>
          <a:off x="57150" y="114300"/>
          <a:ext cx="324000" cy="325465"/>
          <a:chOff x="12729063" y="1298331"/>
          <a:chExt cx="324000" cy="323267"/>
        </a:xfrm>
      </xdr:grpSpPr>
      <xdr:sp macro="" textlink="">
        <xdr:nvSpPr>
          <xdr:cNvPr id="31" name="Rechteck 30">
            <a:extLst>
              <a:ext uri="{FF2B5EF4-FFF2-40B4-BE49-F238E27FC236}">
                <a16:creationId xmlns:a16="http://schemas.microsoft.com/office/drawing/2014/main" id="{00000000-0008-0000-2300-00001F000000}"/>
              </a:ext>
            </a:extLst>
          </xdr:cNvPr>
          <xdr:cNvSpPr>
            <a:spLocks noChangeAspect="1"/>
          </xdr:cNvSpPr>
        </xdr:nvSpPr>
        <xdr:spPr>
          <a:xfrm>
            <a:off x="12729063" y="1298331"/>
            <a:ext cx="324000" cy="323267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pic>
        <xdr:nvPicPr>
          <xdr:cNvPr id="32" name="Grafik 31" descr="http://www.clker.com/cliparts/Z/I/5/L/X/x/white-house-md.png">
            <a:extLst>
              <a:ext uri="{FF2B5EF4-FFF2-40B4-BE49-F238E27FC236}">
                <a16:creationId xmlns:a16="http://schemas.microsoft.com/office/drawing/2014/main" id="{00000000-0008-0000-2300-000020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786214" y="1345223"/>
            <a:ext cx="228255" cy="2160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  <xdr:twoCellAnchor editAs="oneCell">
    <xdr:from>
      <xdr:col>0</xdr:col>
      <xdr:colOff>57150</xdr:colOff>
      <xdr:row>26</xdr:row>
      <xdr:rowOff>161925</xdr:rowOff>
    </xdr:from>
    <xdr:to>
      <xdr:col>0</xdr:col>
      <xdr:colOff>381150</xdr:colOff>
      <xdr:row>28</xdr:row>
      <xdr:rowOff>30190</xdr:rowOff>
    </xdr:to>
    <xdr:grpSp>
      <xdr:nvGrpSpPr>
        <xdr:cNvPr id="33" name="Gruppieren 32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2300-000021000000}"/>
            </a:ext>
          </a:extLst>
        </xdr:cNvPr>
        <xdr:cNvGrpSpPr/>
      </xdr:nvGrpSpPr>
      <xdr:grpSpPr>
        <a:xfrm>
          <a:off x="57150" y="8642985"/>
          <a:ext cx="324000" cy="317845"/>
          <a:chOff x="66675" y="4972050"/>
          <a:chExt cx="324000" cy="325465"/>
        </a:xfrm>
      </xdr:grpSpPr>
      <xdr:sp macro="" textlink="">
        <xdr:nvSpPr>
          <xdr:cNvPr id="34" name="Rechteck 33">
            <a:extLst>
              <a:ext uri="{FF2B5EF4-FFF2-40B4-BE49-F238E27FC236}">
                <a16:creationId xmlns:a16="http://schemas.microsoft.com/office/drawing/2014/main" id="{00000000-0008-0000-2300-000022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35" name="Pfeil nach oben 34">
            <a:extLst>
              <a:ext uri="{FF2B5EF4-FFF2-40B4-BE49-F238E27FC236}">
                <a16:creationId xmlns:a16="http://schemas.microsoft.com/office/drawing/2014/main" id="{00000000-0008-0000-2300-000023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xdr:twoCellAnchor editAs="oneCell">
    <xdr:from>
      <xdr:col>0</xdr:col>
      <xdr:colOff>57150</xdr:colOff>
      <xdr:row>47</xdr:row>
      <xdr:rowOff>276225</xdr:rowOff>
    </xdr:from>
    <xdr:to>
      <xdr:col>0</xdr:col>
      <xdr:colOff>381150</xdr:colOff>
      <xdr:row>49</xdr:row>
      <xdr:rowOff>11140</xdr:rowOff>
    </xdr:to>
    <xdr:grpSp>
      <xdr:nvGrpSpPr>
        <xdr:cNvPr id="36" name="Gruppieren 35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2300-000024000000}"/>
            </a:ext>
          </a:extLst>
        </xdr:cNvPr>
        <xdr:cNvGrpSpPr/>
      </xdr:nvGrpSpPr>
      <xdr:grpSpPr>
        <a:xfrm>
          <a:off x="57150" y="15523845"/>
          <a:ext cx="324000" cy="329275"/>
          <a:chOff x="66675" y="4972050"/>
          <a:chExt cx="324000" cy="325465"/>
        </a:xfrm>
      </xdr:grpSpPr>
      <xdr:sp macro="" textlink="">
        <xdr:nvSpPr>
          <xdr:cNvPr id="37" name="Rechteck 36">
            <a:extLst>
              <a:ext uri="{FF2B5EF4-FFF2-40B4-BE49-F238E27FC236}">
                <a16:creationId xmlns:a16="http://schemas.microsoft.com/office/drawing/2014/main" id="{00000000-0008-0000-2300-000025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38" name="Pfeil nach oben 37">
            <a:extLst>
              <a:ext uri="{FF2B5EF4-FFF2-40B4-BE49-F238E27FC236}">
                <a16:creationId xmlns:a16="http://schemas.microsoft.com/office/drawing/2014/main" id="{00000000-0008-0000-2300-000026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1249680</xdr:colOff>
          <xdr:row>0</xdr:row>
          <xdr:rowOff>15240</xdr:rowOff>
        </xdr:from>
        <xdr:to>
          <xdr:col>8</xdr:col>
          <xdr:colOff>0</xdr:colOff>
          <xdr:row>0</xdr:row>
          <xdr:rowOff>548640</xdr:rowOff>
        </xdr:to>
        <xdr:pic>
          <xdr:nvPicPr>
            <xdr:cNvPr id="15" name="Grafik 59">
              <a:extLst>
                <a:ext uri="{FF2B5EF4-FFF2-40B4-BE49-F238E27FC236}">
                  <a16:creationId xmlns:a16="http://schemas.microsoft.com/office/drawing/2014/main" id="{00000000-0008-0000-2300-00000F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!$D$6" spid="_x0000_s735274"/>
                </a:ext>
              </a:extLst>
            </xdr:cNvPicPr>
          </xdr:nvPicPr>
          <xdr:blipFill>
            <a:blip xmlns:r="http://schemas.openxmlformats.org/officeDocument/2006/relationships" r:embed="rId5"/>
            <a:srcRect/>
            <a:stretch>
              <a:fillRect/>
            </a:stretch>
          </xdr:blipFill>
          <xdr:spPr bwMode="auto">
            <a:xfrm>
              <a:off x="7703820" y="15240"/>
              <a:ext cx="2268855" cy="533400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3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76199</xdr:colOff>
          <xdr:row>2</xdr:row>
          <xdr:rowOff>578836</xdr:rowOff>
        </xdr:from>
        <xdr:to>
          <xdr:col>9</xdr:col>
          <xdr:colOff>2419349</xdr:colOff>
          <xdr:row>34</xdr:row>
          <xdr:rowOff>133353</xdr:rowOff>
        </xdr:to>
        <xdr:pic>
          <xdr:nvPicPr>
            <xdr:cNvPr id="2" name="Grafik 1">
              <a:extLst>
                <a:ext uri="{FF2B5EF4-FFF2-40B4-BE49-F238E27FC236}">
                  <a16:creationId xmlns:a16="http://schemas.microsoft.com/office/drawing/2014/main" id="{00000000-0008-0000-2400-000002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$D$49:$K$60" spid="_x0000_s708704"/>
                </a:ext>
              </a:extLst>
            </xdr:cNvPicPr>
          </xdr:nvPicPr>
          <xdr:blipFill>
            <a:blip xmlns:r="http://schemas.openxmlformats.org/officeDocument/2006/relationships" r:embed="rId1">
              <a:clrChange>
                <a:clrFrom>
                  <a:srgbClr val="FFFFFF"/>
                </a:clrFrom>
                <a:clrTo>
                  <a:srgbClr val="FFFFFF">
                    <a:alpha val="0"/>
                  </a:srgbClr>
                </a:clrTo>
              </a:clrChange>
            </a:blip>
            <a:srcRect/>
            <a:stretch>
              <a:fillRect/>
            </a:stretch>
          </xdr:blipFill>
          <xdr:spPr bwMode="auto">
            <a:xfrm rot="5400000">
              <a:off x="1494328" y="3951782"/>
              <a:ext cx="7622192" cy="234315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  <xdr:twoCellAnchor>
    <xdr:from>
      <xdr:col>3</xdr:col>
      <xdr:colOff>76197</xdr:colOff>
      <xdr:row>49</xdr:row>
      <xdr:rowOff>14287</xdr:rowOff>
    </xdr:from>
    <xdr:to>
      <xdr:col>11</xdr:col>
      <xdr:colOff>0</xdr:colOff>
      <xdr:row>58</xdr:row>
      <xdr:rowOff>133350</xdr:rowOff>
    </xdr:to>
    <xdr:graphicFrame macro="">
      <xdr:nvGraphicFramePr>
        <xdr:cNvPr id="7" name="Diagramm 6">
          <a:extLst>
            <a:ext uri="{FF2B5EF4-FFF2-40B4-BE49-F238E27FC236}">
              <a16:creationId xmlns:a16="http://schemas.microsoft.com/office/drawing/2014/main" id="{00000000-0008-0000-24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 fPrintsWithSheet="0"/>
  </xdr:twoCellAnchor>
  <xdr:twoCellAnchor>
    <xdr:from>
      <xdr:col>3</xdr:col>
      <xdr:colOff>285750</xdr:colOff>
      <xdr:row>53</xdr:row>
      <xdr:rowOff>95250</xdr:rowOff>
    </xdr:from>
    <xdr:to>
      <xdr:col>11</xdr:col>
      <xdr:colOff>0</xdr:colOff>
      <xdr:row>53</xdr:row>
      <xdr:rowOff>95250</xdr:rowOff>
    </xdr:to>
    <xdr:cxnSp macro="">
      <xdr:nvCxnSpPr>
        <xdr:cNvPr id="8" name="Gerade Verbindung 7">
          <a:extLst>
            <a:ext uri="{FF2B5EF4-FFF2-40B4-BE49-F238E27FC236}">
              <a16:creationId xmlns:a16="http://schemas.microsoft.com/office/drawing/2014/main" id="{00000000-0008-0000-2400-000008000000}"/>
            </a:ext>
          </a:extLst>
        </xdr:cNvPr>
        <xdr:cNvCxnSpPr/>
      </xdr:nvCxnSpPr>
      <xdr:spPr>
        <a:xfrm>
          <a:off x="857250" y="15116175"/>
          <a:ext cx="8924925" cy="0"/>
        </a:xfrm>
        <a:prstGeom prst="line">
          <a:avLst/>
        </a:prstGeom>
        <a:ln w="15875">
          <a:solidFill>
            <a:schemeClr val="tx2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57150</xdr:colOff>
      <xdr:row>0</xdr:row>
      <xdr:rowOff>114300</xdr:rowOff>
    </xdr:from>
    <xdr:to>
      <xdr:col>0</xdr:col>
      <xdr:colOff>381150</xdr:colOff>
      <xdr:row>0</xdr:row>
      <xdr:rowOff>439765</xdr:rowOff>
    </xdr:to>
    <xdr:grpSp>
      <xdr:nvGrpSpPr>
        <xdr:cNvPr id="14" name="Gruppieren 13">
          <a:hlinkClick xmlns:r="http://schemas.openxmlformats.org/officeDocument/2006/relationships" r:id="rId3" tooltip="Home"/>
          <a:extLst>
            <a:ext uri="{FF2B5EF4-FFF2-40B4-BE49-F238E27FC236}">
              <a16:creationId xmlns:a16="http://schemas.microsoft.com/office/drawing/2014/main" id="{00000000-0008-0000-2400-00000E000000}"/>
            </a:ext>
          </a:extLst>
        </xdr:cNvPr>
        <xdr:cNvGrpSpPr/>
      </xdr:nvGrpSpPr>
      <xdr:grpSpPr>
        <a:xfrm>
          <a:off x="57150" y="114300"/>
          <a:ext cx="324000" cy="325465"/>
          <a:chOff x="12729063" y="1298331"/>
          <a:chExt cx="324000" cy="323267"/>
        </a:xfrm>
      </xdr:grpSpPr>
      <xdr:sp macro="" textlink="">
        <xdr:nvSpPr>
          <xdr:cNvPr id="16" name="Rechteck 15">
            <a:extLst>
              <a:ext uri="{FF2B5EF4-FFF2-40B4-BE49-F238E27FC236}">
                <a16:creationId xmlns:a16="http://schemas.microsoft.com/office/drawing/2014/main" id="{00000000-0008-0000-2400-000010000000}"/>
              </a:ext>
            </a:extLst>
          </xdr:cNvPr>
          <xdr:cNvSpPr>
            <a:spLocks noChangeAspect="1"/>
          </xdr:cNvSpPr>
        </xdr:nvSpPr>
        <xdr:spPr>
          <a:xfrm>
            <a:off x="12729063" y="1298331"/>
            <a:ext cx="324000" cy="323267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pic>
        <xdr:nvPicPr>
          <xdr:cNvPr id="17" name="Grafik 16" descr="http://www.clker.com/cliparts/Z/I/5/L/X/x/white-house-md.png">
            <a:extLst>
              <a:ext uri="{FF2B5EF4-FFF2-40B4-BE49-F238E27FC236}">
                <a16:creationId xmlns:a16="http://schemas.microsoft.com/office/drawing/2014/main" id="{00000000-0008-0000-2400-000011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786214" y="1345223"/>
            <a:ext cx="228255" cy="2160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  <xdr:twoCellAnchor editAs="oneCell">
    <xdr:from>
      <xdr:col>10</xdr:col>
      <xdr:colOff>3049905</xdr:colOff>
      <xdr:row>1</xdr:row>
      <xdr:rowOff>57149</xdr:rowOff>
    </xdr:from>
    <xdr:to>
      <xdr:col>11</xdr:col>
      <xdr:colOff>930</xdr:colOff>
      <xdr:row>2</xdr:row>
      <xdr:rowOff>39029</xdr:rowOff>
    </xdr:to>
    <xdr:grpSp>
      <xdr:nvGrpSpPr>
        <xdr:cNvPr id="18" name="Gruppieren 17">
          <a:hlinkClick xmlns:r="http://schemas.openxmlformats.org/officeDocument/2006/relationships" r:id="rId5" tooltip="Help"/>
          <a:extLst>
            <a:ext uri="{FF2B5EF4-FFF2-40B4-BE49-F238E27FC236}">
              <a16:creationId xmlns:a16="http://schemas.microsoft.com/office/drawing/2014/main" id="{00000000-0008-0000-2400-000012000000}"/>
            </a:ext>
          </a:extLst>
        </xdr:cNvPr>
        <xdr:cNvGrpSpPr>
          <a:grpSpLocks noChangeAspect="1"/>
        </xdr:cNvGrpSpPr>
      </xdr:nvGrpSpPr>
      <xdr:grpSpPr>
        <a:xfrm>
          <a:off x="10448925" y="613409"/>
          <a:ext cx="189525" cy="180000"/>
          <a:chOff x="8105775" y="571500"/>
          <a:chExt cx="172800" cy="172800"/>
        </a:xfrm>
      </xdr:grpSpPr>
      <xdr:sp macro="" textlink="">
        <xdr:nvSpPr>
          <xdr:cNvPr id="19" name="Rechteck 18">
            <a:extLst>
              <a:ext uri="{FF2B5EF4-FFF2-40B4-BE49-F238E27FC236}">
                <a16:creationId xmlns:a16="http://schemas.microsoft.com/office/drawing/2014/main" id="{00000000-0008-0000-2400-000013000000}"/>
              </a:ext>
            </a:extLst>
          </xdr:cNvPr>
          <xdr:cNvSpPr>
            <a:spLocks noChangeAspect="1"/>
          </xdr:cNvSpPr>
        </xdr:nvSpPr>
        <xdr:spPr>
          <a:xfrm>
            <a:off x="8105775" y="571500"/>
            <a:ext cx="172800" cy="172800"/>
          </a:xfrm>
          <a:prstGeom prst="rect">
            <a:avLst/>
          </a:prstGeom>
          <a:ln/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20" name="Textfeld 19">
            <a:extLst>
              <a:ext uri="{FF2B5EF4-FFF2-40B4-BE49-F238E27FC236}">
                <a16:creationId xmlns:a16="http://schemas.microsoft.com/office/drawing/2014/main" id="{00000000-0008-0000-2400-000014000000}"/>
              </a:ext>
            </a:extLst>
          </xdr:cNvPr>
          <xdr:cNvSpPr txBox="1"/>
        </xdr:nvSpPr>
        <xdr:spPr>
          <a:xfrm>
            <a:off x="8152998" y="584162"/>
            <a:ext cx="78355" cy="1474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t">
            <a:noAutofit/>
          </a:bodyPr>
          <a:lstStyle/>
          <a:p>
            <a:r>
              <a:rPr lang="de-CH" sz="1000" b="1">
                <a:solidFill>
                  <a:schemeClr val="bg1"/>
                </a:solidFill>
                <a:latin typeface="Arial" pitchFamily="34" charset="0"/>
                <a:cs typeface="Arial" pitchFamily="34" charset="0"/>
              </a:rPr>
              <a:t>?</a:t>
            </a:r>
          </a:p>
        </xdr:txBody>
      </xdr:sp>
    </xdr:grpSp>
    <xdr:clientData fPrintsWithSheet="0"/>
  </xdr:twoCellAnchor>
  <xdr:oneCellAnchor>
    <xdr:from>
      <xdr:col>0</xdr:col>
      <xdr:colOff>390525</xdr:colOff>
      <xdr:row>34</xdr:row>
      <xdr:rowOff>0</xdr:rowOff>
    </xdr:from>
    <xdr:ext cx="644857" cy="233205"/>
    <xdr:sp macro="" textlink="' '!A262">
      <xdr:nvSpPr>
        <xdr:cNvPr id="6" name="Textfeld 5">
          <a:extLst>
            <a:ext uri="{FF2B5EF4-FFF2-40B4-BE49-F238E27FC236}">
              <a16:creationId xmlns:a16="http://schemas.microsoft.com/office/drawing/2014/main" id="{00000000-0008-0000-2400-000006000000}"/>
            </a:ext>
          </a:extLst>
        </xdr:cNvPr>
        <xdr:cNvSpPr txBox="1"/>
      </xdr:nvSpPr>
      <xdr:spPr>
        <a:xfrm>
          <a:off x="390525" y="8820150"/>
          <a:ext cx="644857" cy="233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fld id="{B451C332-FCCE-4A8E-9514-B7D53A5429FF}" type="TxLink">
            <a:rPr lang="en-US" sz="900" b="0" i="0" u="none" strike="noStrike">
              <a:solidFill>
                <a:srgbClr val="000000"/>
              </a:solidFill>
              <a:latin typeface="Calibri"/>
            </a:rPr>
            <a:pPr/>
            <a:t>Differenz:</a:t>
          </a:fld>
          <a:endParaRPr lang="de-CH" sz="900"/>
        </a:p>
      </xdr:txBody>
    </xdr:sp>
    <xdr:clientData/>
  </xdr:oneCellAnchor>
  <xdr:twoCellAnchor>
    <xdr:from>
      <xdr:col>3</xdr:col>
      <xdr:colOff>156349</xdr:colOff>
      <xdr:row>34</xdr:row>
      <xdr:rowOff>53077</xdr:rowOff>
    </xdr:from>
    <xdr:to>
      <xdr:col>3</xdr:col>
      <xdr:colOff>264349</xdr:colOff>
      <xdr:row>34</xdr:row>
      <xdr:rowOff>161077</xdr:rowOff>
    </xdr:to>
    <xdr:sp macro="" textlink="">
      <xdr:nvSpPr>
        <xdr:cNvPr id="5" name="Ellipse 4">
          <a:extLst>
            <a:ext uri="{FF2B5EF4-FFF2-40B4-BE49-F238E27FC236}">
              <a16:creationId xmlns:a16="http://schemas.microsoft.com/office/drawing/2014/main" id="{00000000-0008-0000-2400-000005000000}"/>
            </a:ext>
          </a:extLst>
        </xdr:cNvPr>
        <xdr:cNvSpPr>
          <a:spLocks noChangeAspect="1"/>
        </xdr:cNvSpPr>
      </xdr:nvSpPr>
      <xdr:spPr>
        <a:xfrm>
          <a:off x="1051699" y="8854177"/>
          <a:ext cx="108000" cy="108000"/>
        </a:xfrm>
        <a:prstGeom prst="ellipse">
          <a:avLst/>
        </a:prstGeom>
        <a:solidFill>
          <a:srgbClr val="339966"/>
        </a:solidFill>
        <a:ln>
          <a:solidFill>
            <a:srgbClr val="006600"/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/>
  </xdr:twoCellAnchor>
  <xdr:twoCellAnchor>
    <xdr:from>
      <xdr:col>3</xdr:col>
      <xdr:colOff>219075</xdr:colOff>
      <xdr:row>34</xdr:row>
      <xdr:rowOff>0</xdr:rowOff>
    </xdr:from>
    <xdr:to>
      <xdr:col>3</xdr:col>
      <xdr:colOff>545768</xdr:colOff>
      <xdr:row>34</xdr:row>
      <xdr:rowOff>233205</xdr:rowOff>
    </xdr:to>
    <xdr:sp macro="" textlink="' '!A263">
      <xdr:nvSpPr>
        <xdr:cNvPr id="15" name="Textfeld 14">
          <a:extLst>
            <a:ext uri="{FF2B5EF4-FFF2-40B4-BE49-F238E27FC236}">
              <a16:creationId xmlns:a16="http://schemas.microsoft.com/office/drawing/2014/main" id="{00000000-0008-0000-2400-00000F000000}"/>
            </a:ext>
          </a:extLst>
        </xdr:cNvPr>
        <xdr:cNvSpPr txBox="1"/>
      </xdr:nvSpPr>
      <xdr:spPr>
        <a:xfrm>
          <a:off x="1114425" y="8801100"/>
          <a:ext cx="326693" cy="233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fld id="{968238DA-1D4F-4AB8-A29B-75E4A16C86EB}" type="TxLink">
            <a:rPr lang="en-US" sz="900" b="0" i="0" u="none" strike="noStrike">
              <a:solidFill>
                <a:srgbClr val="000000"/>
              </a:solidFill>
              <a:latin typeface="Calibri"/>
            </a:rPr>
            <a:pPr/>
            <a:t>≥ 1</a:t>
          </a:fld>
          <a:endParaRPr lang="de-CH" sz="900"/>
        </a:p>
      </xdr:txBody>
    </xdr:sp>
    <xdr:clientData/>
  </xdr:twoCellAnchor>
  <xdr:twoCellAnchor>
    <xdr:from>
      <xdr:col>3</xdr:col>
      <xdr:colOff>1110706</xdr:colOff>
      <xdr:row>34</xdr:row>
      <xdr:rowOff>41585</xdr:rowOff>
    </xdr:from>
    <xdr:to>
      <xdr:col>3</xdr:col>
      <xdr:colOff>1218706</xdr:colOff>
      <xdr:row>34</xdr:row>
      <xdr:rowOff>149585</xdr:rowOff>
    </xdr:to>
    <xdr:sp macro="" textlink="">
      <xdr:nvSpPr>
        <xdr:cNvPr id="4" name="Raute 3">
          <a:extLst>
            <a:ext uri="{FF2B5EF4-FFF2-40B4-BE49-F238E27FC236}">
              <a16:creationId xmlns:a16="http://schemas.microsoft.com/office/drawing/2014/main" id="{00000000-0008-0000-2400-000004000000}"/>
            </a:ext>
          </a:extLst>
        </xdr:cNvPr>
        <xdr:cNvSpPr>
          <a:spLocks noChangeAspect="1"/>
        </xdr:cNvSpPr>
      </xdr:nvSpPr>
      <xdr:spPr>
        <a:xfrm>
          <a:off x="2006056" y="8842685"/>
          <a:ext cx="108000" cy="108000"/>
        </a:xfrm>
        <a:prstGeom prst="diamond">
          <a:avLst/>
        </a:prstGeom>
        <a:solidFill>
          <a:srgbClr val="CC0000">
            <a:tint val="66000"/>
            <a:satMod val="160000"/>
          </a:srgbClr>
        </a:solidFill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/>
  </xdr:twoCellAnchor>
  <xdr:twoCellAnchor>
    <xdr:from>
      <xdr:col>3</xdr:col>
      <xdr:colOff>1171575</xdr:colOff>
      <xdr:row>34</xdr:row>
      <xdr:rowOff>0</xdr:rowOff>
    </xdr:from>
    <xdr:to>
      <xdr:col>3</xdr:col>
      <xdr:colOff>1498268</xdr:colOff>
      <xdr:row>34</xdr:row>
      <xdr:rowOff>233205</xdr:rowOff>
    </xdr:to>
    <xdr:sp macro="" textlink="' '!A264">
      <xdr:nvSpPr>
        <xdr:cNvPr id="21" name="Textfeld 20">
          <a:extLst>
            <a:ext uri="{FF2B5EF4-FFF2-40B4-BE49-F238E27FC236}">
              <a16:creationId xmlns:a16="http://schemas.microsoft.com/office/drawing/2014/main" id="{00000000-0008-0000-2400-000015000000}"/>
            </a:ext>
          </a:extLst>
        </xdr:cNvPr>
        <xdr:cNvSpPr txBox="1"/>
      </xdr:nvSpPr>
      <xdr:spPr>
        <a:xfrm>
          <a:off x="2066925" y="8801100"/>
          <a:ext cx="326693" cy="233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fld id="{B50692DF-1967-4806-B8C1-AD671E990074}" type="TxLink">
            <a:rPr lang="en-US" sz="900" b="0" i="0" u="none" strike="noStrike">
              <a:solidFill>
                <a:srgbClr val="000000"/>
              </a:solidFill>
              <a:latin typeface="Calibri"/>
            </a:rPr>
            <a:pPr/>
            <a:t>≤ 1</a:t>
          </a:fld>
          <a:endParaRPr lang="de-CH" sz="900"/>
        </a:p>
      </xdr:txBody>
    </xdr:sp>
    <xdr:clientData/>
  </xdr:twoCellAnchor>
  <xdr:twoCellAnchor>
    <xdr:from>
      <xdr:col>3</xdr:col>
      <xdr:colOff>629672</xdr:colOff>
      <xdr:row>34</xdr:row>
      <xdr:rowOff>33918</xdr:rowOff>
    </xdr:from>
    <xdr:to>
      <xdr:col>3</xdr:col>
      <xdr:colOff>754952</xdr:colOff>
      <xdr:row>34</xdr:row>
      <xdr:rowOff>141918</xdr:rowOff>
    </xdr:to>
    <xdr:sp macro="" textlink="">
      <xdr:nvSpPr>
        <xdr:cNvPr id="3" name="Gleichschenkliges Dreieck 2">
          <a:extLst>
            <a:ext uri="{FF2B5EF4-FFF2-40B4-BE49-F238E27FC236}">
              <a16:creationId xmlns:a16="http://schemas.microsoft.com/office/drawing/2014/main" id="{00000000-0008-0000-2400-000003000000}"/>
            </a:ext>
          </a:extLst>
        </xdr:cNvPr>
        <xdr:cNvSpPr>
          <a:spLocks noChangeAspect="1"/>
        </xdr:cNvSpPr>
      </xdr:nvSpPr>
      <xdr:spPr>
        <a:xfrm>
          <a:off x="1525022" y="8835018"/>
          <a:ext cx="125280" cy="108000"/>
        </a:xfrm>
        <a:prstGeom prst="triangle">
          <a:avLst/>
        </a:prstGeom>
        <a:gradFill flip="none" rotWithShape="1">
          <a:gsLst>
            <a:gs pos="0">
              <a:srgbClr val="FFCC00">
                <a:tint val="66000"/>
                <a:satMod val="160000"/>
              </a:srgbClr>
            </a:gs>
            <a:gs pos="50000">
              <a:srgbClr val="FFCC00">
                <a:tint val="44500"/>
                <a:satMod val="160000"/>
              </a:srgbClr>
            </a:gs>
            <a:gs pos="100000">
              <a:srgbClr val="FFCC00">
                <a:tint val="23500"/>
                <a:satMod val="160000"/>
              </a:srgbClr>
            </a:gs>
          </a:gsLst>
          <a:lin ang="0" scaled="1"/>
          <a:tileRect/>
        </a:gradFill>
        <a:ln>
          <a:solidFill>
            <a:schemeClr val="accent6"/>
          </a:solidFill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/>
  </xdr:twoCellAnchor>
  <xdr:twoCellAnchor>
    <xdr:from>
      <xdr:col>3</xdr:col>
      <xdr:colOff>700110</xdr:colOff>
      <xdr:row>34</xdr:row>
      <xdr:rowOff>0</xdr:rowOff>
    </xdr:from>
    <xdr:to>
      <xdr:col>3</xdr:col>
      <xdr:colOff>1026803</xdr:colOff>
      <xdr:row>34</xdr:row>
      <xdr:rowOff>233205</xdr:rowOff>
    </xdr:to>
    <xdr:sp macro="" textlink="' '!A265">
      <xdr:nvSpPr>
        <xdr:cNvPr id="22" name="Textfeld 21">
          <a:extLst>
            <a:ext uri="{FF2B5EF4-FFF2-40B4-BE49-F238E27FC236}">
              <a16:creationId xmlns:a16="http://schemas.microsoft.com/office/drawing/2014/main" id="{00000000-0008-0000-2400-000016000000}"/>
            </a:ext>
          </a:extLst>
        </xdr:cNvPr>
        <xdr:cNvSpPr txBox="1"/>
      </xdr:nvSpPr>
      <xdr:spPr>
        <a:xfrm>
          <a:off x="1595460" y="8801100"/>
          <a:ext cx="326693" cy="233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fld id="{7E67748C-1753-40AA-9DFB-5545FA486CFC}" type="TxLink">
            <a:rPr lang="en-US" sz="900" b="0" i="0" u="none" strike="noStrike">
              <a:solidFill>
                <a:srgbClr val="000000"/>
              </a:solidFill>
              <a:latin typeface="Calibri"/>
            </a:rPr>
            <a:pPr/>
            <a:t>= 0</a:t>
          </a:fld>
          <a:endParaRPr lang="de-CH" sz="9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975360</xdr:colOff>
          <xdr:row>0</xdr:row>
          <xdr:rowOff>0</xdr:rowOff>
        </xdr:from>
        <xdr:to>
          <xdr:col>10</xdr:col>
          <xdr:colOff>3148965</xdr:colOff>
          <xdr:row>0</xdr:row>
          <xdr:rowOff>533400</xdr:rowOff>
        </xdr:to>
        <xdr:pic>
          <xdr:nvPicPr>
            <xdr:cNvPr id="23" name="Grafik 59">
              <a:extLst>
                <a:ext uri="{FF2B5EF4-FFF2-40B4-BE49-F238E27FC236}">
                  <a16:creationId xmlns:a16="http://schemas.microsoft.com/office/drawing/2014/main" id="{00000000-0008-0000-2400-000017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!$D$6" spid="_x0000_s708705"/>
                </a:ext>
              </a:extLst>
            </xdr:cNvPicPr>
          </xdr:nvPicPr>
          <xdr:blipFill>
            <a:blip xmlns:r="http://schemas.openxmlformats.org/officeDocument/2006/relationships" r:embed="rId6"/>
            <a:srcRect/>
            <a:stretch>
              <a:fillRect/>
            </a:stretch>
          </xdr:blipFill>
          <xdr:spPr bwMode="auto">
            <a:xfrm>
              <a:off x="7757160" y="0"/>
              <a:ext cx="2268855" cy="533400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37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1163955</xdr:colOff>
      <xdr:row>1</xdr:row>
      <xdr:rowOff>57150</xdr:rowOff>
    </xdr:from>
    <xdr:to>
      <xdr:col>9</xdr:col>
      <xdr:colOff>3255</xdr:colOff>
      <xdr:row>2</xdr:row>
      <xdr:rowOff>58500</xdr:rowOff>
    </xdr:to>
    <xdr:grpSp>
      <xdr:nvGrpSpPr>
        <xdr:cNvPr id="12" name="Gruppieren 35">
          <a:hlinkClick xmlns:r="http://schemas.openxmlformats.org/officeDocument/2006/relationships" r:id="rId1" tooltip="Help"/>
          <a:extLst>
            <a:ext uri="{FF2B5EF4-FFF2-40B4-BE49-F238E27FC236}">
              <a16:creationId xmlns:a16="http://schemas.microsoft.com/office/drawing/2014/main" id="{00000000-0008-0000-2500-00000C000000}"/>
            </a:ext>
          </a:extLst>
        </xdr:cNvPr>
        <xdr:cNvGrpSpPr/>
      </xdr:nvGrpSpPr>
      <xdr:grpSpPr>
        <a:xfrm>
          <a:off x="10163175" y="613410"/>
          <a:ext cx="180420" cy="168990"/>
          <a:chOff x="8105775" y="571500"/>
          <a:chExt cx="172800" cy="172800"/>
        </a:xfrm>
      </xdr:grpSpPr>
      <xdr:sp macro="" textlink="">
        <xdr:nvSpPr>
          <xdr:cNvPr id="13" name="Rechteck 39">
            <a:extLst>
              <a:ext uri="{FF2B5EF4-FFF2-40B4-BE49-F238E27FC236}">
                <a16:creationId xmlns:a16="http://schemas.microsoft.com/office/drawing/2014/main" id="{00000000-0008-0000-2500-00000D000000}"/>
              </a:ext>
            </a:extLst>
          </xdr:cNvPr>
          <xdr:cNvSpPr>
            <a:spLocks noChangeAspect="1"/>
          </xdr:cNvSpPr>
        </xdr:nvSpPr>
        <xdr:spPr>
          <a:xfrm>
            <a:off x="8105775" y="571500"/>
            <a:ext cx="172800" cy="172800"/>
          </a:xfrm>
          <a:prstGeom prst="rect">
            <a:avLst/>
          </a:prstGeom>
          <a:ln/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4" name="Textfeld 40">
            <a:extLst>
              <a:ext uri="{FF2B5EF4-FFF2-40B4-BE49-F238E27FC236}">
                <a16:creationId xmlns:a16="http://schemas.microsoft.com/office/drawing/2014/main" id="{00000000-0008-0000-2500-00000E000000}"/>
              </a:ext>
            </a:extLst>
          </xdr:cNvPr>
          <xdr:cNvSpPr txBox="1"/>
        </xdr:nvSpPr>
        <xdr:spPr>
          <a:xfrm>
            <a:off x="8152998" y="584162"/>
            <a:ext cx="78355" cy="1474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t">
            <a:noAutofit/>
          </a:bodyPr>
          <a:lstStyle/>
          <a:p>
            <a:r>
              <a:rPr lang="de-CH" sz="1000" b="1">
                <a:solidFill>
                  <a:schemeClr val="bg1"/>
                </a:solidFill>
                <a:latin typeface="Arial" pitchFamily="34" charset="0"/>
                <a:cs typeface="Arial" pitchFamily="34" charset="0"/>
              </a:rPr>
              <a:t>?</a:t>
            </a:r>
          </a:p>
        </xdr:txBody>
      </xdr:sp>
    </xdr:grpSp>
    <xdr:clientData fPrintsWithSheet="0"/>
  </xdr:twoCellAnchor>
  <xdr:twoCellAnchor editAs="oneCell">
    <xdr:from>
      <xdr:col>0</xdr:col>
      <xdr:colOff>57150</xdr:colOff>
      <xdr:row>0</xdr:row>
      <xdr:rowOff>114300</xdr:rowOff>
    </xdr:from>
    <xdr:to>
      <xdr:col>0</xdr:col>
      <xdr:colOff>381150</xdr:colOff>
      <xdr:row>0</xdr:row>
      <xdr:rowOff>439765</xdr:rowOff>
    </xdr:to>
    <xdr:grpSp>
      <xdr:nvGrpSpPr>
        <xdr:cNvPr id="15" name="Gruppieren 41">
          <a:hlinkClick xmlns:r="http://schemas.openxmlformats.org/officeDocument/2006/relationships" r:id="rId2" tooltip="Home"/>
          <a:extLst>
            <a:ext uri="{FF2B5EF4-FFF2-40B4-BE49-F238E27FC236}">
              <a16:creationId xmlns:a16="http://schemas.microsoft.com/office/drawing/2014/main" id="{00000000-0008-0000-2500-00000F000000}"/>
            </a:ext>
          </a:extLst>
        </xdr:cNvPr>
        <xdr:cNvGrpSpPr/>
      </xdr:nvGrpSpPr>
      <xdr:grpSpPr>
        <a:xfrm>
          <a:off x="57150" y="114300"/>
          <a:ext cx="324000" cy="325465"/>
          <a:chOff x="12729063" y="1298331"/>
          <a:chExt cx="324000" cy="323267"/>
        </a:xfrm>
      </xdr:grpSpPr>
      <xdr:sp macro="" textlink="">
        <xdr:nvSpPr>
          <xdr:cNvPr id="16" name="Rechteck 42">
            <a:extLst>
              <a:ext uri="{FF2B5EF4-FFF2-40B4-BE49-F238E27FC236}">
                <a16:creationId xmlns:a16="http://schemas.microsoft.com/office/drawing/2014/main" id="{00000000-0008-0000-2500-000010000000}"/>
              </a:ext>
            </a:extLst>
          </xdr:cNvPr>
          <xdr:cNvSpPr>
            <a:spLocks noChangeAspect="1"/>
          </xdr:cNvSpPr>
        </xdr:nvSpPr>
        <xdr:spPr>
          <a:xfrm>
            <a:off x="12729063" y="1298331"/>
            <a:ext cx="324000" cy="323267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pic>
        <xdr:nvPicPr>
          <xdr:cNvPr id="17" name="Grafik 43" descr="http://www.clker.com/cliparts/Z/I/5/L/X/x/white-house-md.png">
            <a:extLst>
              <a:ext uri="{FF2B5EF4-FFF2-40B4-BE49-F238E27FC236}">
                <a16:creationId xmlns:a16="http://schemas.microsoft.com/office/drawing/2014/main" id="{00000000-0008-0000-2500-000011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786214" y="1345223"/>
            <a:ext cx="228255" cy="2160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  <xdr:twoCellAnchor>
    <xdr:from>
      <xdr:col>3</xdr:col>
      <xdr:colOff>28574</xdr:colOff>
      <xdr:row>22</xdr:row>
      <xdr:rowOff>200024</xdr:rowOff>
    </xdr:from>
    <xdr:to>
      <xdr:col>7</xdr:col>
      <xdr:colOff>2104124</xdr:colOff>
      <xdr:row>22</xdr:row>
      <xdr:rowOff>200024</xdr:rowOff>
    </xdr:to>
    <xdr:cxnSp macro="">
      <xdr:nvCxnSpPr>
        <xdr:cNvPr id="26" name="Straight Arrow Connector 25">
          <a:extLst>
            <a:ext uri="{FF2B5EF4-FFF2-40B4-BE49-F238E27FC236}">
              <a16:creationId xmlns:a16="http://schemas.microsoft.com/office/drawing/2014/main" id="{00000000-0008-0000-2500-00001A000000}"/>
            </a:ext>
          </a:extLst>
        </xdr:cNvPr>
        <xdr:cNvCxnSpPr/>
      </xdr:nvCxnSpPr>
      <xdr:spPr>
        <a:xfrm>
          <a:off x="1495424" y="4886324"/>
          <a:ext cx="7200000" cy="0"/>
        </a:xfrm>
        <a:prstGeom prst="straightConnector1">
          <a:avLst/>
        </a:prstGeom>
        <a:ln>
          <a:headEnd type="arrow"/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447224</xdr:colOff>
      <xdr:row>5</xdr:row>
      <xdr:rowOff>29025</xdr:rowOff>
    </xdr:from>
    <xdr:to>
      <xdr:col>6</xdr:col>
      <xdr:colOff>447224</xdr:colOff>
      <xdr:row>40</xdr:row>
      <xdr:rowOff>171000</xdr:rowOff>
    </xdr:to>
    <xdr:cxnSp macro="">
      <xdr:nvCxnSpPr>
        <xdr:cNvPr id="30" name="Straight Arrow Connector 29">
          <a:extLst>
            <a:ext uri="{FF2B5EF4-FFF2-40B4-BE49-F238E27FC236}">
              <a16:creationId xmlns:a16="http://schemas.microsoft.com/office/drawing/2014/main" id="{00000000-0008-0000-2500-00001E000000}"/>
            </a:ext>
          </a:extLst>
        </xdr:cNvPr>
        <xdr:cNvCxnSpPr/>
      </xdr:nvCxnSpPr>
      <xdr:spPr>
        <a:xfrm rot="5400000">
          <a:off x="1495424" y="4886325"/>
          <a:ext cx="7200000" cy="0"/>
        </a:xfrm>
        <a:prstGeom prst="straightConnector1">
          <a:avLst/>
        </a:prstGeom>
        <a:ln>
          <a:headEnd type="arrow"/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6</xdr:col>
      <xdr:colOff>338230</xdr:colOff>
      <xdr:row>3</xdr:row>
      <xdr:rowOff>112841</xdr:rowOff>
    </xdr:from>
    <xdr:ext cx="229935" cy="219163"/>
    <xdr:sp macro="" textlink="" fLocksText="0">
      <xdr:nvSpPr>
        <xdr:cNvPr id="31" name="TextBox 30">
          <a:extLst>
            <a:ext uri="{FF2B5EF4-FFF2-40B4-BE49-F238E27FC236}">
              <a16:creationId xmlns:a16="http://schemas.microsoft.com/office/drawing/2014/main" id="{00000000-0008-0000-2500-00001F000000}"/>
            </a:ext>
          </a:extLst>
        </xdr:cNvPr>
        <xdr:cNvSpPr txBox="1"/>
      </xdr:nvSpPr>
      <xdr:spPr>
        <a:xfrm>
          <a:off x="4986430" y="989141"/>
          <a:ext cx="229935" cy="2191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ctr">
          <a:spAutoFit/>
        </a:bodyPr>
        <a:lstStyle/>
        <a:p>
          <a:pPr algn="ctr"/>
          <a:r>
            <a:rPr lang="fr-CH" sz="1400">
              <a:solidFill>
                <a:sysClr val="windowText" lastClr="000000"/>
              </a:solidFill>
            </a:rPr>
            <a:t>xyz</a:t>
          </a:r>
        </a:p>
      </xdr:txBody>
    </xdr:sp>
    <xdr:clientData fLocksWithSheet="0"/>
  </xdr:oneCellAnchor>
  <xdr:oneCellAnchor>
    <xdr:from>
      <xdr:col>8</xdr:col>
      <xdr:colOff>55393</xdr:colOff>
      <xdr:row>21</xdr:row>
      <xdr:rowOff>57148</xdr:rowOff>
    </xdr:from>
    <xdr:ext cx="1335257" cy="762002"/>
    <xdr:sp macro="" textlink="" fLocksText="0">
      <xdr:nvSpPr>
        <xdr:cNvPr id="32" name="TextBox 31">
          <a:extLst>
            <a:ext uri="{FF2B5EF4-FFF2-40B4-BE49-F238E27FC236}">
              <a16:creationId xmlns:a16="http://schemas.microsoft.com/office/drawing/2014/main" id="{00000000-0008-0000-2500-000020000000}"/>
            </a:ext>
          </a:extLst>
        </xdr:cNvPr>
        <xdr:cNvSpPr txBox="1"/>
      </xdr:nvSpPr>
      <xdr:spPr>
        <a:xfrm>
          <a:off x="8789818" y="4505323"/>
          <a:ext cx="1335257" cy="7620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ctr">
          <a:noAutofit/>
        </a:bodyPr>
        <a:lstStyle/>
        <a:p>
          <a:pPr algn="l"/>
          <a:r>
            <a:rPr lang="fr-CH" sz="1400">
              <a:solidFill>
                <a:sysClr val="windowText" lastClr="000000"/>
              </a:solidFill>
            </a:rPr>
            <a:t>xyz</a:t>
          </a:r>
        </a:p>
      </xdr:txBody>
    </xdr:sp>
    <xdr:clientData fLocksWithSheet="0"/>
  </xdr:oneCellAnchor>
  <xdr:oneCellAnchor>
    <xdr:from>
      <xdr:col>0</xdr:col>
      <xdr:colOff>83968</xdr:colOff>
      <xdr:row>21</xdr:row>
      <xdr:rowOff>57148</xdr:rowOff>
    </xdr:from>
    <xdr:ext cx="1335257" cy="762002"/>
    <xdr:sp macro="" textlink="" fLocksText="0">
      <xdr:nvSpPr>
        <xdr:cNvPr id="34" name="TextBox 33">
          <a:extLst>
            <a:ext uri="{FF2B5EF4-FFF2-40B4-BE49-F238E27FC236}">
              <a16:creationId xmlns:a16="http://schemas.microsoft.com/office/drawing/2014/main" id="{00000000-0008-0000-2500-000022000000}"/>
            </a:ext>
          </a:extLst>
        </xdr:cNvPr>
        <xdr:cNvSpPr txBox="1"/>
      </xdr:nvSpPr>
      <xdr:spPr>
        <a:xfrm>
          <a:off x="83968" y="4505323"/>
          <a:ext cx="1335257" cy="7620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ctr">
          <a:noAutofit/>
        </a:bodyPr>
        <a:lstStyle/>
        <a:p>
          <a:pPr algn="r"/>
          <a:r>
            <a:rPr lang="fr-CH" sz="1400">
              <a:solidFill>
                <a:sysClr val="windowText" lastClr="000000"/>
              </a:solidFill>
            </a:rPr>
            <a:t>xyz</a:t>
          </a:r>
        </a:p>
      </xdr:txBody>
    </xdr:sp>
    <xdr:clientData fLocksWithSheet="0"/>
  </xdr:oneCellAnchor>
  <xdr:oneCellAnchor>
    <xdr:from>
      <xdr:col>6</xdr:col>
      <xdr:colOff>339763</xdr:colOff>
      <xdr:row>41</xdr:row>
      <xdr:rowOff>85725</xdr:rowOff>
    </xdr:from>
    <xdr:ext cx="229935" cy="219163"/>
    <xdr:sp macro="" textlink="" fLocksText="0">
      <xdr:nvSpPr>
        <xdr:cNvPr id="35" name="TextBox 34">
          <a:extLst>
            <a:ext uri="{FF2B5EF4-FFF2-40B4-BE49-F238E27FC236}">
              <a16:creationId xmlns:a16="http://schemas.microsoft.com/office/drawing/2014/main" id="{00000000-0008-0000-2500-000023000000}"/>
            </a:ext>
          </a:extLst>
        </xdr:cNvPr>
        <xdr:cNvSpPr txBox="1"/>
      </xdr:nvSpPr>
      <xdr:spPr>
        <a:xfrm>
          <a:off x="4987963" y="8591550"/>
          <a:ext cx="229935" cy="2191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ctr">
          <a:spAutoFit/>
        </a:bodyPr>
        <a:lstStyle/>
        <a:p>
          <a:pPr algn="ctr"/>
          <a:r>
            <a:rPr lang="fr-CH" sz="1400">
              <a:solidFill>
                <a:sysClr val="windowText" lastClr="000000"/>
              </a:solidFill>
            </a:rPr>
            <a:t>xyz</a:t>
          </a:r>
        </a:p>
      </xdr:txBody>
    </xdr:sp>
    <xdr:clientData fLocksWithSheet="0"/>
  </xdr:oneCellAnchor>
  <xdr:oneCellAnchor>
    <xdr:from>
      <xdr:col>6</xdr:col>
      <xdr:colOff>1333499</xdr:colOff>
      <xdr:row>4</xdr:row>
      <xdr:rowOff>19050</xdr:rowOff>
    </xdr:from>
    <xdr:ext cx="1381125" cy="885825"/>
    <xdr:sp macro="" textlink="" fLocksText="0">
      <xdr:nvSpPr>
        <xdr:cNvPr id="36" name="Oval 35">
          <a:extLst>
            <a:ext uri="{FF2B5EF4-FFF2-40B4-BE49-F238E27FC236}">
              <a16:creationId xmlns:a16="http://schemas.microsoft.com/office/drawing/2014/main" id="{00000000-0008-0000-2500-000024000000}"/>
            </a:ext>
          </a:extLst>
        </xdr:cNvPr>
        <xdr:cNvSpPr/>
      </xdr:nvSpPr>
      <xdr:spPr>
        <a:xfrm>
          <a:off x="5981699" y="1085850"/>
          <a:ext cx="1381125" cy="885825"/>
        </a:xfrm>
        <a:prstGeom prst="ellipse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H" sz="1100" baseline="0"/>
            <a:t>xyz</a:t>
          </a:r>
        </a:p>
      </xdr:txBody>
    </xdr:sp>
    <xdr:clientData fLocksWithSheet="0"/>
  </xdr:oneCellAnchor>
  <xdr:oneCellAnchor>
    <xdr:from>
      <xdr:col>7</xdr:col>
      <xdr:colOff>790574</xdr:colOff>
      <xdr:row>11</xdr:row>
      <xdr:rowOff>38100</xdr:rowOff>
    </xdr:from>
    <xdr:ext cx="990601" cy="1123950"/>
    <xdr:sp macro="" textlink="" fLocksText="0">
      <xdr:nvSpPr>
        <xdr:cNvPr id="37" name="Oval 36">
          <a:extLst>
            <a:ext uri="{FF2B5EF4-FFF2-40B4-BE49-F238E27FC236}">
              <a16:creationId xmlns:a16="http://schemas.microsoft.com/office/drawing/2014/main" id="{00000000-0008-0000-2500-000025000000}"/>
            </a:ext>
          </a:extLst>
        </xdr:cNvPr>
        <xdr:cNvSpPr/>
      </xdr:nvSpPr>
      <xdr:spPr>
        <a:xfrm>
          <a:off x="7381874" y="2438400"/>
          <a:ext cx="990601" cy="1123950"/>
        </a:xfrm>
        <a:prstGeom prst="ellipse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H" sz="1100" baseline="0"/>
            <a:t>xyz</a:t>
          </a:r>
        </a:p>
      </xdr:txBody>
    </xdr:sp>
    <xdr:clientData fLocksWithSheet="0"/>
  </xdr:oneCellAnchor>
  <xdr:oneCellAnchor>
    <xdr:from>
      <xdr:col>4</xdr:col>
      <xdr:colOff>504824</xdr:colOff>
      <xdr:row>6</xdr:row>
      <xdr:rowOff>171451</xdr:rowOff>
    </xdr:from>
    <xdr:ext cx="1381125" cy="1314450"/>
    <xdr:sp macro="" textlink="" fLocksText="0">
      <xdr:nvSpPr>
        <xdr:cNvPr id="38" name="Oval 37">
          <a:extLst>
            <a:ext uri="{FF2B5EF4-FFF2-40B4-BE49-F238E27FC236}">
              <a16:creationId xmlns:a16="http://schemas.microsoft.com/office/drawing/2014/main" id="{00000000-0008-0000-2500-000026000000}"/>
            </a:ext>
          </a:extLst>
        </xdr:cNvPr>
        <xdr:cNvSpPr/>
      </xdr:nvSpPr>
      <xdr:spPr>
        <a:xfrm>
          <a:off x="3552824" y="1619251"/>
          <a:ext cx="1381125" cy="1314450"/>
        </a:xfrm>
        <a:prstGeom prst="ellipse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H" sz="1100" baseline="0"/>
            <a:t>xyz</a:t>
          </a:r>
        </a:p>
      </xdr:txBody>
    </xdr:sp>
    <xdr:clientData fLocksWithSheet="0"/>
  </xdr:oneCellAnchor>
  <xdr:oneCellAnchor>
    <xdr:from>
      <xdr:col>4</xdr:col>
      <xdr:colOff>76199</xdr:colOff>
      <xdr:row>16</xdr:row>
      <xdr:rowOff>38100</xdr:rowOff>
    </xdr:from>
    <xdr:ext cx="1381125" cy="885825"/>
    <xdr:sp macro="" textlink="" fLocksText="0">
      <xdr:nvSpPr>
        <xdr:cNvPr id="39" name="Oval 38">
          <a:extLst>
            <a:ext uri="{FF2B5EF4-FFF2-40B4-BE49-F238E27FC236}">
              <a16:creationId xmlns:a16="http://schemas.microsoft.com/office/drawing/2014/main" id="{00000000-0008-0000-2500-000027000000}"/>
            </a:ext>
          </a:extLst>
        </xdr:cNvPr>
        <xdr:cNvSpPr/>
      </xdr:nvSpPr>
      <xdr:spPr>
        <a:xfrm>
          <a:off x="3124199" y="3390900"/>
          <a:ext cx="1381125" cy="885825"/>
        </a:xfrm>
        <a:prstGeom prst="ellipse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H" sz="1100" baseline="0"/>
            <a:t>xyz</a:t>
          </a:r>
        </a:p>
      </xdr:txBody>
    </xdr:sp>
    <xdr:clientData fLocksWithSheet="0"/>
  </xdr:oneCellAnchor>
  <xdr:oneCellAnchor>
    <xdr:from>
      <xdr:col>2</xdr:col>
      <xdr:colOff>304799</xdr:colOff>
      <xdr:row>10</xdr:row>
      <xdr:rowOff>76200</xdr:rowOff>
    </xdr:from>
    <xdr:ext cx="1381125" cy="885825"/>
    <xdr:sp macro="" textlink="" fLocksText="0">
      <xdr:nvSpPr>
        <xdr:cNvPr id="40" name="Oval 39">
          <a:extLst>
            <a:ext uri="{FF2B5EF4-FFF2-40B4-BE49-F238E27FC236}">
              <a16:creationId xmlns:a16="http://schemas.microsoft.com/office/drawing/2014/main" id="{00000000-0008-0000-2500-000028000000}"/>
            </a:ext>
          </a:extLst>
        </xdr:cNvPr>
        <xdr:cNvSpPr/>
      </xdr:nvSpPr>
      <xdr:spPr>
        <a:xfrm>
          <a:off x="1057274" y="2286000"/>
          <a:ext cx="1381125" cy="885825"/>
        </a:xfrm>
        <a:prstGeom prst="ellipse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H" sz="1100" baseline="0"/>
            <a:t>xyz</a:t>
          </a:r>
        </a:p>
      </xdr:txBody>
    </xdr:sp>
    <xdr:clientData fLocksWithSheet="0"/>
  </xdr:oneCellAnchor>
  <xdr:oneCellAnchor>
    <xdr:from>
      <xdr:col>6</xdr:col>
      <xdr:colOff>942974</xdr:colOff>
      <xdr:row>16</xdr:row>
      <xdr:rowOff>171450</xdr:rowOff>
    </xdr:from>
    <xdr:ext cx="1381125" cy="885825"/>
    <xdr:sp macro="" textlink="" fLocksText="0">
      <xdr:nvSpPr>
        <xdr:cNvPr id="41" name="Oval 40">
          <a:extLst>
            <a:ext uri="{FF2B5EF4-FFF2-40B4-BE49-F238E27FC236}">
              <a16:creationId xmlns:a16="http://schemas.microsoft.com/office/drawing/2014/main" id="{00000000-0008-0000-2500-000029000000}"/>
            </a:ext>
          </a:extLst>
        </xdr:cNvPr>
        <xdr:cNvSpPr/>
      </xdr:nvSpPr>
      <xdr:spPr>
        <a:xfrm>
          <a:off x="5591174" y="3524250"/>
          <a:ext cx="1381125" cy="885825"/>
        </a:xfrm>
        <a:prstGeom prst="ellipse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H" sz="1100" baseline="0"/>
            <a:t>xyz</a:t>
          </a:r>
        </a:p>
      </xdr:txBody>
    </xdr:sp>
    <xdr:clientData fLocksWithSheet="0"/>
  </xdr:oneCellAnchor>
  <xdr:oneCellAnchor>
    <xdr:from>
      <xdr:col>7</xdr:col>
      <xdr:colOff>276224</xdr:colOff>
      <xdr:row>26</xdr:row>
      <xdr:rowOff>123825</xdr:rowOff>
    </xdr:from>
    <xdr:ext cx="1381125" cy="885825"/>
    <xdr:sp macro="" textlink="" fLocksText="0">
      <xdr:nvSpPr>
        <xdr:cNvPr id="42" name="Oval 41">
          <a:extLst>
            <a:ext uri="{FF2B5EF4-FFF2-40B4-BE49-F238E27FC236}">
              <a16:creationId xmlns:a16="http://schemas.microsoft.com/office/drawing/2014/main" id="{00000000-0008-0000-2500-00002A000000}"/>
            </a:ext>
          </a:extLst>
        </xdr:cNvPr>
        <xdr:cNvSpPr/>
      </xdr:nvSpPr>
      <xdr:spPr>
        <a:xfrm>
          <a:off x="6867524" y="5762625"/>
          <a:ext cx="1381125" cy="885825"/>
        </a:xfrm>
        <a:prstGeom prst="ellipse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H" sz="1100" baseline="0"/>
            <a:t>xyz</a:t>
          </a:r>
        </a:p>
      </xdr:txBody>
    </xdr:sp>
    <xdr:clientData fLocksWithSheet="0"/>
  </xdr:oneCellAnchor>
  <xdr:oneCellAnchor>
    <xdr:from>
      <xdr:col>3</xdr:col>
      <xdr:colOff>257174</xdr:colOff>
      <xdr:row>25</xdr:row>
      <xdr:rowOff>152400</xdr:rowOff>
    </xdr:from>
    <xdr:ext cx="1381125" cy="885825"/>
    <xdr:sp macro="" textlink="" fLocksText="0">
      <xdr:nvSpPr>
        <xdr:cNvPr id="43" name="Oval 42">
          <a:extLst>
            <a:ext uri="{FF2B5EF4-FFF2-40B4-BE49-F238E27FC236}">
              <a16:creationId xmlns:a16="http://schemas.microsoft.com/office/drawing/2014/main" id="{00000000-0008-0000-2500-00002B000000}"/>
            </a:ext>
          </a:extLst>
        </xdr:cNvPr>
        <xdr:cNvSpPr/>
      </xdr:nvSpPr>
      <xdr:spPr>
        <a:xfrm>
          <a:off x="1724024" y="5553075"/>
          <a:ext cx="1381125" cy="885825"/>
        </a:xfrm>
        <a:prstGeom prst="ellipse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H" sz="1100" baseline="0"/>
            <a:t>xyz</a:t>
          </a:r>
        </a:p>
      </xdr:txBody>
    </xdr:sp>
    <xdr:clientData fLocksWithSheet="0"/>
  </xdr:oneCellAnchor>
  <xdr:oneCellAnchor>
    <xdr:from>
      <xdr:col>4</xdr:col>
      <xdr:colOff>323849</xdr:colOff>
      <xdr:row>30</xdr:row>
      <xdr:rowOff>38100</xdr:rowOff>
    </xdr:from>
    <xdr:ext cx="1381125" cy="885825"/>
    <xdr:sp macro="" textlink="" fLocksText="0">
      <xdr:nvSpPr>
        <xdr:cNvPr id="44" name="Oval 43">
          <a:extLst>
            <a:ext uri="{FF2B5EF4-FFF2-40B4-BE49-F238E27FC236}">
              <a16:creationId xmlns:a16="http://schemas.microsoft.com/office/drawing/2014/main" id="{00000000-0008-0000-2500-00002C000000}"/>
            </a:ext>
          </a:extLst>
        </xdr:cNvPr>
        <xdr:cNvSpPr/>
      </xdr:nvSpPr>
      <xdr:spPr>
        <a:xfrm>
          <a:off x="3371849" y="6629400"/>
          <a:ext cx="1381125" cy="885825"/>
        </a:xfrm>
        <a:prstGeom prst="ellipse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H" sz="1100" baseline="0"/>
            <a:t>xyz</a:t>
          </a:r>
        </a:p>
      </xdr:txBody>
    </xdr:sp>
    <xdr:clientData fLocksWithSheet="0"/>
  </xdr:oneCellAnchor>
  <xdr:oneCellAnchor>
    <xdr:from>
      <xdr:col>6</xdr:col>
      <xdr:colOff>1181099</xdr:colOff>
      <xdr:row>25</xdr:row>
      <xdr:rowOff>171450</xdr:rowOff>
    </xdr:from>
    <xdr:ext cx="1381125" cy="885825"/>
    <xdr:sp macro="" textlink="" fLocksText="0">
      <xdr:nvSpPr>
        <xdr:cNvPr id="45" name="Oval 44">
          <a:extLst>
            <a:ext uri="{FF2B5EF4-FFF2-40B4-BE49-F238E27FC236}">
              <a16:creationId xmlns:a16="http://schemas.microsoft.com/office/drawing/2014/main" id="{00000000-0008-0000-2500-00002D000000}"/>
            </a:ext>
          </a:extLst>
        </xdr:cNvPr>
        <xdr:cNvSpPr/>
      </xdr:nvSpPr>
      <xdr:spPr>
        <a:xfrm>
          <a:off x="5829299" y="5572125"/>
          <a:ext cx="1381125" cy="885825"/>
        </a:xfrm>
        <a:prstGeom prst="ellipse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H" sz="1100" baseline="0"/>
            <a:t>xyz</a:t>
          </a:r>
        </a:p>
      </xdr:txBody>
    </xdr:sp>
    <xdr:clientData fLocksWithSheet="0"/>
  </xdr:oneCellAnchor>
  <xdr:oneCellAnchor>
    <xdr:from>
      <xdr:col>3</xdr:col>
      <xdr:colOff>200024</xdr:colOff>
      <xdr:row>33</xdr:row>
      <xdr:rowOff>161925</xdr:rowOff>
    </xdr:from>
    <xdr:ext cx="1381125" cy="885825"/>
    <xdr:sp macro="" textlink="" fLocksText="0">
      <xdr:nvSpPr>
        <xdr:cNvPr id="46" name="Oval 45">
          <a:extLst>
            <a:ext uri="{FF2B5EF4-FFF2-40B4-BE49-F238E27FC236}">
              <a16:creationId xmlns:a16="http://schemas.microsoft.com/office/drawing/2014/main" id="{00000000-0008-0000-2500-00002E000000}"/>
            </a:ext>
          </a:extLst>
        </xdr:cNvPr>
        <xdr:cNvSpPr/>
      </xdr:nvSpPr>
      <xdr:spPr>
        <a:xfrm>
          <a:off x="1666874" y="7324725"/>
          <a:ext cx="1381125" cy="885825"/>
        </a:xfrm>
        <a:prstGeom prst="ellipse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CH" sz="1100" baseline="0"/>
            <a:t>xyz</a:t>
          </a:r>
        </a:p>
      </xdr:txBody>
    </xdr:sp>
    <xdr:clientData fLocksWithSheet="0"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1272540</xdr:colOff>
          <xdr:row>0</xdr:row>
          <xdr:rowOff>0</xdr:rowOff>
        </xdr:from>
        <xdr:to>
          <xdr:col>8</xdr:col>
          <xdr:colOff>1301115</xdr:colOff>
          <xdr:row>0</xdr:row>
          <xdr:rowOff>533400</xdr:rowOff>
        </xdr:to>
        <xdr:pic>
          <xdr:nvPicPr>
            <xdr:cNvPr id="25" name="Grafik 59">
              <a:extLst>
                <a:ext uri="{FF2B5EF4-FFF2-40B4-BE49-F238E27FC236}">
                  <a16:creationId xmlns:a16="http://schemas.microsoft.com/office/drawing/2014/main" id="{00000000-0008-0000-2500-000019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!$D$6" spid="_x0000_s737321"/>
                </a:ext>
              </a:extLst>
            </xdr:cNvPicPr>
          </xdr:nvPicPr>
          <xdr:blipFill>
            <a:blip xmlns:r="http://schemas.openxmlformats.org/officeDocument/2006/relationships" r:embed="rId4"/>
            <a:srcRect/>
            <a:stretch>
              <a:fillRect/>
            </a:stretch>
          </xdr:blipFill>
          <xdr:spPr bwMode="auto">
            <a:xfrm>
              <a:off x="8046720" y="0"/>
              <a:ext cx="2268855" cy="533400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38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2208654</xdr:colOff>
      <xdr:row>31</xdr:row>
      <xdr:rowOff>0</xdr:rowOff>
    </xdr:from>
    <xdr:to>
      <xdr:col>3</xdr:col>
      <xdr:colOff>2276689</xdr:colOff>
      <xdr:row>31</xdr:row>
      <xdr:rowOff>0</xdr:rowOff>
    </xdr:to>
    <xdr:sp macro="" textlink="">
      <xdr:nvSpPr>
        <xdr:cNvPr id="21" name="Rechteck 20">
          <a:extLst>
            <a:ext uri="{FF2B5EF4-FFF2-40B4-BE49-F238E27FC236}">
              <a16:creationId xmlns:a16="http://schemas.microsoft.com/office/drawing/2014/main" id="{00000000-0008-0000-2600-000015000000}"/>
            </a:ext>
          </a:extLst>
        </xdr:cNvPr>
        <xdr:cNvSpPr/>
      </xdr:nvSpPr>
      <xdr:spPr>
        <a:xfrm>
          <a:off x="5028054" y="8748031"/>
          <a:ext cx="68035" cy="379640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>
    <xdr:from>
      <xdr:col>3</xdr:col>
      <xdr:colOff>0</xdr:colOff>
      <xdr:row>31</xdr:row>
      <xdr:rowOff>0</xdr:rowOff>
    </xdr:from>
    <xdr:to>
      <xdr:col>3</xdr:col>
      <xdr:colOff>68035</xdr:colOff>
      <xdr:row>31</xdr:row>
      <xdr:rowOff>0</xdr:rowOff>
    </xdr:to>
    <xdr:sp macro="" textlink="">
      <xdr:nvSpPr>
        <xdr:cNvPr id="41" name="Rechteck 40">
          <a:extLst>
            <a:ext uri="{FF2B5EF4-FFF2-40B4-BE49-F238E27FC236}">
              <a16:creationId xmlns:a16="http://schemas.microsoft.com/office/drawing/2014/main" id="{00000000-0008-0000-2600-000029000000}"/>
            </a:ext>
          </a:extLst>
        </xdr:cNvPr>
        <xdr:cNvSpPr/>
      </xdr:nvSpPr>
      <xdr:spPr>
        <a:xfrm>
          <a:off x="2819400" y="8748031"/>
          <a:ext cx="68035" cy="379640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 fPrintsWithSheet="0"/>
  </xdr:twoCellAnchor>
  <xdr:twoCellAnchor editAs="oneCell">
    <xdr:from>
      <xdr:col>11</xdr:col>
      <xdr:colOff>1038225</xdr:colOff>
      <xdr:row>2</xdr:row>
      <xdr:rowOff>47625</xdr:rowOff>
    </xdr:from>
    <xdr:to>
      <xdr:col>11</xdr:col>
      <xdr:colOff>1199175</xdr:colOff>
      <xdr:row>3</xdr:row>
      <xdr:rowOff>21885</xdr:rowOff>
    </xdr:to>
    <xdr:grpSp>
      <xdr:nvGrpSpPr>
        <xdr:cNvPr id="59" name="Gruppieren 58">
          <a:hlinkClick xmlns:r="http://schemas.openxmlformats.org/officeDocument/2006/relationships" r:id="rId1" tooltip="Help"/>
          <a:extLst>
            <a:ext uri="{FF2B5EF4-FFF2-40B4-BE49-F238E27FC236}">
              <a16:creationId xmlns:a16="http://schemas.microsoft.com/office/drawing/2014/main" id="{00000000-0008-0000-2600-00003B000000}"/>
            </a:ext>
          </a:extLst>
        </xdr:cNvPr>
        <xdr:cNvGrpSpPr>
          <a:grpSpLocks noChangeAspect="1"/>
        </xdr:cNvGrpSpPr>
      </xdr:nvGrpSpPr>
      <xdr:grpSpPr>
        <a:xfrm>
          <a:off x="12178665" y="611505"/>
          <a:ext cx="160950" cy="180000"/>
          <a:chOff x="8105775" y="571500"/>
          <a:chExt cx="172800" cy="172800"/>
        </a:xfrm>
      </xdr:grpSpPr>
      <xdr:sp macro="" textlink="">
        <xdr:nvSpPr>
          <xdr:cNvPr id="60" name="Rechteck 59">
            <a:extLst>
              <a:ext uri="{FF2B5EF4-FFF2-40B4-BE49-F238E27FC236}">
                <a16:creationId xmlns:a16="http://schemas.microsoft.com/office/drawing/2014/main" id="{00000000-0008-0000-2600-00003C000000}"/>
              </a:ext>
            </a:extLst>
          </xdr:cNvPr>
          <xdr:cNvSpPr>
            <a:spLocks noChangeAspect="1"/>
          </xdr:cNvSpPr>
        </xdr:nvSpPr>
        <xdr:spPr>
          <a:xfrm>
            <a:off x="8105775" y="571500"/>
            <a:ext cx="172800" cy="172800"/>
          </a:xfrm>
          <a:prstGeom prst="rect">
            <a:avLst/>
          </a:prstGeom>
          <a:ln/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61" name="Textfeld 60">
            <a:extLst>
              <a:ext uri="{FF2B5EF4-FFF2-40B4-BE49-F238E27FC236}">
                <a16:creationId xmlns:a16="http://schemas.microsoft.com/office/drawing/2014/main" id="{00000000-0008-0000-2600-00003D000000}"/>
              </a:ext>
            </a:extLst>
          </xdr:cNvPr>
          <xdr:cNvSpPr txBox="1"/>
        </xdr:nvSpPr>
        <xdr:spPr>
          <a:xfrm>
            <a:off x="8152998" y="584162"/>
            <a:ext cx="78355" cy="1474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t">
            <a:noAutofit/>
          </a:bodyPr>
          <a:lstStyle/>
          <a:p>
            <a:r>
              <a:rPr lang="de-CH" sz="1000" b="1">
                <a:solidFill>
                  <a:schemeClr val="bg1"/>
                </a:solidFill>
                <a:latin typeface="Arial" pitchFamily="34" charset="0"/>
                <a:cs typeface="Arial" pitchFamily="34" charset="0"/>
              </a:rPr>
              <a:t>?</a:t>
            </a:r>
          </a:p>
        </xdr:txBody>
      </xdr:sp>
    </xdr:grpSp>
    <xdr:clientData fPrintsWithSheet="0"/>
  </xdr:twoCellAnchor>
  <xdr:twoCellAnchor editAs="oneCell">
    <xdr:from>
      <xdr:col>0</xdr:col>
      <xdr:colOff>66675</xdr:colOff>
      <xdr:row>0</xdr:row>
      <xdr:rowOff>104775</xdr:rowOff>
    </xdr:from>
    <xdr:to>
      <xdr:col>0</xdr:col>
      <xdr:colOff>390675</xdr:colOff>
      <xdr:row>0</xdr:row>
      <xdr:rowOff>430240</xdr:rowOff>
    </xdr:to>
    <xdr:grpSp>
      <xdr:nvGrpSpPr>
        <xdr:cNvPr id="65" name="Gruppieren 64">
          <a:hlinkClick xmlns:r="http://schemas.openxmlformats.org/officeDocument/2006/relationships" r:id="rId2" tooltip="Home"/>
          <a:extLst>
            <a:ext uri="{FF2B5EF4-FFF2-40B4-BE49-F238E27FC236}">
              <a16:creationId xmlns:a16="http://schemas.microsoft.com/office/drawing/2014/main" id="{00000000-0008-0000-2600-000041000000}"/>
            </a:ext>
          </a:extLst>
        </xdr:cNvPr>
        <xdr:cNvGrpSpPr/>
      </xdr:nvGrpSpPr>
      <xdr:grpSpPr>
        <a:xfrm>
          <a:off x="66675" y="104775"/>
          <a:ext cx="324000" cy="325465"/>
          <a:chOff x="12729063" y="1298331"/>
          <a:chExt cx="324000" cy="323267"/>
        </a:xfrm>
      </xdr:grpSpPr>
      <xdr:sp macro="" textlink="">
        <xdr:nvSpPr>
          <xdr:cNvPr id="66" name="Rechteck 65">
            <a:extLst>
              <a:ext uri="{FF2B5EF4-FFF2-40B4-BE49-F238E27FC236}">
                <a16:creationId xmlns:a16="http://schemas.microsoft.com/office/drawing/2014/main" id="{00000000-0008-0000-2600-000042000000}"/>
              </a:ext>
            </a:extLst>
          </xdr:cNvPr>
          <xdr:cNvSpPr>
            <a:spLocks noChangeAspect="1"/>
          </xdr:cNvSpPr>
        </xdr:nvSpPr>
        <xdr:spPr>
          <a:xfrm>
            <a:off x="12729063" y="1298331"/>
            <a:ext cx="324000" cy="323267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pic>
        <xdr:nvPicPr>
          <xdr:cNvPr id="67" name="Grafik 66" descr="http://www.clker.com/cliparts/Z/I/5/L/X/x/white-house-md.png">
            <a:extLst>
              <a:ext uri="{FF2B5EF4-FFF2-40B4-BE49-F238E27FC236}">
                <a16:creationId xmlns:a16="http://schemas.microsoft.com/office/drawing/2014/main" id="{00000000-0008-0000-2600-000043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786214" y="1345223"/>
            <a:ext cx="228255" cy="2160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  <xdr:twoCellAnchor editAs="absolute">
    <xdr:from>
      <xdr:col>10</xdr:col>
      <xdr:colOff>245130</xdr:colOff>
      <xdr:row>13</xdr:row>
      <xdr:rowOff>107993</xdr:rowOff>
    </xdr:from>
    <xdr:to>
      <xdr:col>12</xdr:col>
      <xdr:colOff>554</xdr:colOff>
      <xdr:row>19</xdr:row>
      <xdr:rowOff>3449</xdr:rowOff>
    </xdr:to>
    <xdr:grpSp>
      <xdr:nvGrpSpPr>
        <xdr:cNvPr id="147" name="Gruppieren 146">
          <a:extLst>
            <a:ext uri="{FF2B5EF4-FFF2-40B4-BE49-F238E27FC236}">
              <a16:creationId xmlns:a16="http://schemas.microsoft.com/office/drawing/2014/main" id="{00000000-0008-0000-2600-000093000000}"/>
            </a:ext>
          </a:extLst>
        </xdr:cNvPr>
        <xdr:cNvGrpSpPr/>
      </xdr:nvGrpSpPr>
      <xdr:grpSpPr>
        <a:xfrm>
          <a:off x="10303530" y="2935013"/>
          <a:ext cx="2071904" cy="1129896"/>
          <a:chOff x="10036830" y="3034117"/>
          <a:chExt cx="2003324" cy="1152756"/>
        </a:xfrm>
      </xdr:grpSpPr>
      <xdr:sp macro="" textlink="">
        <xdr:nvSpPr>
          <xdr:cNvPr id="48" name="Eingekerbter Richtungspfeil 47">
            <a:extLst>
              <a:ext uri="{FF2B5EF4-FFF2-40B4-BE49-F238E27FC236}">
                <a16:creationId xmlns:a16="http://schemas.microsoft.com/office/drawing/2014/main" id="{00000000-0008-0000-2600-000030000000}"/>
              </a:ext>
            </a:extLst>
          </xdr:cNvPr>
          <xdr:cNvSpPr/>
        </xdr:nvSpPr>
        <xdr:spPr>
          <a:xfrm rot="10800000">
            <a:off x="10036830" y="3423296"/>
            <a:ext cx="230400" cy="374400"/>
          </a:xfrm>
          <a:prstGeom prst="chevron">
            <a:avLst/>
          </a:prstGeom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>
              <a:solidFill>
                <a:schemeClr val="tx1"/>
              </a:solidFill>
            </a:endParaRPr>
          </a:p>
        </xdr:txBody>
      </xdr:sp>
      <xdr:grpSp>
        <xdr:nvGrpSpPr>
          <xdr:cNvPr id="145" name="Gruppieren 144">
            <a:extLst>
              <a:ext uri="{FF2B5EF4-FFF2-40B4-BE49-F238E27FC236}">
                <a16:creationId xmlns:a16="http://schemas.microsoft.com/office/drawing/2014/main" id="{00000000-0008-0000-2600-000091000000}"/>
              </a:ext>
            </a:extLst>
          </xdr:cNvPr>
          <xdr:cNvGrpSpPr/>
        </xdr:nvGrpSpPr>
        <xdr:grpSpPr>
          <a:xfrm>
            <a:off x="10348153" y="3034117"/>
            <a:ext cx="1692001" cy="1152756"/>
            <a:chOff x="10348153" y="3034117"/>
            <a:chExt cx="1692001" cy="1152756"/>
          </a:xfrm>
        </xdr:grpSpPr>
        <xdr:sp macro="" textlink="' '!A656">
          <xdr:nvSpPr>
            <xdr:cNvPr id="81" name="Textfeld 80">
              <a:extLst>
                <a:ext uri="{FF2B5EF4-FFF2-40B4-BE49-F238E27FC236}">
                  <a16:creationId xmlns:a16="http://schemas.microsoft.com/office/drawing/2014/main" id="{00000000-0008-0000-2600-000051000000}"/>
                </a:ext>
              </a:extLst>
            </xdr:cNvPr>
            <xdr:cNvSpPr txBox="1"/>
          </xdr:nvSpPr>
          <xdr:spPr>
            <a:xfrm>
              <a:off x="10348154" y="3034117"/>
              <a:ext cx="1692000" cy="313199"/>
            </a:xfrm>
            <a:prstGeom prst="rect">
              <a:avLst/>
            </a:prstGeom>
            <a:solidFill>
              <a:schemeClr val="tx2"/>
            </a:solidFill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ctr">
              <a:noAutofit/>
            </a:bodyPr>
            <a:lstStyle/>
            <a:p>
              <a:pPr algn="ctr"/>
              <a:fld id="{62BA3EF6-5196-4413-8261-78D4C627914B}" type="TxLink">
                <a:rPr lang="en-US" sz="1400" b="0" i="0" u="none" strike="noStrike">
                  <a:solidFill>
                    <a:schemeClr val="bg1"/>
                  </a:solidFill>
                  <a:latin typeface="+mn-lt"/>
                </a:rPr>
                <a:pPr algn="ctr"/>
                <a:t>Kreierung</a:t>
              </a:fld>
              <a:endParaRPr lang="de-CH" sz="1400">
                <a:solidFill>
                  <a:schemeClr val="bg1"/>
                </a:solidFill>
                <a:latin typeface="+mn-lt"/>
              </a:endParaRPr>
            </a:p>
          </xdr:txBody>
        </xdr:sp>
        <xdr:sp macro="" textlink="' '!A657">
          <xdr:nvSpPr>
            <xdr:cNvPr id="82" name="Textfeld 81">
              <a:extLst>
                <a:ext uri="{FF2B5EF4-FFF2-40B4-BE49-F238E27FC236}">
                  <a16:creationId xmlns:a16="http://schemas.microsoft.com/office/drawing/2014/main" id="{00000000-0008-0000-2600-000052000000}"/>
                </a:ext>
              </a:extLst>
            </xdr:cNvPr>
            <xdr:cNvSpPr txBox="1"/>
          </xdr:nvSpPr>
          <xdr:spPr>
            <a:xfrm>
              <a:off x="10348153" y="3394873"/>
              <a:ext cx="1692000" cy="792000"/>
            </a:xfrm>
            <a:prstGeom prst="rect">
              <a:avLst/>
            </a:prstGeom>
            <a:solidFill>
              <a:schemeClr val="accent1">
                <a:lumMod val="40000"/>
                <a:lumOff val="60000"/>
              </a:schemeClr>
            </a:solidFill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:pPr algn="ctr"/>
              <a:fld id="{502986C0-1CFA-4F6F-93B8-46CF32FB2103}" type="TxLink">
                <a:rPr lang="en-US" sz="1100" b="0" i="0" u="none" strike="noStrike">
                  <a:solidFill>
                    <a:srgbClr val="000000"/>
                  </a:solidFill>
                  <a:latin typeface="Calibri"/>
                </a:rPr>
                <a:pPr algn="ctr"/>
                <a:t>Welche Faktoren eines Produkts müssen neu erfunden werden?</a:t>
              </a:fld>
              <a:endParaRPr lang="de-CH" sz="1100">
                <a:solidFill>
                  <a:sysClr val="windowText" lastClr="000000"/>
                </a:solidFill>
              </a:endParaRPr>
            </a:p>
          </xdr:txBody>
        </xdr:sp>
      </xdr:grpSp>
    </xdr:grpSp>
    <xdr:clientData/>
  </xdr:twoCellAnchor>
  <xdr:twoCellAnchor editAs="absolute">
    <xdr:from>
      <xdr:col>0</xdr:col>
      <xdr:colOff>76198</xdr:colOff>
      <xdr:row>13</xdr:row>
      <xdr:rowOff>107993</xdr:rowOff>
    </xdr:from>
    <xdr:to>
      <xdr:col>2</xdr:col>
      <xdr:colOff>1192401</xdr:colOff>
      <xdr:row>19</xdr:row>
      <xdr:rowOff>3449</xdr:rowOff>
    </xdr:to>
    <xdr:grpSp>
      <xdr:nvGrpSpPr>
        <xdr:cNvPr id="148" name="Gruppieren 147">
          <a:extLst>
            <a:ext uri="{FF2B5EF4-FFF2-40B4-BE49-F238E27FC236}">
              <a16:creationId xmlns:a16="http://schemas.microsoft.com/office/drawing/2014/main" id="{00000000-0008-0000-2600-000094000000}"/>
            </a:ext>
          </a:extLst>
        </xdr:cNvPr>
        <xdr:cNvGrpSpPr/>
      </xdr:nvGrpSpPr>
      <xdr:grpSpPr>
        <a:xfrm>
          <a:off x="76198" y="2935013"/>
          <a:ext cx="2022983" cy="1129896"/>
          <a:chOff x="76198" y="3034117"/>
          <a:chExt cx="2002028" cy="1152756"/>
        </a:xfrm>
      </xdr:grpSpPr>
      <xdr:grpSp>
        <xdr:nvGrpSpPr>
          <xdr:cNvPr id="144" name="Gruppieren 143">
            <a:extLst>
              <a:ext uri="{FF2B5EF4-FFF2-40B4-BE49-F238E27FC236}">
                <a16:creationId xmlns:a16="http://schemas.microsoft.com/office/drawing/2014/main" id="{00000000-0008-0000-2600-000090000000}"/>
              </a:ext>
            </a:extLst>
          </xdr:cNvPr>
          <xdr:cNvGrpSpPr/>
        </xdr:nvGrpSpPr>
        <xdr:grpSpPr>
          <a:xfrm>
            <a:off x="76198" y="3034117"/>
            <a:ext cx="1693382" cy="1152756"/>
            <a:chOff x="76198" y="3034117"/>
            <a:chExt cx="1693382" cy="1152756"/>
          </a:xfrm>
        </xdr:grpSpPr>
        <xdr:sp macro="" textlink="' '!A658">
          <xdr:nvSpPr>
            <xdr:cNvPr id="87" name="Textfeld 86">
              <a:extLst>
                <a:ext uri="{FF2B5EF4-FFF2-40B4-BE49-F238E27FC236}">
                  <a16:creationId xmlns:a16="http://schemas.microsoft.com/office/drawing/2014/main" id="{00000000-0008-0000-2600-000057000000}"/>
                </a:ext>
              </a:extLst>
            </xdr:cNvPr>
            <xdr:cNvSpPr txBox="1"/>
          </xdr:nvSpPr>
          <xdr:spPr>
            <a:xfrm>
              <a:off x="76198" y="3034117"/>
              <a:ext cx="1693382" cy="311496"/>
            </a:xfrm>
            <a:prstGeom prst="rect">
              <a:avLst/>
            </a:prstGeom>
            <a:solidFill>
              <a:schemeClr val="tx2"/>
            </a:solidFill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ctr">
              <a:noAutofit/>
            </a:bodyPr>
            <a:lstStyle/>
            <a:p>
              <a:pPr algn="ctr"/>
              <a:fld id="{4ED63DF9-1878-49DF-9ABE-D6B7A1F8E4B3}" type="TxLink">
                <a:rPr lang="en-US" sz="1400" b="0" i="0" u="none" strike="noStrike">
                  <a:solidFill>
                    <a:schemeClr val="bg1"/>
                  </a:solidFill>
                  <a:latin typeface="+mn-lt"/>
                </a:rPr>
                <a:pPr algn="ctr"/>
                <a:t>Eliminierung</a:t>
              </a:fld>
              <a:endParaRPr lang="de-CH" sz="1400">
                <a:solidFill>
                  <a:schemeClr val="bg1"/>
                </a:solidFill>
                <a:latin typeface="+mn-lt"/>
              </a:endParaRPr>
            </a:p>
          </xdr:txBody>
        </xdr:sp>
        <xdr:sp macro="" textlink="' '!A659">
          <xdr:nvSpPr>
            <xdr:cNvPr id="88" name="Textfeld 87">
              <a:extLst>
                <a:ext uri="{FF2B5EF4-FFF2-40B4-BE49-F238E27FC236}">
                  <a16:creationId xmlns:a16="http://schemas.microsoft.com/office/drawing/2014/main" id="{00000000-0008-0000-2600-000058000000}"/>
                </a:ext>
              </a:extLst>
            </xdr:cNvPr>
            <xdr:cNvSpPr txBox="1"/>
          </xdr:nvSpPr>
          <xdr:spPr>
            <a:xfrm>
              <a:off x="76198" y="3394873"/>
              <a:ext cx="1693382" cy="792000"/>
            </a:xfrm>
            <a:prstGeom prst="rect">
              <a:avLst/>
            </a:prstGeom>
            <a:solidFill>
              <a:schemeClr val="accent1">
                <a:lumMod val="40000"/>
                <a:lumOff val="60000"/>
              </a:schemeClr>
            </a:solidFill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:pPr algn="ctr"/>
              <a:fld id="{7E5E0AD9-0014-4FD7-A370-BE2ED94C3F2B}" type="TxLink">
                <a:rPr lang="en-US" sz="1100" b="0" i="0" u="none" strike="noStrike">
                  <a:solidFill>
                    <a:srgbClr val="000000"/>
                  </a:solidFill>
                  <a:latin typeface="Calibri"/>
                </a:rPr>
                <a:pPr algn="ctr"/>
                <a:t>Welche Faktoren, die lange in Konkurrenz standen, können weggelassen werden?</a:t>
              </a:fld>
              <a:endParaRPr lang="de-CH" sz="1100">
                <a:solidFill>
                  <a:sysClr val="windowText" lastClr="000000"/>
                </a:solidFill>
              </a:endParaRPr>
            </a:p>
          </xdr:txBody>
        </xdr:sp>
      </xdr:grpSp>
      <xdr:sp macro="" textlink="">
        <xdr:nvSpPr>
          <xdr:cNvPr id="99" name="Eingekerbter Richtungspfeil 98">
            <a:extLst>
              <a:ext uri="{FF2B5EF4-FFF2-40B4-BE49-F238E27FC236}">
                <a16:creationId xmlns:a16="http://schemas.microsoft.com/office/drawing/2014/main" id="{00000000-0008-0000-2600-000063000000}"/>
              </a:ext>
            </a:extLst>
          </xdr:cNvPr>
          <xdr:cNvSpPr/>
        </xdr:nvSpPr>
        <xdr:spPr>
          <a:xfrm>
            <a:off x="1849543" y="3423356"/>
            <a:ext cx="228683" cy="374278"/>
          </a:xfrm>
          <a:prstGeom prst="chevron">
            <a:avLst/>
          </a:prstGeom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>
              <a:solidFill>
                <a:schemeClr val="tx1"/>
              </a:solidFill>
            </a:endParaRPr>
          </a:p>
        </xdr:txBody>
      </xdr:sp>
    </xdr:grpSp>
    <xdr:clientData/>
  </xdr:twoCellAnchor>
  <xdr:twoCellAnchor editAs="absolute">
    <xdr:from>
      <xdr:col>2</xdr:col>
      <xdr:colOff>1276350</xdr:colOff>
      <xdr:row>7</xdr:row>
      <xdr:rowOff>172402</xdr:rowOff>
    </xdr:from>
    <xdr:to>
      <xdr:col>10</xdr:col>
      <xdr:colOff>114301</xdr:colOff>
      <xdr:row>24</xdr:row>
      <xdr:rowOff>158115</xdr:rowOff>
    </xdr:to>
    <xdr:graphicFrame macro="">
      <xdr:nvGraphicFramePr>
        <xdr:cNvPr id="125" name="Diagramm 124">
          <a:extLst>
            <a:ext uri="{FF2B5EF4-FFF2-40B4-BE49-F238E27FC236}">
              <a16:creationId xmlns:a16="http://schemas.microsoft.com/office/drawing/2014/main" id="{00000000-0008-0000-2600-00007D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 editAs="absolute">
    <xdr:from>
      <xdr:col>4</xdr:col>
      <xdr:colOff>868100</xdr:colOff>
      <xdr:row>2</xdr:row>
      <xdr:rowOff>27627</xdr:rowOff>
    </xdr:from>
    <xdr:to>
      <xdr:col>7</xdr:col>
      <xdr:colOff>1011557</xdr:colOff>
      <xdr:row>7</xdr:row>
      <xdr:rowOff>86957</xdr:rowOff>
    </xdr:to>
    <xdr:grpSp>
      <xdr:nvGrpSpPr>
        <xdr:cNvPr id="132" name="Gruppieren 131">
          <a:extLst>
            <a:ext uri="{FF2B5EF4-FFF2-40B4-BE49-F238E27FC236}">
              <a16:creationId xmlns:a16="http://schemas.microsoft.com/office/drawing/2014/main" id="{00000000-0008-0000-2600-000084000000}"/>
            </a:ext>
          </a:extLst>
        </xdr:cNvPr>
        <xdr:cNvGrpSpPr/>
      </xdr:nvGrpSpPr>
      <xdr:grpSpPr>
        <a:xfrm>
          <a:off x="4525700" y="591507"/>
          <a:ext cx="3343857" cy="1088030"/>
          <a:chOff x="4420925" y="616222"/>
          <a:chExt cx="3258132" cy="1107682"/>
        </a:xfrm>
      </xdr:grpSpPr>
      <xdr:grpSp>
        <xdr:nvGrpSpPr>
          <xdr:cNvPr id="126" name="Gruppieren 125">
            <a:extLst>
              <a:ext uri="{FF2B5EF4-FFF2-40B4-BE49-F238E27FC236}">
                <a16:creationId xmlns:a16="http://schemas.microsoft.com/office/drawing/2014/main" id="{00000000-0008-0000-2600-00007E000000}"/>
              </a:ext>
            </a:extLst>
          </xdr:cNvPr>
          <xdr:cNvGrpSpPr/>
        </xdr:nvGrpSpPr>
        <xdr:grpSpPr>
          <a:xfrm>
            <a:off x="4420925" y="616222"/>
            <a:ext cx="3258132" cy="801941"/>
            <a:chOff x="5615585" y="614657"/>
            <a:chExt cx="2520000" cy="861814"/>
          </a:xfrm>
        </xdr:grpSpPr>
        <xdr:sp macro="" textlink="' '!A652">
          <xdr:nvSpPr>
            <xdr:cNvPr id="77" name="Textfeld 76">
              <a:extLst>
                <a:ext uri="{FF2B5EF4-FFF2-40B4-BE49-F238E27FC236}">
                  <a16:creationId xmlns:a16="http://schemas.microsoft.com/office/drawing/2014/main" id="{00000000-0008-0000-2600-00004D000000}"/>
                </a:ext>
              </a:extLst>
            </xdr:cNvPr>
            <xdr:cNvSpPr txBox="1"/>
          </xdr:nvSpPr>
          <xdr:spPr>
            <a:xfrm>
              <a:off x="5615585" y="614657"/>
              <a:ext cx="2520000" cy="340798"/>
            </a:xfrm>
            <a:prstGeom prst="rect">
              <a:avLst/>
            </a:prstGeom>
            <a:solidFill>
              <a:schemeClr val="tx2"/>
            </a:solidFill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ctr">
              <a:spAutoFit/>
            </a:bodyPr>
            <a:lstStyle/>
            <a:p>
              <a:pPr algn="ctr"/>
              <a:fld id="{47258A84-38C7-4B4F-AD9A-585D1CAFCC51}" type="TxLink">
                <a:rPr lang="en-US" sz="1400" b="0" i="0" u="none" strike="noStrike">
                  <a:solidFill>
                    <a:schemeClr val="bg1"/>
                  </a:solidFill>
                  <a:latin typeface="+mn-lt"/>
                </a:rPr>
                <a:pPr algn="ctr"/>
                <a:t>Steigerung</a:t>
              </a:fld>
              <a:endParaRPr lang="de-CH" sz="1400">
                <a:solidFill>
                  <a:schemeClr val="bg1"/>
                </a:solidFill>
                <a:latin typeface="+mn-lt"/>
              </a:endParaRPr>
            </a:p>
          </xdr:txBody>
        </xdr:sp>
        <xdr:sp macro="" textlink="' '!A653">
          <xdr:nvSpPr>
            <xdr:cNvPr id="78" name="Textfeld 77">
              <a:extLst>
                <a:ext uri="{FF2B5EF4-FFF2-40B4-BE49-F238E27FC236}">
                  <a16:creationId xmlns:a16="http://schemas.microsoft.com/office/drawing/2014/main" id="{00000000-0008-0000-2600-00004E000000}"/>
                </a:ext>
              </a:extLst>
            </xdr:cNvPr>
            <xdr:cNvSpPr txBox="1"/>
          </xdr:nvSpPr>
          <xdr:spPr>
            <a:xfrm>
              <a:off x="5615585" y="974149"/>
              <a:ext cx="2520000" cy="502322"/>
            </a:xfrm>
            <a:prstGeom prst="rect">
              <a:avLst/>
            </a:prstGeom>
            <a:solidFill>
              <a:schemeClr val="accent1">
                <a:lumMod val="40000"/>
                <a:lumOff val="60000"/>
              </a:schemeClr>
            </a:solidFill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bIns="0" rtlCol="0" anchor="t">
              <a:noAutofit/>
            </a:bodyPr>
            <a:lstStyle/>
            <a:p>
              <a:pPr algn="ctr"/>
              <a:fld id="{D2ECA50A-764C-43C8-A135-977B22A090CA}" type="TxLink">
                <a:rPr lang="en-US" sz="1100" b="0" i="0" u="none" strike="noStrike">
                  <a:solidFill>
                    <a:srgbClr val="000000"/>
                  </a:solidFill>
                  <a:latin typeface="Calibri"/>
                </a:rPr>
                <a:pPr algn="ctr"/>
                <a:t>Welche Faktoren des Produkts können über den Branchenstandard gehoben werden?</a:t>
              </a:fld>
              <a:endParaRPr lang="de-CH" sz="1100">
                <a:solidFill>
                  <a:sysClr val="windowText" lastClr="000000"/>
                </a:solidFill>
              </a:endParaRPr>
            </a:p>
          </xdr:txBody>
        </xdr:sp>
      </xdr:grpSp>
      <xdr:sp macro="" textlink="">
        <xdr:nvSpPr>
          <xdr:cNvPr id="130" name="Eingekerbter Richtungspfeil 129">
            <a:extLst>
              <a:ext uri="{FF2B5EF4-FFF2-40B4-BE49-F238E27FC236}">
                <a16:creationId xmlns:a16="http://schemas.microsoft.com/office/drawing/2014/main" id="{00000000-0008-0000-2600-000082000000}"/>
              </a:ext>
            </a:extLst>
          </xdr:cNvPr>
          <xdr:cNvSpPr/>
        </xdr:nvSpPr>
        <xdr:spPr>
          <a:xfrm rot="5400000" flipV="1">
            <a:off x="5916313" y="1415629"/>
            <a:ext cx="216501" cy="400050"/>
          </a:xfrm>
          <a:prstGeom prst="chevron">
            <a:avLst/>
          </a:prstGeom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>
              <a:solidFill>
                <a:schemeClr val="tx1"/>
              </a:solidFill>
            </a:endParaRPr>
          </a:p>
        </xdr:txBody>
      </xdr:sp>
    </xdr:grpSp>
    <xdr:clientData/>
  </xdr:twoCellAnchor>
  <xdr:twoCellAnchor editAs="oneCell">
    <xdr:from>
      <xdr:col>4</xdr:col>
      <xdr:colOff>842672</xdr:colOff>
      <xdr:row>31</xdr:row>
      <xdr:rowOff>5711</xdr:rowOff>
    </xdr:from>
    <xdr:to>
      <xdr:col>7</xdr:col>
      <xdr:colOff>986129</xdr:colOff>
      <xdr:row>38</xdr:row>
      <xdr:rowOff>64771</xdr:rowOff>
    </xdr:to>
    <xdr:grpSp>
      <xdr:nvGrpSpPr>
        <xdr:cNvPr id="138" name="Gruppieren 137">
          <a:extLst>
            <a:ext uri="{FF2B5EF4-FFF2-40B4-BE49-F238E27FC236}">
              <a16:creationId xmlns:a16="http://schemas.microsoft.com/office/drawing/2014/main" id="{00000000-0008-0000-2600-00008A000000}"/>
            </a:ext>
          </a:extLst>
        </xdr:cNvPr>
        <xdr:cNvGrpSpPr/>
      </xdr:nvGrpSpPr>
      <xdr:grpSpPr>
        <a:xfrm>
          <a:off x="4500272" y="6665591"/>
          <a:ext cx="3343857" cy="1171580"/>
          <a:chOff x="5059100" y="7077071"/>
          <a:chExt cx="3258132" cy="1219205"/>
        </a:xfrm>
      </xdr:grpSpPr>
      <xdr:sp macro="" textlink="">
        <xdr:nvSpPr>
          <xdr:cNvPr id="106" name="Eingekerbter Richtungspfeil 105">
            <a:extLst>
              <a:ext uri="{FF2B5EF4-FFF2-40B4-BE49-F238E27FC236}">
                <a16:creationId xmlns:a16="http://schemas.microsoft.com/office/drawing/2014/main" id="{00000000-0008-0000-2600-00006A000000}"/>
              </a:ext>
            </a:extLst>
          </xdr:cNvPr>
          <xdr:cNvSpPr/>
        </xdr:nvSpPr>
        <xdr:spPr>
          <a:xfrm rot="16200000">
            <a:off x="6579916" y="6985297"/>
            <a:ext cx="216501" cy="400050"/>
          </a:xfrm>
          <a:prstGeom prst="chevron">
            <a:avLst/>
          </a:prstGeom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>
              <a:solidFill>
                <a:schemeClr val="tx1"/>
              </a:solidFill>
            </a:endParaRPr>
          </a:p>
        </xdr:txBody>
      </xdr:sp>
      <xdr:grpSp>
        <xdr:nvGrpSpPr>
          <xdr:cNvPr id="134" name="Gruppieren 133">
            <a:extLst>
              <a:ext uri="{FF2B5EF4-FFF2-40B4-BE49-F238E27FC236}">
                <a16:creationId xmlns:a16="http://schemas.microsoft.com/office/drawing/2014/main" id="{00000000-0008-0000-2600-000086000000}"/>
              </a:ext>
            </a:extLst>
          </xdr:cNvPr>
          <xdr:cNvGrpSpPr/>
        </xdr:nvGrpSpPr>
        <xdr:grpSpPr>
          <a:xfrm>
            <a:off x="5059100" y="7382029"/>
            <a:ext cx="3258132" cy="914247"/>
            <a:chOff x="5615585" y="617941"/>
            <a:chExt cx="2520000" cy="982504"/>
          </a:xfrm>
        </xdr:grpSpPr>
        <xdr:sp macro="" textlink="' '!A654">
          <xdr:nvSpPr>
            <xdr:cNvPr id="136" name="Textfeld 135">
              <a:extLst>
                <a:ext uri="{FF2B5EF4-FFF2-40B4-BE49-F238E27FC236}">
                  <a16:creationId xmlns:a16="http://schemas.microsoft.com/office/drawing/2014/main" id="{00000000-0008-0000-2600-000088000000}"/>
                </a:ext>
              </a:extLst>
            </xdr:cNvPr>
            <xdr:cNvSpPr txBox="1"/>
          </xdr:nvSpPr>
          <xdr:spPr>
            <a:xfrm>
              <a:off x="5615585" y="617941"/>
              <a:ext cx="2520000" cy="334230"/>
            </a:xfrm>
            <a:prstGeom prst="rect">
              <a:avLst/>
            </a:prstGeom>
            <a:solidFill>
              <a:schemeClr val="tx2"/>
            </a:solidFill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ctr">
              <a:spAutoFit/>
            </a:bodyPr>
            <a:lstStyle/>
            <a:p>
              <a:pPr algn="ctr"/>
              <a:fld id="{BFAAA161-F10F-41A1-86D2-8138E7D6ED4F}" type="TxLink">
                <a:rPr lang="en-US" sz="1400" b="0" i="0" u="none" strike="noStrike">
                  <a:solidFill>
                    <a:schemeClr val="bg1"/>
                  </a:solidFill>
                  <a:latin typeface="+mn-lt"/>
                </a:rPr>
                <a:pPr algn="ctr"/>
                <a:t>Reduzierung</a:t>
              </a:fld>
              <a:endParaRPr lang="de-CH" sz="1400">
                <a:solidFill>
                  <a:schemeClr val="bg1"/>
                </a:solidFill>
                <a:latin typeface="+mn-lt"/>
              </a:endParaRPr>
            </a:p>
          </xdr:txBody>
        </xdr:sp>
        <xdr:sp macro="" textlink="' '!A655">
          <xdr:nvSpPr>
            <xdr:cNvPr id="137" name="Textfeld 136">
              <a:extLst>
                <a:ext uri="{FF2B5EF4-FFF2-40B4-BE49-F238E27FC236}">
                  <a16:creationId xmlns:a16="http://schemas.microsoft.com/office/drawing/2014/main" id="{00000000-0008-0000-2600-000089000000}"/>
                </a:ext>
              </a:extLst>
            </xdr:cNvPr>
            <xdr:cNvSpPr txBox="1"/>
          </xdr:nvSpPr>
          <xdr:spPr>
            <a:xfrm>
              <a:off x="5615585" y="974149"/>
              <a:ext cx="2520000" cy="626296"/>
            </a:xfrm>
            <a:prstGeom prst="rect">
              <a:avLst/>
            </a:prstGeom>
            <a:solidFill>
              <a:schemeClr val="accent1">
                <a:lumMod val="40000"/>
                <a:lumOff val="60000"/>
              </a:schemeClr>
            </a:solidFill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:pPr algn="ctr"/>
              <a:fld id="{626C6FC3-0146-4C00-8AF6-3BA1F9C3E316}" type="TxLink">
                <a:rPr lang="en-US" sz="1100" b="0" i="0" u="none" strike="noStrike">
                  <a:solidFill>
                    <a:srgbClr val="000000"/>
                  </a:solidFill>
                  <a:effectLst/>
                  <a:latin typeface="Calibri"/>
                  <a:ea typeface="+mn-ea"/>
                  <a:cs typeface="+mn-cs"/>
                </a:rPr>
                <a:pPr algn="ctr"/>
                <a:t>Welche Faktoren des Produkts können radikal reduziert werden?</a:t>
              </a:fld>
              <a:endParaRPr lang="de-CH">
                <a:effectLst/>
              </a:endParaRPr>
            </a:p>
          </xdr:txBody>
        </xdr:sp>
      </xdr:grp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45720</xdr:colOff>
          <xdr:row>0</xdr:row>
          <xdr:rowOff>0</xdr:rowOff>
        </xdr:from>
        <xdr:to>
          <xdr:col>12</xdr:col>
          <xdr:colOff>5715</xdr:colOff>
          <xdr:row>0</xdr:row>
          <xdr:rowOff>533400</xdr:rowOff>
        </xdr:to>
        <xdr:pic>
          <xdr:nvPicPr>
            <xdr:cNvPr id="31" name="Grafik 59">
              <a:extLst>
                <a:ext uri="{FF2B5EF4-FFF2-40B4-BE49-F238E27FC236}">
                  <a16:creationId xmlns:a16="http://schemas.microsoft.com/office/drawing/2014/main" id="{00000000-0008-0000-2600-00001F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!$D$6" spid="_x0000_s738348"/>
                </a:ext>
              </a:extLst>
            </xdr:cNvPicPr>
          </xdr:nvPicPr>
          <xdr:blipFill>
            <a:blip xmlns:r="http://schemas.openxmlformats.org/officeDocument/2006/relationships" r:embed="rId5"/>
            <a:srcRect/>
            <a:stretch>
              <a:fillRect/>
            </a:stretch>
          </xdr:blipFill>
          <xdr:spPr bwMode="auto">
            <a:xfrm>
              <a:off x="10111740" y="0"/>
              <a:ext cx="2268855" cy="533400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39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695325</xdr:colOff>
      <xdr:row>1</xdr:row>
      <xdr:rowOff>57150</xdr:rowOff>
    </xdr:from>
    <xdr:to>
      <xdr:col>15</xdr:col>
      <xdr:colOff>868125</xdr:colOff>
      <xdr:row>3</xdr:row>
      <xdr:rowOff>93425</xdr:rowOff>
    </xdr:to>
    <xdr:grpSp>
      <xdr:nvGrpSpPr>
        <xdr:cNvPr id="2" name="Gruppieren 1">
          <a:hlinkClick xmlns:r="http://schemas.openxmlformats.org/officeDocument/2006/relationships" r:id="rId1" tooltip="Help"/>
          <a:extLst>
            <a:ext uri="{FF2B5EF4-FFF2-40B4-BE49-F238E27FC236}">
              <a16:creationId xmlns:a16="http://schemas.microsoft.com/office/drawing/2014/main" id="{00000000-0008-0000-2700-000002000000}"/>
            </a:ext>
          </a:extLst>
        </xdr:cNvPr>
        <xdr:cNvGrpSpPr/>
      </xdr:nvGrpSpPr>
      <xdr:grpSpPr>
        <a:xfrm>
          <a:off x="14357985" y="613410"/>
          <a:ext cx="172800" cy="165815"/>
          <a:chOff x="8105775" y="571500"/>
          <a:chExt cx="172800" cy="172800"/>
        </a:xfrm>
      </xdr:grpSpPr>
      <xdr:sp macro="" textlink="">
        <xdr:nvSpPr>
          <xdr:cNvPr id="3" name="Rechteck 2">
            <a:extLst>
              <a:ext uri="{FF2B5EF4-FFF2-40B4-BE49-F238E27FC236}">
                <a16:creationId xmlns:a16="http://schemas.microsoft.com/office/drawing/2014/main" id="{00000000-0008-0000-2700-000003000000}"/>
              </a:ext>
            </a:extLst>
          </xdr:cNvPr>
          <xdr:cNvSpPr>
            <a:spLocks noChangeAspect="1"/>
          </xdr:cNvSpPr>
        </xdr:nvSpPr>
        <xdr:spPr>
          <a:xfrm>
            <a:off x="8105775" y="571500"/>
            <a:ext cx="172800" cy="172800"/>
          </a:xfrm>
          <a:prstGeom prst="rect">
            <a:avLst/>
          </a:prstGeom>
          <a:ln/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4" name="Textfeld 3">
            <a:extLst>
              <a:ext uri="{FF2B5EF4-FFF2-40B4-BE49-F238E27FC236}">
                <a16:creationId xmlns:a16="http://schemas.microsoft.com/office/drawing/2014/main" id="{00000000-0008-0000-2700-000004000000}"/>
              </a:ext>
            </a:extLst>
          </xdr:cNvPr>
          <xdr:cNvSpPr txBox="1"/>
        </xdr:nvSpPr>
        <xdr:spPr>
          <a:xfrm>
            <a:off x="8152998" y="584162"/>
            <a:ext cx="78355" cy="1474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t">
            <a:noAutofit/>
          </a:bodyPr>
          <a:lstStyle/>
          <a:p>
            <a:r>
              <a:rPr lang="de-CH" sz="1000" b="1">
                <a:solidFill>
                  <a:schemeClr val="bg1"/>
                </a:solidFill>
                <a:latin typeface="Arial" pitchFamily="34" charset="0"/>
                <a:cs typeface="Arial" pitchFamily="34" charset="0"/>
              </a:rPr>
              <a:t>?</a:t>
            </a:r>
          </a:p>
        </xdr:txBody>
      </xdr:sp>
    </xdr:grpSp>
    <xdr:clientData fPrintsWithSheet="0"/>
  </xdr:twoCellAnchor>
  <xdr:twoCellAnchor editAs="oneCell">
    <xdr:from>
      <xdr:col>0</xdr:col>
      <xdr:colOff>76200</xdr:colOff>
      <xdr:row>0</xdr:row>
      <xdr:rowOff>133350</xdr:rowOff>
    </xdr:from>
    <xdr:to>
      <xdr:col>0</xdr:col>
      <xdr:colOff>400200</xdr:colOff>
      <xdr:row>0</xdr:row>
      <xdr:rowOff>458815</xdr:rowOff>
    </xdr:to>
    <xdr:grpSp>
      <xdr:nvGrpSpPr>
        <xdr:cNvPr id="5" name="Gruppieren 4">
          <a:hlinkClick xmlns:r="http://schemas.openxmlformats.org/officeDocument/2006/relationships" r:id="rId2" tooltip="Home"/>
          <a:extLst>
            <a:ext uri="{FF2B5EF4-FFF2-40B4-BE49-F238E27FC236}">
              <a16:creationId xmlns:a16="http://schemas.microsoft.com/office/drawing/2014/main" id="{00000000-0008-0000-2700-000005000000}"/>
            </a:ext>
          </a:extLst>
        </xdr:cNvPr>
        <xdr:cNvGrpSpPr/>
      </xdr:nvGrpSpPr>
      <xdr:grpSpPr>
        <a:xfrm>
          <a:off x="76200" y="133350"/>
          <a:ext cx="324000" cy="325465"/>
          <a:chOff x="12729063" y="1298331"/>
          <a:chExt cx="324000" cy="323267"/>
        </a:xfrm>
      </xdr:grpSpPr>
      <xdr:sp macro="" textlink="">
        <xdr:nvSpPr>
          <xdr:cNvPr id="6" name="Rechteck 5">
            <a:extLst>
              <a:ext uri="{FF2B5EF4-FFF2-40B4-BE49-F238E27FC236}">
                <a16:creationId xmlns:a16="http://schemas.microsoft.com/office/drawing/2014/main" id="{00000000-0008-0000-2700-000006000000}"/>
              </a:ext>
            </a:extLst>
          </xdr:cNvPr>
          <xdr:cNvSpPr>
            <a:spLocks noChangeAspect="1"/>
          </xdr:cNvSpPr>
        </xdr:nvSpPr>
        <xdr:spPr>
          <a:xfrm>
            <a:off x="12729063" y="1298331"/>
            <a:ext cx="324000" cy="323267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pic>
        <xdr:nvPicPr>
          <xdr:cNvPr id="7" name="Grafik 6" descr="http://www.clker.com/cliparts/Z/I/5/L/X/x/white-house-md.png">
            <a:extLst>
              <a:ext uri="{FF2B5EF4-FFF2-40B4-BE49-F238E27FC236}">
                <a16:creationId xmlns:a16="http://schemas.microsoft.com/office/drawing/2014/main" id="{00000000-0008-0000-2700-000007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786214" y="1345223"/>
            <a:ext cx="228255" cy="2160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  <xdr:twoCellAnchor editAs="oneCell">
    <xdr:from>
      <xdr:col>0</xdr:col>
      <xdr:colOff>76200</xdr:colOff>
      <xdr:row>4</xdr:row>
      <xdr:rowOff>15875</xdr:rowOff>
    </xdr:from>
    <xdr:to>
      <xdr:col>0</xdr:col>
      <xdr:colOff>400200</xdr:colOff>
      <xdr:row>4</xdr:row>
      <xdr:rowOff>311300</xdr:rowOff>
    </xdr:to>
    <xdr:grpSp>
      <xdr:nvGrpSpPr>
        <xdr:cNvPr id="8" name="Gruppieren 7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2700-000008000000}"/>
            </a:ext>
          </a:extLst>
        </xdr:cNvPr>
        <xdr:cNvGrpSpPr/>
      </xdr:nvGrpSpPr>
      <xdr:grpSpPr>
        <a:xfrm>
          <a:off x="76200" y="907415"/>
          <a:ext cx="324000" cy="295425"/>
          <a:chOff x="12382500" y="2152650"/>
          <a:chExt cx="324000" cy="325465"/>
        </a:xfrm>
      </xdr:grpSpPr>
      <xdr:sp macro="" textlink="">
        <xdr:nvSpPr>
          <xdr:cNvPr id="9" name="Rechteck 8">
            <a:extLst>
              <a:ext uri="{FF2B5EF4-FFF2-40B4-BE49-F238E27FC236}">
                <a16:creationId xmlns:a16="http://schemas.microsoft.com/office/drawing/2014/main" id="{00000000-0008-0000-2700-000009000000}"/>
              </a:ext>
            </a:extLst>
          </xdr:cNvPr>
          <xdr:cNvSpPr>
            <a:spLocks noChangeAspect="1"/>
          </xdr:cNvSpPr>
        </xdr:nvSpPr>
        <xdr:spPr>
          <a:xfrm>
            <a:off x="12382500" y="21526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pic>
        <xdr:nvPicPr>
          <xdr:cNvPr id="10" name="Grafik 9">
            <a:extLst>
              <a:ext uri="{FF2B5EF4-FFF2-40B4-BE49-F238E27FC236}">
                <a16:creationId xmlns:a16="http://schemas.microsoft.com/office/drawing/2014/main" id="{00000000-0008-0000-2700-00000A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  <a:lum bright="70000" contrast="-70000"/>
          </a:blip>
          <a:stretch>
            <a:fillRect/>
          </a:stretch>
        </xdr:blipFill>
        <xdr:spPr>
          <a:xfrm>
            <a:off x="12446597" y="2209800"/>
            <a:ext cx="219075" cy="209550"/>
          </a:xfrm>
          <a:prstGeom prst="rect">
            <a:avLst/>
          </a:prstGeom>
        </xdr:spPr>
      </xdr:pic>
    </xdr:grpSp>
    <xdr:clientData fPrintsWithSheet="0"/>
  </xdr:twoCellAnchor>
  <xdr:twoCellAnchor>
    <xdr:from>
      <xdr:col>1</xdr:col>
      <xdr:colOff>180975</xdr:colOff>
      <xdr:row>69</xdr:row>
      <xdr:rowOff>114300</xdr:rowOff>
    </xdr:from>
    <xdr:to>
      <xdr:col>15</xdr:col>
      <xdr:colOff>809625</xdr:colOff>
      <xdr:row>94</xdr:row>
      <xdr:rowOff>95250</xdr:rowOff>
    </xdr:to>
    <xdr:graphicFrame macro="">
      <xdr:nvGraphicFramePr>
        <xdr:cNvPr id="12" name="Diagramm 11">
          <a:extLst>
            <a:ext uri="{FF2B5EF4-FFF2-40B4-BE49-F238E27FC236}">
              <a16:creationId xmlns:a16="http://schemas.microsoft.com/office/drawing/2014/main" id="{00000000-0008-0000-2700-00000C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 fLocksWithSheet="0"/>
  </xdr:twoCellAnchor>
  <xdr:twoCellAnchor editAs="oneCell">
    <xdr:from>
      <xdr:col>0</xdr:col>
      <xdr:colOff>76200</xdr:colOff>
      <xdr:row>92</xdr:row>
      <xdr:rowOff>104775</xdr:rowOff>
    </xdr:from>
    <xdr:to>
      <xdr:col>0</xdr:col>
      <xdr:colOff>400200</xdr:colOff>
      <xdr:row>94</xdr:row>
      <xdr:rowOff>106390</xdr:rowOff>
    </xdr:to>
    <xdr:grpSp>
      <xdr:nvGrpSpPr>
        <xdr:cNvPr id="13" name="Gruppieren 12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2700-00000D000000}"/>
            </a:ext>
          </a:extLst>
        </xdr:cNvPr>
        <xdr:cNvGrpSpPr/>
      </xdr:nvGrpSpPr>
      <xdr:grpSpPr>
        <a:xfrm>
          <a:off x="76200" y="17379315"/>
          <a:ext cx="324000" cy="352135"/>
          <a:chOff x="66675" y="4972050"/>
          <a:chExt cx="324000" cy="325465"/>
        </a:xfrm>
      </xdr:grpSpPr>
      <xdr:sp macro="" textlink="">
        <xdr:nvSpPr>
          <xdr:cNvPr id="14" name="Rechteck 13">
            <a:extLst>
              <a:ext uri="{FF2B5EF4-FFF2-40B4-BE49-F238E27FC236}">
                <a16:creationId xmlns:a16="http://schemas.microsoft.com/office/drawing/2014/main" id="{00000000-0008-0000-2700-00000E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5" name="Pfeil nach oben 14">
            <a:extLst>
              <a:ext uri="{FF2B5EF4-FFF2-40B4-BE49-F238E27FC236}">
                <a16:creationId xmlns:a16="http://schemas.microsoft.com/office/drawing/2014/main" id="{00000000-0008-0000-2700-00000F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441960</xdr:colOff>
          <xdr:row>0</xdr:row>
          <xdr:rowOff>0</xdr:rowOff>
        </xdr:from>
        <xdr:to>
          <xdr:col>20</xdr:col>
          <xdr:colOff>13335</xdr:colOff>
          <xdr:row>0</xdr:row>
          <xdr:rowOff>533400</xdr:rowOff>
        </xdr:to>
        <xdr:pic>
          <xdr:nvPicPr>
            <xdr:cNvPr id="16" name="Grafik 59">
              <a:extLst>
                <a:ext uri="{FF2B5EF4-FFF2-40B4-BE49-F238E27FC236}">
                  <a16:creationId xmlns:a16="http://schemas.microsoft.com/office/drawing/2014/main" id="{00000000-0008-0000-2700-000010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!$D$6" spid="_x0000_s667691"/>
                </a:ext>
              </a:extLst>
            </xdr:cNvPicPr>
          </xdr:nvPicPr>
          <xdr:blipFill>
            <a:blip xmlns:r="http://schemas.openxmlformats.org/officeDocument/2006/relationships" r:embed="rId8"/>
            <a:srcRect/>
            <a:stretch>
              <a:fillRect/>
            </a:stretch>
          </xdr:blipFill>
          <xdr:spPr bwMode="auto">
            <a:xfrm>
              <a:off x="12230100" y="0"/>
              <a:ext cx="2268855" cy="533400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  <xdr:twoCellAnchor editAs="oneCell">
    <xdr:from>
      <xdr:col>0</xdr:col>
      <xdr:colOff>76200</xdr:colOff>
      <xdr:row>6</xdr:row>
      <xdr:rowOff>100013</xdr:rowOff>
    </xdr:from>
    <xdr:to>
      <xdr:col>0</xdr:col>
      <xdr:colOff>400200</xdr:colOff>
      <xdr:row>8</xdr:row>
      <xdr:rowOff>54003</xdr:rowOff>
    </xdr:to>
    <xdr:sp macro="" textlink="">
      <xdr:nvSpPr>
        <xdr:cNvPr id="17" name="Rechteck 69">
          <a:hlinkClick xmlns:r="http://schemas.openxmlformats.org/officeDocument/2006/relationships" r:id="rId9" tooltip="Finance Tool"/>
          <a:extLst>
            <a:ext uri="{FF2B5EF4-FFF2-40B4-BE49-F238E27FC236}">
              <a16:creationId xmlns:a16="http://schemas.microsoft.com/office/drawing/2014/main" id="{00000000-0008-0000-2700-000011000000}"/>
            </a:ext>
          </a:extLst>
        </xdr:cNvPr>
        <xdr:cNvSpPr>
          <a:spLocks noChangeAspect="1"/>
        </xdr:cNvSpPr>
      </xdr:nvSpPr>
      <xdr:spPr>
        <a:xfrm>
          <a:off x="76200" y="1381126"/>
          <a:ext cx="324000" cy="315940"/>
        </a:xfrm>
        <a:prstGeom prst="rect">
          <a:avLst/>
        </a:prstGeom>
        <a:ln>
          <a:solidFill>
            <a:schemeClr val="accent1">
              <a:lumMod val="60000"/>
              <a:lumOff val="40000"/>
            </a:schemeClr>
          </a:solidFill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spcFirstLastPara="0" vert="horz" wrap="square" lIns="41949" tIns="34964" rIns="41949" bIns="34964" numCol="1" spcCol="1270" anchor="ctr" anchorCtr="0">
          <a:noAutofit/>
        </a:bodyPr>
        <a:lstStyle/>
        <a:p>
          <a:pPr marL="0" marR="0" lvl="0" indent="0" algn="ctr" defTabSz="466725" rtl="0" eaLnBrk="1" fontAlgn="auto" latinLnBrk="0" hangingPunct="1">
            <a:lnSpc>
              <a:spcPct val="90000"/>
            </a:lnSpc>
            <a:spcBef>
              <a:spcPts val="0"/>
            </a:spcBef>
            <a:spcAft>
              <a:spcPct val="35000"/>
            </a:spcAft>
            <a:buClrTx/>
            <a:buSzTx/>
            <a:buFontTx/>
            <a:buNone/>
            <a:tabLst/>
            <a:defRPr/>
          </a:pPr>
          <a:r>
            <a:rPr kumimoji="0" lang="de-CH" sz="160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j-lt"/>
              <a:ea typeface="+mn-ea"/>
              <a:cs typeface="+mn-cs"/>
            </a:rPr>
            <a:t>$</a:t>
          </a:r>
        </a:p>
      </xdr:txBody>
    </xdr:sp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114300</xdr:rowOff>
    </xdr:from>
    <xdr:to>
      <xdr:col>1</xdr:col>
      <xdr:colOff>150</xdr:colOff>
      <xdr:row>0</xdr:row>
      <xdr:rowOff>439765</xdr:rowOff>
    </xdr:to>
    <xdr:grpSp>
      <xdr:nvGrpSpPr>
        <xdr:cNvPr id="2" name="Gruppieren 1">
          <a:hlinkClick xmlns:r="http://schemas.openxmlformats.org/officeDocument/2006/relationships" r:id="rId1" tooltip="Home"/>
          <a:extLst>
            <a:ext uri="{FF2B5EF4-FFF2-40B4-BE49-F238E27FC236}">
              <a16:creationId xmlns:a16="http://schemas.microsoft.com/office/drawing/2014/main" id="{00000000-0008-0000-2800-000002000000}"/>
            </a:ext>
          </a:extLst>
        </xdr:cNvPr>
        <xdr:cNvGrpSpPr/>
      </xdr:nvGrpSpPr>
      <xdr:grpSpPr>
        <a:xfrm>
          <a:off x="76200" y="114300"/>
          <a:ext cx="335430" cy="325465"/>
          <a:chOff x="12729063" y="1298331"/>
          <a:chExt cx="324000" cy="323267"/>
        </a:xfrm>
      </xdr:grpSpPr>
      <xdr:sp macro="" textlink="">
        <xdr:nvSpPr>
          <xdr:cNvPr id="3" name="Rechteck 2">
            <a:extLst>
              <a:ext uri="{FF2B5EF4-FFF2-40B4-BE49-F238E27FC236}">
                <a16:creationId xmlns:a16="http://schemas.microsoft.com/office/drawing/2014/main" id="{00000000-0008-0000-2800-000003000000}"/>
              </a:ext>
            </a:extLst>
          </xdr:cNvPr>
          <xdr:cNvSpPr>
            <a:spLocks noChangeAspect="1"/>
          </xdr:cNvSpPr>
        </xdr:nvSpPr>
        <xdr:spPr>
          <a:xfrm>
            <a:off x="12729063" y="1298331"/>
            <a:ext cx="324000" cy="323267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pic>
        <xdr:nvPicPr>
          <xdr:cNvPr id="4" name="Grafik 3" descr="http://www.clker.com/cliparts/Z/I/5/L/X/x/white-house-md.png">
            <a:extLst>
              <a:ext uri="{FF2B5EF4-FFF2-40B4-BE49-F238E27FC236}">
                <a16:creationId xmlns:a16="http://schemas.microsoft.com/office/drawing/2014/main" id="{00000000-0008-0000-2800-000004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786214" y="1345223"/>
            <a:ext cx="228255" cy="2160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  <xdr:twoCellAnchor editAs="oneCell">
    <xdr:from>
      <xdr:col>0</xdr:col>
      <xdr:colOff>57150</xdr:colOff>
      <xdr:row>84</xdr:row>
      <xdr:rowOff>285750</xdr:rowOff>
    </xdr:from>
    <xdr:to>
      <xdr:col>0</xdr:col>
      <xdr:colOff>381150</xdr:colOff>
      <xdr:row>86</xdr:row>
      <xdr:rowOff>128656</xdr:rowOff>
    </xdr:to>
    <xdr:grpSp>
      <xdr:nvGrpSpPr>
        <xdr:cNvPr id="5" name="Gruppieren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2800-000005000000}"/>
            </a:ext>
          </a:extLst>
        </xdr:cNvPr>
        <xdr:cNvGrpSpPr/>
      </xdr:nvGrpSpPr>
      <xdr:grpSpPr>
        <a:xfrm>
          <a:off x="57150" y="16889730"/>
          <a:ext cx="324000" cy="330586"/>
          <a:chOff x="66675" y="4972050"/>
          <a:chExt cx="324000" cy="325465"/>
        </a:xfrm>
      </xdr:grpSpPr>
      <xdr:sp macro="" textlink="">
        <xdr:nvSpPr>
          <xdr:cNvPr id="6" name="Rechteck 5">
            <a:extLst>
              <a:ext uri="{FF2B5EF4-FFF2-40B4-BE49-F238E27FC236}">
                <a16:creationId xmlns:a16="http://schemas.microsoft.com/office/drawing/2014/main" id="{00000000-0008-0000-2800-000006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7" name="Pfeil nach oben 6">
            <a:extLst>
              <a:ext uri="{FF2B5EF4-FFF2-40B4-BE49-F238E27FC236}">
                <a16:creationId xmlns:a16="http://schemas.microsoft.com/office/drawing/2014/main" id="{00000000-0008-0000-2800-000007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xdr:twoCellAnchor editAs="oneCell">
    <xdr:from>
      <xdr:col>14</xdr:col>
      <xdr:colOff>2692717</xdr:colOff>
      <xdr:row>2</xdr:row>
      <xdr:rowOff>47625</xdr:rowOff>
    </xdr:from>
    <xdr:to>
      <xdr:col>14</xdr:col>
      <xdr:colOff>2767942</xdr:colOff>
      <xdr:row>2</xdr:row>
      <xdr:rowOff>227625</xdr:rowOff>
    </xdr:to>
    <xdr:grpSp>
      <xdr:nvGrpSpPr>
        <xdr:cNvPr id="17" name="Gruppieren 16">
          <a:hlinkClick xmlns:r="http://schemas.openxmlformats.org/officeDocument/2006/relationships" r:id="rId4" tooltip="Help"/>
          <a:extLst>
            <a:ext uri="{FF2B5EF4-FFF2-40B4-BE49-F238E27FC236}">
              <a16:creationId xmlns:a16="http://schemas.microsoft.com/office/drawing/2014/main" id="{00000000-0008-0000-2800-000011000000}"/>
            </a:ext>
          </a:extLst>
        </xdr:cNvPr>
        <xdr:cNvGrpSpPr/>
      </xdr:nvGrpSpPr>
      <xdr:grpSpPr>
        <a:xfrm>
          <a:off x="13939837" y="611505"/>
          <a:ext cx="75225" cy="180000"/>
          <a:chOff x="8105775" y="571500"/>
          <a:chExt cx="172800" cy="172800"/>
        </a:xfrm>
      </xdr:grpSpPr>
      <xdr:sp macro="" textlink="">
        <xdr:nvSpPr>
          <xdr:cNvPr id="18" name="Rechteck 17">
            <a:extLst>
              <a:ext uri="{FF2B5EF4-FFF2-40B4-BE49-F238E27FC236}">
                <a16:creationId xmlns:a16="http://schemas.microsoft.com/office/drawing/2014/main" id="{00000000-0008-0000-2800-000012000000}"/>
              </a:ext>
            </a:extLst>
          </xdr:cNvPr>
          <xdr:cNvSpPr>
            <a:spLocks noChangeAspect="1"/>
          </xdr:cNvSpPr>
        </xdr:nvSpPr>
        <xdr:spPr>
          <a:xfrm>
            <a:off x="8105775" y="571500"/>
            <a:ext cx="172800" cy="172800"/>
          </a:xfrm>
          <a:prstGeom prst="rect">
            <a:avLst/>
          </a:prstGeom>
          <a:ln/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9" name="Textfeld 18">
            <a:extLst>
              <a:ext uri="{FF2B5EF4-FFF2-40B4-BE49-F238E27FC236}">
                <a16:creationId xmlns:a16="http://schemas.microsoft.com/office/drawing/2014/main" id="{00000000-0008-0000-2800-000013000000}"/>
              </a:ext>
            </a:extLst>
          </xdr:cNvPr>
          <xdr:cNvSpPr txBox="1"/>
        </xdr:nvSpPr>
        <xdr:spPr>
          <a:xfrm>
            <a:off x="8152998" y="584162"/>
            <a:ext cx="78355" cy="1474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t">
            <a:noAutofit/>
          </a:bodyPr>
          <a:lstStyle/>
          <a:p>
            <a:r>
              <a:rPr lang="de-CH" sz="1000" b="1">
                <a:solidFill>
                  <a:schemeClr val="bg1"/>
                </a:solidFill>
                <a:latin typeface="Arial" pitchFamily="34" charset="0"/>
                <a:cs typeface="Arial" pitchFamily="34" charset="0"/>
              </a:rPr>
              <a:t>?</a:t>
            </a:r>
          </a:p>
        </xdr:txBody>
      </xdr:sp>
    </xdr:grpSp>
    <xdr:clientData fPrintsWithSheet="0"/>
  </xdr:twoCellAnchor>
  <xdr:twoCellAnchor editAs="absolute">
    <xdr:from>
      <xdr:col>0</xdr:col>
      <xdr:colOff>76200</xdr:colOff>
      <xdr:row>6</xdr:row>
      <xdr:rowOff>24765</xdr:rowOff>
    </xdr:from>
    <xdr:to>
      <xdr:col>0</xdr:col>
      <xdr:colOff>255390</xdr:colOff>
      <xdr:row>7</xdr:row>
      <xdr:rowOff>7915</xdr:rowOff>
    </xdr:to>
    <xdr:grpSp>
      <xdr:nvGrpSpPr>
        <xdr:cNvPr id="11" name="Gruppieren 10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2800-00000B000000}"/>
            </a:ext>
          </a:extLst>
        </xdr:cNvPr>
        <xdr:cNvGrpSpPr>
          <a:grpSpLocks noChangeAspect="1"/>
        </xdr:cNvGrpSpPr>
      </xdr:nvGrpSpPr>
      <xdr:grpSpPr>
        <a:xfrm>
          <a:off x="76200" y="1266825"/>
          <a:ext cx="179190" cy="181270"/>
          <a:chOff x="12020550" y="2171700"/>
          <a:chExt cx="324000" cy="325465"/>
        </a:xfrm>
      </xdr:grpSpPr>
      <xdr:sp macro="" textlink="">
        <xdr:nvSpPr>
          <xdr:cNvPr id="12" name="Rechteck 11">
            <a:extLst>
              <a:ext uri="{FF2B5EF4-FFF2-40B4-BE49-F238E27FC236}">
                <a16:creationId xmlns:a16="http://schemas.microsoft.com/office/drawing/2014/main" id="{00000000-0008-0000-2800-00000C000000}"/>
              </a:ext>
            </a:extLst>
          </xdr:cNvPr>
          <xdr:cNvSpPr>
            <a:spLocks noChangeAspect="1"/>
          </xdr:cNvSpPr>
        </xdr:nvSpPr>
        <xdr:spPr>
          <a:xfrm>
            <a:off x="12020550" y="21717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3" name="Pfeil nach rechts 12">
            <a:extLst>
              <a:ext uri="{FF2B5EF4-FFF2-40B4-BE49-F238E27FC236}">
                <a16:creationId xmlns:a16="http://schemas.microsoft.com/office/drawing/2014/main" id="{00000000-0008-0000-2800-00000D000000}"/>
              </a:ext>
            </a:extLst>
          </xdr:cNvPr>
          <xdr:cNvSpPr/>
        </xdr:nvSpPr>
        <xdr:spPr>
          <a:xfrm>
            <a:off x="12115800" y="2247900"/>
            <a:ext cx="162000" cy="180000"/>
          </a:xfrm>
          <a:prstGeom prst="righ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676275</xdr:colOff>
          <xdr:row>0</xdr:row>
          <xdr:rowOff>0</xdr:rowOff>
        </xdr:from>
        <xdr:to>
          <xdr:col>15</xdr:col>
          <xdr:colOff>1905</xdr:colOff>
          <xdr:row>0</xdr:row>
          <xdr:rowOff>533400</xdr:rowOff>
        </xdr:to>
        <xdr:pic>
          <xdr:nvPicPr>
            <xdr:cNvPr id="14" name="Grafik 59">
              <a:extLst>
                <a:ext uri="{FF2B5EF4-FFF2-40B4-BE49-F238E27FC236}">
                  <a16:creationId xmlns:a16="http://schemas.microsoft.com/office/drawing/2014/main" id="{00000000-0008-0000-2800-00000E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!$D$6" spid="_x0000_s740393"/>
                </a:ext>
              </a:extLst>
            </xdr:cNvPicPr>
          </xdr:nvPicPr>
          <xdr:blipFill>
            <a:blip xmlns:r="http://schemas.openxmlformats.org/officeDocument/2006/relationships" r:embed="rId6"/>
            <a:srcRect/>
            <a:stretch>
              <a:fillRect/>
            </a:stretch>
          </xdr:blipFill>
          <xdr:spPr bwMode="auto">
            <a:xfrm>
              <a:off x="12401550" y="0"/>
              <a:ext cx="2268855" cy="533400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4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4</xdr:row>
      <xdr:rowOff>0</xdr:rowOff>
    </xdr:from>
    <xdr:to>
      <xdr:col>1</xdr:col>
      <xdr:colOff>372675</xdr:colOff>
      <xdr:row>5</xdr:row>
      <xdr:rowOff>1</xdr:rowOff>
    </xdr:to>
    <xdr:grpSp>
      <xdr:nvGrpSpPr>
        <xdr:cNvPr id="7" name="Gruppieren 6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2900-000007000000}"/>
            </a:ext>
          </a:extLst>
        </xdr:cNvPr>
        <xdr:cNvGrpSpPr>
          <a:grpSpLocks noChangeAspect="1"/>
        </xdr:cNvGrpSpPr>
      </xdr:nvGrpSpPr>
      <xdr:grpSpPr>
        <a:xfrm>
          <a:off x="81915" y="861060"/>
          <a:ext cx="306000" cy="304801"/>
          <a:chOff x="9191625" y="3009900"/>
          <a:chExt cx="324000" cy="325465"/>
        </a:xfrm>
      </xdr:grpSpPr>
      <xdr:sp macro="" textlink="">
        <xdr:nvSpPr>
          <xdr:cNvPr id="8" name="Rechteck 7">
            <a:extLst>
              <a:ext uri="{FF2B5EF4-FFF2-40B4-BE49-F238E27FC236}">
                <a16:creationId xmlns:a16="http://schemas.microsoft.com/office/drawing/2014/main" id="{00000000-0008-0000-2900-000008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9" name="Pfeil nach links 8">
            <a:extLst>
              <a:ext uri="{FF2B5EF4-FFF2-40B4-BE49-F238E27FC236}">
                <a16:creationId xmlns:a16="http://schemas.microsoft.com/office/drawing/2014/main" id="{00000000-0008-0000-2900-000009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1</xdr:col>
      <xdr:colOff>66675</xdr:colOff>
      <xdr:row>16</xdr:row>
      <xdr:rowOff>9525</xdr:rowOff>
    </xdr:from>
    <xdr:to>
      <xdr:col>1</xdr:col>
      <xdr:colOff>372675</xdr:colOff>
      <xdr:row>17</xdr:row>
      <xdr:rowOff>10724</xdr:rowOff>
    </xdr:to>
    <xdr:grpSp>
      <xdr:nvGrpSpPr>
        <xdr:cNvPr id="10" name="Gruppieren 9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2900-00000A000000}"/>
            </a:ext>
          </a:extLst>
        </xdr:cNvPr>
        <xdr:cNvGrpSpPr>
          <a:grpSpLocks noChangeAspect="1"/>
        </xdr:cNvGrpSpPr>
      </xdr:nvGrpSpPr>
      <xdr:grpSpPr>
        <a:xfrm>
          <a:off x="81915" y="3865245"/>
          <a:ext cx="306000" cy="305999"/>
          <a:chOff x="9191625" y="3009900"/>
          <a:chExt cx="324000" cy="325465"/>
        </a:xfrm>
      </xdr:grpSpPr>
      <xdr:sp macro="" textlink="">
        <xdr:nvSpPr>
          <xdr:cNvPr id="11" name="Rechteck 10">
            <a:extLst>
              <a:ext uri="{FF2B5EF4-FFF2-40B4-BE49-F238E27FC236}">
                <a16:creationId xmlns:a16="http://schemas.microsoft.com/office/drawing/2014/main" id="{00000000-0008-0000-2900-00000B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2" name="Pfeil nach links 11">
            <a:extLst>
              <a:ext uri="{FF2B5EF4-FFF2-40B4-BE49-F238E27FC236}">
                <a16:creationId xmlns:a16="http://schemas.microsoft.com/office/drawing/2014/main" id="{00000000-0008-0000-2900-00000C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1</xdr:col>
      <xdr:colOff>66675</xdr:colOff>
      <xdr:row>28</xdr:row>
      <xdr:rowOff>9525</xdr:rowOff>
    </xdr:from>
    <xdr:to>
      <xdr:col>1</xdr:col>
      <xdr:colOff>372675</xdr:colOff>
      <xdr:row>29</xdr:row>
      <xdr:rowOff>10724</xdr:rowOff>
    </xdr:to>
    <xdr:grpSp>
      <xdr:nvGrpSpPr>
        <xdr:cNvPr id="13" name="Gruppieren 12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2900-00000D000000}"/>
            </a:ext>
          </a:extLst>
        </xdr:cNvPr>
        <xdr:cNvGrpSpPr>
          <a:grpSpLocks noChangeAspect="1"/>
        </xdr:cNvGrpSpPr>
      </xdr:nvGrpSpPr>
      <xdr:grpSpPr>
        <a:xfrm>
          <a:off x="81915" y="6196965"/>
          <a:ext cx="306000" cy="305999"/>
          <a:chOff x="9191625" y="3009900"/>
          <a:chExt cx="324000" cy="325465"/>
        </a:xfrm>
      </xdr:grpSpPr>
      <xdr:sp macro="" textlink="">
        <xdr:nvSpPr>
          <xdr:cNvPr id="14" name="Rechteck 13">
            <a:extLst>
              <a:ext uri="{FF2B5EF4-FFF2-40B4-BE49-F238E27FC236}">
                <a16:creationId xmlns:a16="http://schemas.microsoft.com/office/drawing/2014/main" id="{00000000-0008-0000-2900-00000E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5" name="Pfeil nach links 14">
            <a:extLst>
              <a:ext uri="{FF2B5EF4-FFF2-40B4-BE49-F238E27FC236}">
                <a16:creationId xmlns:a16="http://schemas.microsoft.com/office/drawing/2014/main" id="{00000000-0008-0000-2900-00000F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1</xdr:col>
      <xdr:colOff>66675</xdr:colOff>
      <xdr:row>40</xdr:row>
      <xdr:rowOff>9525</xdr:rowOff>
    </xdr:from>
    <xdr:to>
      <xdr:col>1</xdr:col>
      <xdr:colOff>372675</xdr:colOff>
      <xdr:row>41</xdr:row>
      <xdr:rowOff>10725</xdr:rowOff>
    </xdr:to>
    <xdr:grpSp>
      <xdr:nvGrpSpPr>
        <xdr:cNvPr id="16" name="Gruppieren 15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2900-000010000000}"/>
            </a:ext>
          </a:extLst>
        </xdr:cNvPr>
        <xdr:cNvGrpSpPr>
          <a:grpSpLocks noChangeAspect="1"/>
        </xdr:cNvGrpSpPr>
      </xdr:nvGrpSpPr>
      <xdr:grpSpPr>
        <a:xfrm>
          <a:off x="81915" y="8528685"/>
          <a:ext cx="306000" cy="306000"/>
          <a:chOff x="9191625" y="3009900"/>
          <a:chExt cx="324000" cy="325465"/>
        </a:xfrm>
      </xdr:grpSpPr>
      <xdr:sp macro="" textlink="">
        <xdr:nvSpPr>
          <xdr:cNvPr id="17" name="Rechteck 16">
            <a:extLst>
              <a:ext uri="{FF2B5EF4-FFF2-40B4-BE49-F238E27FC236}">
                <a16:creationId xmlns:a16="http://schemas.microsoft.com/office/drawing/2014/main" id="{00000000-0008-0000-2900-000011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8" name="Pfeil nach links 17">
            <a:extLst>
              <a:ext uri="{FF2B5EF4-FFF2-40B4-BE49-F238E27FC236}">
                <a16:creationId xmlns:a16="http://schemas.microsoft.com/office/drawing/2014/main" id="{00000000-0008-0000-2900-000012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1</xdr:col>
      <xdr:colOff>66675</xdr:colOff>
      <xdr:row>52</xdr:row>
      <xdr:rowOff>9525</xdr:rowOff>
    </xdr:from>
    <xdr:to>
      <xdr:col>1</xdr:col>
      <xdr:colOff>372675</xdr:colOff>
      <xdr:row>53</xdr:row>
      <xdr:rowOff>10726</xdr:rowOff>
    </xdr:to>
    <xdr:grpSp>
      <xdr:nvGrpSpPr>
        <xdr:cNvPr id="19" name="Gruppieren 18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2900-000013000000}"/>
            </a:ext>
          </a:extLst>
        </xdr:cNvPr>
        <xdr:cNvGrpSpPr>
          <a:grpSpLocks noChangeAspect="1"/>
        </xdr:cNvGrpSpPr>
      </xdr:nvGrpSpPr>
      <xdr:grpSpPr>
        <a:xfrm>
          <a:off x="81915" y="10860405"/>
          <a:ext cx="306000" cy="306001"/>
          <a:chOff x="9191625" y="3009900"/>
          <a:chExt cx="324000" cy="325465"/>
        </a:xfrm>
      </xdr:grpSpPr>
      <xdr:sp macro="" textlink="">
        <xdr:nvSpPr>
          <xdr:cNvPr id="20" name="Rechteck 19">
            <a:extLst>
              <a:ext uri="{FF2B5EF4-FFF2-40B4-BE49-F238E27FC236}">
                <a16:creationId xmlns:a16="http://schemas.microsoft.com/office/drawing/2014/main" id="{00000000-0008-0000-2900-000014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21" name="Pfeil nach links 20">
            <a:extLst>
              <a:ext uri="{FF2B5EF4-FFF2-40B4-BE49-F238E27FC236}">
                <a16:creationId xmlns:a16="http://schemas.microsoft.com/office/drawing/2014/main" id="{00000000-0008-0000-2900-000015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1</xdr:col>
      <xdr:colOff>66675</xdr:colOff>
      <xdr:row>64</xdr:row>
      <xdr:rowOff>9525</xdr:rowOff>
    </xdr:from>
    <xdr:to>
      <xdr:col>1</xdr:col>
      <xdr:colOff>372675</xdr:colOff>
      <xdr:row>65</xdr:row>
      <xdr:rowOff>10724</xdr:rowOff>
    </xdr:to>
    <xdr:grpSp>
      <xdr:nvGrpSpPr>
        <xdr:cNvPr id="22" name="Gruppieren 21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2900-000016000000}"/>
            </a:ext>
          </a:extLst>
        </xdr:cNvPr>
        <xdr:cNvGrpSpPr>
          <a:grpSpLocks noChangeAspect="1"/>
        </xdr:cNvGrpSpPr>
      </xdr:nvGrpSpPr>
      <xdr:grpSpPr>
        <a:xfrm>
          <a:off x="81915" y="13192125"/>
          <a:ext cx="306000" cy="305999"/>
          <a:chOff x="9191625" y="3009900"/>
          <a:chExt cx="324000" cy="325465"/>
        </a:xfrm>
      </xdr:grpSpPr>
      <xdr:sp macro="" textlink="">
        <xdr:nvSpPr>
          <xdr:cNvPr id="23" name="Rechteck 22">
            <a:extLst>
              <a:ext uri="{FF2B5EF4-FFF2-40B4-BE49-F238E27FC236}">
                <a16:creationId xmlns:a16="http://schemas.microsoft.com/office/drawing/2014/main" id="{00000000-0008-0000-2900-000017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24" name="Pfeil nach links 23">
            <a:extLst>
              <a:ext uri="{FF2B5EF4-FFF2-40B4-BE49-F238E27FC236}">
                <a16:creationId xmlns:a16="http://schemas.microsoft.com/office/drawing/2014/main" id="{00000000-0008-0000-2900-000018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1</xdr:col>
      <xdr:colOff>66675</xdr:colOff>
      <xdr:row>76</xdr:row>
      <xdr:rowOff>9525</xdr:rowOff>
    </xdr:from>
    <xdr:to>
      <xdr:col>1</xdr:col>
      <xdr:colOff>372675</xdr:colOff>
      <xdr:row>77</xdr:row>
      <xdr:rowOff>10724</xdr:rowOff>
    </xdr:to>
    <xdr:grpSp>
      <xdr:nvGrpSpPr>
        <xdr:cNvPr id="25" name="Gruppieren 24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2900-000019000000}"/>
            </a:ext>
          </a:extLst>
        </xdr:cNvPr>
        <xdr:cNvGrpSpPr>
          <a:grpSpLocks noChangeAspect="1"/>
        </xdr:cNvGrpSpPr>
      </xdr:nvGrpSpPr>
      <xdr:grpSpPr>
        <a:xfrm>
          <a:off x="81915" y="15523845"/>
          <a:ext cx="306000" cy="305999"/>
          <a:chOff x="9191625" y="3009900"/>
          <a:chExt cx="324000" cy="325465"/>
        </a:xfrm>
      </xdr:grpSpPr>
      <xdr:sp macro="" textlink="">
        <xdr:nvSpPr>
          <xdr:cNvPr id="26" name="Rechteck 25">
            <a:extLst>
              <a:ext uri="{FF2B5EF4-FFF2-40B4-BE49-F238E27FC236}">
                <a16:creationId xmlns:a16="http://schemas.microsoft.com/office/drawing/2014/main" id="{00000000-0008-0000-2900-00001A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27" name="Pfeil nach links 26">
            <a:extLst>
              <a:ext uri="{FF2B5EF4-FFF2-40B4-BE49-F238E27FC236}">
                <a16:creationId xmlns:a16="http://schemas.microsoft.com/office/drawing/2014/main" id="{00000000-0008-0000-2900-00001B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1</xdr:col>
      <xdr:colOff>66675</xdr:colOff>
      <xdr:row>88</xdr:row>
      <xdr:rowOff>9525</xdr:rowOff>
    </xdr:from>
    <xdr:to>
      <xdr:col>1</xdr:col>
      <xdr:colOff>372675</xdr:colOff>
      <xdr:row>89</xdr:row>
      <xdr:rowOff>10725</xdr:rowOff>
    </xdr:to>
    <xdr:grpSp>
      <xdr:nvGrpSpPr>
        <xdr:cNvPr id="28" name="Gruppieren 27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2900-00001C000000}"/>
            </a:ext>
          </a:extLst>
        </xdr:cNvPr>
        <xdr:cNvGrpSpPr>
          <a:grpSpLocks noChangeAspect="1"/>
        </xdr:cNvGrpSpPr>
      </xdr:nvGrpSpPr>
      <xdr:grpSpPr>
        <a:xfrm>
          <a:off x="81915" y="17855565"/>
          <a:ext cx="306000" cy="306000"/>
          <a:chOff x="9191625" y="3009900"/>
          <a:chExt cx="324000" cy="325465"/>
        </a:xfrm>
      </xdr:grpSpPr>
      <xdr:sp macro="" textlink="">
        <xdr:nvSpPr>
          <xdr:cNvPr id="29" name="Rechteck 28">
            <a:extLst>
              <a:ext uri="{FF2B5EF4-FFF2-40B4-BE49-F238E27FC236}">
                <a16:creationId xmlns:a16="http://schemas.microsoft.com/office/drawing/2014/main" id="{00000000-0008-0000-2900-00001D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30" name="Pfeil nach links 29">
            <a:extLst>
              <a:ext uri="{FF2B5EF4-FFF2-40B4-BE49-F238E27FC236}">
                <a16:creationId xmlns:a16="http://schemas.microsoft.com/office/drawing/2014/main" id="{00000000-0008-0000-2900-00001E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1</xdr:col>
      <xdr:colOff>66675</xdr:colOff>
      <xdr:row>100</xdr:row>
      <xdr:rowOff>9525</xdr:rowOff>
    </xdr:from>
    <xdr:to>
      <xdr:col>1</xdr:col>
      <xdr:colOff>372675</xdr:colOff>
      <xdr:row>101</xdr:row>
      <xdr:rowOff>10726</xdr:rowOff>
    </xdr:to>
    <xdr:grpSp>
      <xdr:nvGrpSpPr>
        <xdr:cNvPr id="31" name="Gruppieren 30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2900-00001F000000}"/>
            </a:ext>
          </a:extLst>
        </xdr:cNvPr>
        <xdr:cNvGrpSpPr>
          <a:grpSpLocks noChangeAspect="1"/>
        </xdr:cNvGrpSpPr>
      </xdr:nvGrpSpPr>
      <xdr:grpSpPr>
        <a:xfrm>
          <a:off x="81915" y="20187285"/>
          <a:ext cx="306000" cy="306001"/>
          <a:chOff x="9191625" y="3009900"/>
          <a:chExt cx="324000" cy="325465"/>
        </a:xfrm>
      </xdr:grpSpPr>
      <xdr:sp macro="" textlink="">
        <xdr:nvSpPr>
          <xdr:cNvPr id="32" name="Rechteck 31">
            <a:extLst>
              <a:ext uri="{FF2B5EF4-FFF2-40B4-BE49-F238E27FC236}">
                <a16:creationId xmlns:a16="http://schemas.microsoft.com/office/drawing/2014/main" id="{00000000-0008-0000-2900-000020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33" name="Pfeil nach links 32">
            <a:extLst>
              <a:ext uri="{FF2B5EF4-FFF2-40B4-BE49-F238E27FC236}">
                <a16:creationId xmlns:a16="http://schemas.microsoft.com/office/drawing/2014/main" id="{00000000-0008-0000-2900-000021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1</xdr:col>
      <xdr:colOff>66675</xdr:colOff>
      <xdr:row>112</xdr:row>
      <xdr:rowOff>9525</xdr:rowOff>
    </xdr:from>
    <xdr:to>
      <xdr:col>1</xdr:col>
      <xdr:colOff>372675</xdr:colOff>
      <xdr:row>113</xdr:row>
      <xdr:rowOff>10724</xdr:rowOff>
    </xdr:to>
    <xdr:grpSp>
      <xdr:nvGrpSpPr>
        <xdr:cNvPr id="34" name="Gruppieren 33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0000000-0008-0000-2900-000022000000}"/>
            </a:ext>
          </a:extLst>
        </xdr:cNvPr>
        <xdr:cNvGrpSpPr>
          <a:grpSpLocks noChangeAspect="1"/>
        </xdr:cNvGrpSpPr>
      </xdr:nvGrpSpPr>
      <xdr:grpSpPr>
        <a:xfrm>
          <a:off x="81915" y="22519005"/>
          <a:ext cx="306000" cy="305999"/>
          <a:chOff x="9191625" y="3009900"/>
          <a:chExt cx="324000" cy="325465"/>
        </a:xfrm>
      </xdr:grpSpPr>
      <xdr:sp macro="" textlink="">
        <xdr:nvSpPr>
          <xdr:cNvPr id="35" name="Rechteck 34">
            <a:extLst>
              <a:ext uri="{FF2B5EF4-FFF2-40B4-BE49-F238E27FC236}">
                <a16:creationId xmlns:a16="http://schemas.microsoft.com/office/drawing/2014/main" id="{00000000-0008-0000-2900-000023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36" name="Pfeil nach links 35">
            <a:extLst>
              <a:ext uri="{FF2B5EF4-FFF2-40B4-BE49-F238E27FC236}">
                <a16:creationId xmlns:a16="http://schemas.microsoft.com/office/drawing/2014/main" id="{00000000-0008-0000-2900-000024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1</xdr:col>
      <xdr:colOff>66675</xdr:colOff>
      <xdr:row>124</xdr:row>
      <xdr:rowOff>9525</xdr:rowOff>
    </xdr:from>
    <xdr:to>
      <xdr:col>1</xdr:col>
      <xdr:colOff>372675</xdr:colOff>
      <xdr:row>125</xdr:row>
      <xdr:rowOff>10724</xdr:rowOff>
    </xdr:to>
    <xdr:grpSp>
      <xdr:nvGrpSpPr>
        <xdr:cNvPr id="37" name="Gruppieren 36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00000000-0008-0000-2900-000025000000}"/>
            </a:ext>
          </a:extLst>
        </xdr:cNvPr>
        <xdr:cNvGrpSpPr>
          <a:grpSpLocks noChangeAspect="1"/>
        </xdr:cNvGrpSpPr>
      </xdr:nvGrpSpPr>
      <xdr:grpSpPr>
        <a:xfrm>
          <a:off x="81915" y="24850725"/>
          <a:ext cx="306000" cy="305999"/>
          <a:chOff x="9191625" y="3009900"/>
          <a:chExt cx="324000" cy="325465"/>
        </a:xfrm>
      </xdr:grpSpPr>
      <xdr:sp macro="" textlink="">
        <xdr:nvSpPr>
          <xdr:cNvPr id="38" name="Rechteck 37">
            <a:extLst>
              <a:ext uri="{FF2B5EF4-FFF2-40B4-BE49-F238E27FC236}">
                <a16:creationId xmlns:a16="http://schemas.microsoft.com/office/drawing/2014/main" id="{00000000-0008-0000-2900-000026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39" name="Pfeil nach links 38">
            <a:extLst>
              <a:ext uri="{FF2B5EF4-FFF2-40B4-BE49-F238E27FC236}">
                <a16:creationId xmlns:a16="http://schemas.microsoft.com/office/drawing/2014/main" id="{00000000-0008-0000-2900-000027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1</xdr:col>
      <xdr:colOff>66675</xdr:colOff>
      <xdr:row>136</xdr:row>
      <xdr:rowOff>9525</xdr:rowOff>
    </xdr:from>
    <xdr:to>
      <xdr:col>1</xdr:col>
      <xdr:colOff>372675</xdr:colOff>
      <xdr:row>137</xdr:row>
      <xdr:rowOff>10725</xdr:rowOff>
    </xdr:to>
    <xdr:grpSp>
      <xdr:nvGrpSpPr>
        <xdr:cNvPr id="40" name="Gruppieren 39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00000000-0008-0000-2900-000028000000}"/>
            </a:ext>
          </a:extLst>
        </xdr:cNvPr>
        <xdr:cNvGrpSpPr>
          <a:grpSpLocks noChangeAspect="1"/>
        </xdr:cNvGrpSpPr>
      </xdr:nvGrpSpPr>
      <xdr:grpSpPr>
        <a:xfrm>
          <a:off x="81915" y="27182445"/>
          <a:ext cx="306000" cy="306000"/>
          <a:chOff x="9191625" y="3009900"/>
          <a:chExt cx="324000" cy="325465"/>
        </a:xfrm>
      </xdr:grpSpPr>
      <xdr:sp macro="" textlink="">
        <xdr:nvSpPr>
          <xdr:cNvPr id="41" name="Rechteck 40">
            <a:extLst>
              <a:ext uri="{FF2B5EF4-FFF2-40B4-BE49-F238E27FC236}">
                <a16:creationId xmlns:a16="http://schemas.microsoft.com/office/drawing/2014/main" id="{00000000-0008-0000-2900-000029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42" name="Pfeil nach links 41">
            <a:extLst>
              <a:ext uri="{FF2B5EF4-FFF2-40B4-BE49-F238E27FC236}">
                <a16:creationId xmlns:a16="http://schemas.microsoft.com/office/drawing/2014/main" id="{00000000-0008-0000-2900-00002A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1</xdr:col>
      <xdr:colOff>66675</xdr:colOff>
      <xdr:row>148</xdr:row>
      <xdr:rowOff>9525</xdr:rowOff>
    </xdr:from>
    <xdr:to>
      <xdr:col>1</xdr:col>
      <xdr:colOff>372675</xdr:colOff>
      <xdr:row>149</xdr:row>
      <xdr:rowOff>10726</xdr:rowOff>
    </xdr:to>
    <xdr:grpSp>
      <xdr:nvGrpSpPr>
        <xdr:cNvPr id="43" name="Gruppieren 42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00000000-0008-0000-2900-00002B000000}"/>
            </a:ext>
          </a:extLst>
        </xdr:cNvPr>
        <xdr:cNvGrpSpPr>
          <a:grpSpLocks noChangeAspect="1"/>
        </xdr:cNvGrpSpPr>
      </xdr:nvGrpSpPr>
      <xdr:grpSpPr>
        <a:xfrm>
          <a:off x="81915" y="29514165"/>
          <a:ext cx="306000" cy="306001"/>
          <a:chOff x="9191625" y="3009900"/>
          <a:chExt cx="324000" cy="325465"/>
        </a:xfrm>
      </xdr:grpSpPr>
      <xdr:sp macro="" textlink="">
        <xdr:nvSpPr>
          <xdr:cNvPr id="44" name="Rechteck 43">
            <a:extLst>
              <a:ext uri="{FF2B5EF4-FFF2-40B4-BE49-F238E27FC236}">
                <a16:creationId xmlns:a16="http://schemas.microsoft.com/office/drawing/2014/main" id="{00000000-0008-0000-2900-00002C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45" name="Pfeil nach links 44">
            <a:extLst>
              <a:ext uri="{FF2B5EF4-FFF2-40B4-BE49-F238E27FC236}">
                <a16:creationId xmlns:a16="http://schemas.microsoft.com/office/drawing/2014/main" id="{00000000-0008-0000-2900-00002D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1</xdr:col>
      <xdr:colOff>66675</xdr:colOff>
      <xdr:row>160</xdr:row>
      <xdr:rowOff>9525</xdr:rowOff>
    </xdr:from>
    <xdr:to>
      <xdr:col>1</xdr:col>
      <xdr:colOff>372675</xdr:colOff>
      <xdr:row>161</xdr:row>
      <xdr:rowOff>10724</xdr:rowOff>
    </xdr:to>
    <xdr:grpSp>
      <xdr:nvGrpSpPr>
        <xdr:cNvPr id="46" name="Gruppieren 45">
          <a:hlinkClick xmlns:r="http://schemas.openxmlformats.org/officeDocument/2006/relationships" r:id="rId14"/>
          <a:extLst>
            <a:ext uri="{FF2B5EF4-FFF2-40B4-BE49-F238E27FC236}">
              <a16:creationId xmlns:a16="http://schemas.microsoft.com/office/drawing/2014/main" id="{00000000-0008-0000-2900-00002E000000}"/>
            </a:ext>
          </a:extLst>
        </xdr:cNvPr>
        <xdr:cNvGrpSpPr>
          <a:grpSpLocks noChangeAspect="1"/>
        </xdr:cNvGrpSpPr>
      </xdr:nvGrpSpPr>
      <xdr:grpSpPr>
        <a:xfrm>
          <a:off x="81915" y="31845885"/>
          <a:ext cx="306000" cy="305999"/>
          <a:chOff x="9191625" y="3009900"/>
          <a:chExt cx="324000" cy="325465"/>
        </a:xfrm>
      </xdr:grpSpPr>
      <xdr:sp macro="" textlink="">
        <xdr:nvSpPr>
          <xdr:cNvPr id="47" name="Rechteck 46">
            <a:extLst>
              <a:ext uri="{FF2B5EF4-FFF2-40B4-BE49-F238E27FC236}">
                <a16:creationId xmlns:a16="http://schemas.microsoft.com/office/drawing/2014/main" id="{00000000-0008-0000-2900-00002F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48" name="Pfeil nach links 47">
            <a:extLst>
              <a:ext uri="{FF2B5EF4-FFF2-40B4-BE49-F238E27FC236}">
                <a16:creationId xmlns:a16="http://schemas.microsoft.com/office/drawing/2014/main" id="{00000000-0008-0000-2900-000030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1</xdr:col>
      <xdr:colOff>66675</xdr:colOff>
      <xdr:row>172</xdr:row>
      <xdr:rowOff>9525</xdr:rowOff>
    </xdr:from>
    <xdr:to>
      <xdr:col>1</xdr:col>
      <xdr:colOff>372675</xdr:colOff>
      <xdr:row>173</xdr:row>
      <xdr:rowOff>10724</xdr:rowOff>
    </xdr:to>
    <xdr:grpSp>
      <xdr:nvGrpSpPr>
        <xdr:cNvPr id="49" name="Gruppieren 48">
          <a:hlinkClick xmlns:r="http://schemas.openxmlformats.org/officeDocument/2006/relationships" r:id="rId15"/>
          <a:extLst>
            <a:ext uri="{FF2B5EF4-FFF2-40B4-BE49-F238E27FC236}">
              <a16:creationId xmlns:a16="http://schemas.microsoft.com/office/drawing/2014/main" id="{00000000-0008-0000-2900-000031000000}"/>
            </a:ext>
          </a:extLst>
        </xdr:cNvPr>
        <xdr:cNvGrpSpPr>
          <a:grpSpLocks noChangeAspect="1"/>
        </xdr:cNvGrpSpPr>
      </xdr:nvGrpSpPr>
      <xdr:grpSpPr>
        <a:xfrm>
          <a:off x="81915" y="34177605"/>
          <a:ext cx="306000" cy="305999"/>
          <a:chOff x="9191625" y="3009900"/>
          <a:chExt cx="324000" cy="325465"/>
        </a:xfrm>
      </xdr:grpSpPr>
      <xdr:sp macro="" textlink="">
        <xdr:nvSpPr>
          <xdr:cNvPr id="50" name="Rechteck 49">
            <a:extLst>
              <a:ext uri="{FF2B5EF4-FFF2-40B4-BE49-F238E27FC236}">
                <a16:creationId xmlns:a16="http://schemas.microsoft.com/office/drawing/2014/main" id="{00000000-0008-0000-2900-000032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51" name="Pfeil nach links 50">
            <a:extLst>
              <a:ext uri="{FF2B5EF4-FFF2-40B4-BE49-F238E27FC236}">
                <a16:creationId xmlns:a16="http://schemas.microsoft.com/office/drawing/2014/main" id="{00000000-0008-0000-2900-000033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1</xdr:col>
      <xdr:colOff>66675</xdr:colOff>
      <xdr:row>184</xdr:row>
      <xdr:rowOff>9525</xdr:rowOff>
    </xdr:from>
    <xdr:to>
      <xdr:col>1</xdr:col>
      <xdr:colOff>372675</xdr:colOff>
      <xdr:row>185</xdr:row>
      <xdr:rowOff>10725</xdr:rowOff>
    </xdr:to>
    <xdr:grpSp>
      <xdr:nvGrpSpPr>
        <xdr:cNvPr id="52" name="Gruppieren 51">
          <a:hlinkClick xmlns:r="http://schemas.openxmlformats.org/officeDocument/2006/relationships" r:id="rId16"/>
          <a:extLst>
            <a:ext uri="{FF2B5EF4-FFF2-40B4-BE49-F238E27FC236}">
              <a16:creationId xmlns:a16="http://schemas.microsoft.com/office/drawing/2014/main" id="{00000000-0008-0000-2900-000034000000}"/>
            </a:ext>
          </a:extLst>
        </xdr:cNvPr>
        <xdr:cNvGrpSpPr>
          <a:grpSpLocks noChangeAspect="1"/>
        </xdr:cNvGrpSpPr>
      </xdr:nvGrpSpPr>
      <xdr:grpSpPr>
        <a:xfrm>
          <a:off x="81915" y="36509325"/>
          <a:ext cx="306000" cy="306000"/>
          <a:chOff x="9191625" y="3009900"/>
          <a:chExt cx="324000" cy="325465"/>
        </a:xfrm>
      </xdr:grpSpPr>
      <xdr:sp macro="" textlink="">
        <xdr:nvSpPr>
          <xdr:cNvPr id="53" name="Rechteck 52">
            <a:extLst>
              <a:ext uri="{FF2B5EF4-FFF2-40B4-BE49-F238E27FC236}">
                <a16:creationId xmlns:a16="http://schemas.microsoft.com/office/drawing/2014/main" id="{00000000-0008-0000-2900-000035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54" name="Pfeil nach links 53">
            <a:extLst>
              <a:ext uri="{FF2B5EF4-FFF2-40B4-BE49-F238E27FC236}">
                <a16:creationId xmlns:a16="http://schemas.microsoft.com/office/drawing/2014/main" id="{00000000-0008-0000-2900-000036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1</xdr:col>
      <xdr:colOff>66675</xdr:colOff>
      <xdr:row>196</xdr:row>
      <xdr:rowOff>9525</xdr:rowOff>
    </xdr:from>
    <xdr:to>
      <xdr:col>1</xdr:col>
      <xdr:colOff>372675</xdr:colOff>
      <xdr:row>197</xdr:row>
      <xdr:rowOff>10726</xdr:rowOff>
    </xdr:to>
    <xdr:grpSp>
      <xdr:nvGrpSpPr>
        <xdr:cNvPr id="55" name="Gruppieren 54">
          <a:hlinkClick xmlns:r="http://schemas.openxmlformats.org/officeDocument/2006/relationships" r:id="rId17"/>
          <a:extLst>
            <a:ext uri="{FF2B5EF4-FFF2-40B4-BE49-F238E27FC236}">
              <a16:creationId xmlns:a16="http://schemas.microsoft.com/office/drawing/2014/main" id="{00000000-0008-0000-2900-000037000000}"/>
            </a:ext>
          </a:extLst>
        </xdr:cNvPr>
        <xdr:cNvGrpSpPr>
          <a:grpSpLocks noChangeAspect="1"/>
        </xdr:cNvGrpSpPr>
      </xdr:nvGrpSpPr>
      <xdr:grpSpPr>
        <a:xfrm>
          <a:off x="81915" y="38841045"/>
          <a:ext cx="306000" cy="306001"/>
          <a:chOff x="9191625" y="3009900"/>
          <a:chExt cx="324000" cy="325465"/>
        </a:xfrm>
      </xdr:grpSpPr>
      <xdr:sp macro="" textlink="">
        <xdr:nvSpPr>
          <xdr:cNvPr id="56" name="Rechteck 55">
            <a:extLst>
              <a:ext uri="{FF2B5EF4-FFF2-40B4-BE49-F238E27FC236}">
                <a16:creationId xmlns:a16="http://schemas.microsoft.com/office/drawing/2014/main" id="{00000000-0008-0000-2900-000038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57" name="Pfeil nach links 56">
            <a:extLst>
              <a:ext uri="{FF2B5EF4-FFF2-40B4-BE49-F238E27FC236}">
                <a16:creationId xmlns:a16="http://schemas.microsoft.com/office/drawing/2014/main" id="{00000000-0008-0000-2900-000039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1</xdr:col>
      <xdr:colOff>66675</xdr:colOff>
      <xdr:row>208</xdr:row>
      <xdr:rowOff>9525</xdr:rowOff>
    </xdr:from>
    <xdr:to>
      <xdr:col>1</xdr:col>
      <xdr:colOff>372675</xdr:colOff>
      <xdr:row>209</xdr:row>
      <xdr:rowOff>10724</xdr:rowOff>
    </xdr:to>
    <xdr:grpSp>
      <xdr:nvGrpSpPr>
        <xdr:cNvPr id="58" name="Gruppieren 57">
          <a:hlinkClick xmlns:r="http://schemas.openxmlformats.org/officeDocument/2006/relationships" r:id="rId18"/>
          <a:extLst>
            <a:ext uri="{FF2B5EF4-FFF2-40B4-BE49-F238E27FC236}">
              <a16:creationId xmlns:a16="http://schemas.microsoft.com/office/drawing/2014/main" id="{00000000-0008-0000-2900-00003A000000}"/>
            </a:ext>
          </a:extLst>
        </xdr:cNvPr>
        <xdr:cNvGrpSpPr>
          <a:grpSpLocks noChangeAspect="1"/>
        </xdr:cNvGrpSpPr>
      </xdr:nvGrpSpPr>
      <xdr:grpSpPr>
        <a:xfrm>
          <a:off x="81915" y="41172765"/>
          <a:ext cx="306000" cy="305999"/>
          <a:chOff x="9191625" y="3009900"/>
          <a:chExt cx="324000" cy="325465"/>
        </a:xfrm>
      </xdr:grpSpPr>
      <xdr:sp macro="" textlink="">
        <xdr:nvSpPr>
          <xdr:cNvPr id="59" name="Rechteck 58">
            <a:extLst>
              <a:ext uri="{FF2B5EF4-FFF2-40B4-BE49-F238E27FC236}">
                <a16:creationId xmlns:a16="http://schemas.microsoft.com/office/drawing/2014/main" id="{00000000-0008-0000-2900-00003B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60" name="Pfeil nach links 59">
            <a:extLst>
              <a:ext uri="{FF2B5EF4-FFF2-40B4-BE49-F238E27FC236}">
                <a16:creationId xmlns:a16="http://schemas.microsoft.com/office/drawing/2014/main" id="{00000000-0008-0000-2900-00003C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1</xdr:col>
      <xdr:colOff>66675</xdr:colOff>
      <xdr:row>220</xdr:row>
      <xdr:rowOff>9525</xdr:rowOff>
    </xdr:from>
    <xdr:to>
      <xdr:col>1</xdr:col>
      <xdr:colOff>372675</xdr:colOff>
      <xdr:row>221</xdr:row>
      <xdr:rowOff>10725</xdr:rowOff>
    </xdr:to>
    <xdr:grpSp>
      <xdr:nvGrpSpPr>
        <xdr:cNvPr id="61" name="Gruppieren 60">
          <a:hlinkClick xmlns:r="http://schemas.openxmlformats.org/officeDocument/2006/relationships" r:id="rId19"/>
          <a:extLst>
            <a:ext uri="{FF2B5EF4-FFF2-40B4-BE49-F238E27FC236}">
              <a16:creationId xmlns:a16="http://schemas.microsoft.com/office/drawing/2014/main" id="{00000000-0008-0000-2900-00003D000000}"/>
            </a:ext>
          </a:extLst>
        </xdr:cNvPr>
        <xdr:cNvGrpSpPr>
          <a:grpSpLocks noChangeAspect="1"/>
        </xdr:cNvGrpSpPr>
      </xdr:nvGrpSpPr>
      <xdr:grpSpPr>
        <a:xfrm>
          <a:off x="81915" y="43504485"/>
          <a:ext cx="306000" cy="306000"/>
          <a:chOff x="9191625" y="3009900"/>
          <a:chExt cx="324000" cy="325465"/>
        </a:xfrm>
      </xdr:grpSpPr>
      <xdr:sp macro="" textlink="">
        <xdr:nvSpPr>
          <xdr:cNvPr id="62" name="Rechteck 61">
            <a:extLst>
              <a:ext uri="{FF2B5EF4-FFF2-40B4-BE49-F238E27FC236}">
                <a16:creationId xmlns:a16="http://schemas.microsoft.com/office/drawing/2014/main" id="{00000000-0008-0000-2900-00003E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63" name="Pfeil nach links 62">
            <a:extLst>
              <a:ext uri="{FF2B5EF4-FFF2-40B4-BE49-F238E27FC236}">
                <a16:creationId xmlns:a16="http://schemas.microsoft.com/office/drawing/2014/main" id="{00000000-0008-0000-2900-00003F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1</xdr:col>
      <xdr:colOff>66675</xdr:colOff>
      <xdr:row>232</xdr:row>
      <xdr:rowOff>9525</xdr:rowOff>
    </xdr:from>
    <xdr:to>
      <xdr:col>1</xdr:col>
      <xdr:colOff>372675</xdr:colOff>
      <xdr:row>233</xdr:row>
      <xdr:rowOff>10726</xdr:rowOff>
    </xdr:to>
    <xdr:grpSp>
      <xdr:nvGrpSpPr>
        <xdr:cNvPr id="64" name="Gruppieren 63">
          <a:hlinkClick xmlns:r="http://schemas.openxmlformats.org/officeDocument/2006/relationships" r:id="rId20"/>
          <a:extLst>
            <a:ext uri="{FF2B5EF4-FFF2-40B4-BE49-F238E27FC236}">
              <a16:creationId xmlns:a16="http://schemas.microsoft.com/office/drawing/2014/main" id="{00000000-0008-0000-2900-000040000000}"/>
            </a:ext>
          </a:extLst>
        </xdr:cNvPr>
        <xdr:cNvGrpSpPr>
          <a:grpSpLocks noChangeAspect="1"/>
        </xdr:cNvGrpSpPr>
      </xdr:nvGrpSpPr>
      <xdr:grpSpPr>
        <a:xfrm>
          <a:off x="81915" y="45836205"/>
          <a:ext cx="306000" cy="306001"/>
          <a:chOff x="9191625" y="3009900"/>
          <a:chExt cx="324000" cy="325465"/>
        </a:xfrm>
      </xdr:grpSpPr>
      <xdr:sp macro="" textlink="">
        <xdr:nvSpPr>
          <xdr:cNvPr id="65" name="Rechteck 64">
            <a:extLst>
              <a:ext uri="{FF2B5EF4-FFF2-40B4-BE49-F238E27FC236}">
                <a16:creationId xmlns:a16="http://schemas.microsoft.com/office/drawing/2014/main" id="{00000000-0008-0000-2900-000041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66" name="Pfeil nach links 65">
            <a:extLst>
              <a:ext uri="{FF2B5EF4-FFF2-40B4-BE49-F238E27FC236}">
                <a16:creationId xmlns:a16="http://schemas.microsoft.com/office/drawing/2014/main" id="{00000000-0008-0000-2900-000042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1</xdr:col>
      <xdr:colOff>66675</xdr:colOff>
      <xdr:row>244</xdr:row>
      <xdr:rowOff>9525</xdr:rowOff>
    </xdr:from>
    <xdr:to>
      <xdr:col>1</xdr:col>
      <xdr:colOff>372675</xdr:colOff>
      <xdr:row>245</xdr:row>
      <xdr:rowOff>10726</xdr:rowOff>
    </xdr:to>
    <xdr:grpSp>
      <xdr:nvGrpSpPr>
        <xdr:cNvPr id="67" name="Gruppieren 66">
          <a:hlinkClick xmlns:r="http://schemas.openxmlformats.org/officeDocument/2006/relationships" r:id="rId21"/>
          <a:extLst>
            <a:ext uri="{FF2B5EF4-FFF2-40B4-BE49-F238E27FC236}">
              <a16:creationId xmlns:a16="http://schemas.microsoft.com/office/drawing/2014/main" id="{00000000-0008-0000-2900-000043000000}"/>
            </a:ext>
          </a:extLst>
        </xdr:cNvPr>
        <xdr:cNvGrpSpPr>
          <a:grpSpLocks noChangeAspect="1"/>
        </xdr:cNvGrpSpPr>
      </xdr:nvGrpSpPr>
      <xdr:grpSpPr>
        <a:xfrm>
          <a:off x="81915" y="48167925"/>
          <a:ext cx="306000" cy="306001"/>
          <a:chOff x="9191625" y="3009900"/>
          <a:chExt cx="324000" cy="325465"/>
        </a:xfrm>
      </xdr:grpSpPr>
      <xdr:sp macro="" textlink="">
        <xdr:nvSpPr>
          <xdr:cNvPr id="68" name="Rechteck 67">
            <a:extLst>
              <a:ext uri="{FF2B5EF4-FFF2-40B4-BE49-F238E27FC236}">
                <a16:creationId xmlns:a16="http://schemas.microsoft.com/office/drawing/2014/main" id="{00000000-0008-0000-2900-000044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69" name="Pfeil nach links 68">
            <a:extLst>
              <a:ext uri="{FF2B5EF4-FFF2-40B4-BE49-F238E27FC236}">
                <a16:creationId xmlns:a16="http://schemas.microsoft.com/office/drawing/2014/main" id="{00000000-0008-0000-2900-000045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1</xdr:col>
      <xdr:colOff>66675</xdr:colOff>
      <xdr:row>256</xdr:row>
      <xdr:rowOff>9525</xdr:rowOff>
    </xdr:from>
    <xdr:to>
      <xdr:col>1</xdr:col>
      <xdr:colOff>372675</xdr:colOff>
      <xdr:row>257</xdr:row>
      <xdr:rowOff>10724</xdr:rowOff>
    </xdr:to>
    <xdr:grpSp>
      <xdr:nvGrpSpPr>
        <xdr:cNvPr id="70" name="Gruppieren 69">
          <a:hlinkClick xmlns:r="http://schemas.openxmlformats.org/officeDocument/2006/relationships" r:id="rId22"/>
          <a:extLst>
            <a:ext uri="{FF2B5EF4-FFF2-40B4-BE49-F238E27FC236}">
              <a16:creationId xmlns:a16="http://schemas.microsoft.com/office/drawing/2014/main" id="{00000000-0008-0000-2900-000046000000}"/>
            </a:ext>
          </a:extLst>
        </xdr:cNvPr>
        <xdr:cNvGrpSpPr>
          <a:grpSpLocks noChangeAspect="1"/>
        </xdr:cNvGrpSpPr>
      </xdr:nvGrpSpPr>
      <xdr:grpSpPr>
        <a:xfrm>
          <a:off x="81915" y="50499645"/>
          <a:ext cx="306000" cy="305999"/>
          <a:chOff x="9191625" y="3009900"/>
          <a:chExt cx="324000" cy="325465"/>
        </a:xfrm>
      </xdr:grpSpPr>
      <xdr:sp macro="" textlink="">
        <xdr:nvSpPr>
          <xdr:cNvPr id="71" name="Rechteck 70">
            <a:extLst>
              <a:ext uri="{FF2B5EF4-FFF2-40B4-BE49-F238E27FC236}">
                <a16:creationId xmlns:a16="http://schemas.microsoft.com/office/drawing/2014/main" id="{00000000-0008-0000-2900-000047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72" name="Pfeil nach links 71">
            <a:extLst>
              <a:ext uri="{FF2B5EF4-FFF2-40B4-BE49-F238E27FC236}">
                <a16:creationId xmlns:a16="http://schemas.microsoft.com/office/drawing/2014/main" id="{00000000-0008-0000-2900-000048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1</xdr:col>
      <xdr:colOff>66675</xdr:colOff>
      <xdr:row>268</xdr:row>
      <xdr:rowOff>9525</xdr:rowOff>
    </xdr:from>
    <xdr:to>
      <xdr:col>1</xdr:col>
      <xdr:colOff>372675</xdr:colOff>
      <xdr:row>269</xdr:row>
      <xdr:rowOff>10725</xdr:rowOff>
    </xdr:to>
    <xdr:grpSp>
      <xdr:nvGrpSpPr>
        <xdr:cNvPr id="73" name="Gruppieren 72">
          <a:hlinkClick xmlns:r="http://schemas.openxmlformats.org/officeDocument/2006/relationships" r:id="rId23"/>
          <a:extLst>
            <a:ext uri="{FF2B5EF4-FFF2-40B4-BE49-F238E27FC236}">
              <a16:creationId xmlns:a16="http://schemas.microsoft.com/office/drawing/2014/main" id="{00000000-0008-0000-2900-000049000000}"/>
            </a:ext>
          </a:extLst>
        </xdr:cNvPr>
        <xdr:cNvGrpSpPr>
          <a:grpSpLocks noChangeAspect="1"/>
        </xdr:cNvGrpSpPr>
      </xdr:nvGrpSpPr>
      <xdr:grpSpPr>
        <a:xfrm>
          <a:off x="81915" y="52831365"/>
          <a:ext cx="306000" cy="306000"/>
          <a:chOff x="9191625" y="3009900"/>
          <a:chExt cx="324000" cy="325465"/>
        </a:xfrm>
      </xdr:grpSpPr>
      <xdr:sp macro="" textlink="">
        <xdr:nvSpPr>
          <xdr:cNvPr id="74" name="Rechteck 73">
            <a:extLst>
              <a:ext uri="{FF2B5EF4-FFF2-40B4-BE49-F238E27FC236}">
                <a16:creationId xmlns:a16="http://schemas.microsoft.com/office/drawing/2014/main" id="{00000000-0008-0000-2900-00004A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75" name="Pfeil nach links 74">
            <a:extLst>
              <a:ext uri="{FF2B5EF4-FFF2-40B4-BE49-F238E27FC236}">
                <a16:creationId xmlns:a16="http://schemas.microsoft.com/office/drawing/2014/main" id="{00000000-0008-0000-2900-00004B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1</xdr:col>
      <xdr:colOff>66675</xdr:colOff>
      <xdr:row>280</xdr:row>
      <xdr:rowOff>9525</xdr:rowOff>
    </xdr:from>
    <xdr:to>
      <xdr:col>1</xdr:col>
      <xdr:colOff>372675</xdr:colOff>
      <xdr:row>281</xdr:row>
      <xdr:rowOff>10726</xdr:rowOff>
    </xdr:to>
    <xdr:grpSp>
      <xdr:nvGrpSpPr>
        <xdr:cNvPr id="76" name="Gruppieren 75">
          <a:hlinkClick xmlns:r="http://schemas.openxmlformats.org/officeDocument/2006/relationships" r:id="rId24"/>
          <a:extLst>
            <a:ext uri="{FF2B5EF4-FFF2-40B4-BE49-F238E27FC236}">
              <a16:creationId xmlns:a16="http://schemas.microsoft.com/office/drawing/2014/main" id="{00000000-0008-0000-2900-00004C000000}"/>
            </a:ext>
          </a:extLst>
        </xdr:cNvPr>
        <xdr:cNvGrpSpPr>
          <a:grpSpLocks noChangeAspect="1"/>
        </xdr:cNvGrpSpPr>
      </xdr:nvGrpSpPr>
      <xdr:grpSpPr>
        <a:xfrm>
          <a:off x="81915" y="55163085"/>
          <a:ext cx="306000" cy="306001"/>
          <a:chOff x="9191625" y="3009900"/>
          <a:chExt cx="324000" cy="325465"/>
        </a:xfrm>
      </xdr:grpSpPr>
      <xdr:sp macro="" textlink="">
        <xdr:nvSpPr>
          <xdr:cNvPr id="77" name="Rechteck 76">
            <a:extLst>
              <a:ext uri="{FF2B5EF4-FFF2-40B4-BE49-F238E27FC236}">
                <a16:creationId xmlns:a16="http://schemas.microsoft.com/office/drawing/2014/main" id="{00000000-0008-0000-2900-00004D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78" name="Pfeil nach links 77">
            <a:extLst>
              <a:ext uri="{FF2B5EF4-FFF2-40B4-BE49-F238E27FC236}">
                <a16:creationId xmlns:a16="http://schemas.microsoft.com/office/drawing/2014/main" id="{00000000-0008-0000-2900-00004E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1</xdr:col>
      <xdr:colOff>66675</xdr:colOff>
      <xdr:row>292</xdr:row>
      <xdr:rowOff>9525</xdr:rowOff>
    </xdr:from>
    <xdr:to>
      <xdr:col>1</xdr:col>
      <xdr:colOff>372675</xdr:colOff>
      <xdr:row>293</xdr:row>
      <xdr:rowOff>10726</xdr:rowOff>
    </xdr:to>
    <xdr:grpSp>
      <xdr:nvGrpSpPr>
        <xdr:cNvPr id="79" name="Gruppieren 78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id="{00000000-0008-0000-2900-00004F000000}"/>
            </a:ext>
          </a:extLst>
        </xdr:cNvPr>
        <xdr:cNvGrpSpPr>
          <a:grpSpLocks noChangeAspect="1"/>
        </xdr:cNvGrpSpPr>
      </xdr:nvGrpSpPr>
      <xdr:grpSpPr>
        <a:xfrm>
          <a:off x="81915" y="57494805"/>
          <a:ext cx="306000" cy="306001"/>
          <a:chOff x="9191625" y="3009900"/>
          <a:chExt cx="324000" cy="325465"/>
        </a:xfrm>
      </xdr:grpSpPr>
      <xdr:sp macro="" textlink="">
        <xdr:nvSpPr>
          <xdr:cNvPr id="80" name="Rechteck 79">
            <a:extLst>
              <a:ext uri="{FF2B5EF4-FFF2-40B4-BE49-F238E27FC236}">
                <a16:creationId xmlns:a16="http://schemas.microsoft.com/office/drawing/2014/main" id="{00000000-0008-0000-2900-000050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81" name="Pfeil nach links 80">
            <a:extLst>
              <a:ext uri="{FF2B5EF4-FFF2-40B4-BE49-F238E27FC236}">
                <a16:creationId xmlns:a16="http://schemas.microsoft.com/office/drawing/2014/main" id="{00000000-0008-0000-2900-000051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1</xdr:col>
      <xdr:colOff>66675</xdr:colOff>
      <xdr:row>304</xdr:row>
      <xdr:rowOff>9525</xdr:rowOff>
    </xdr:from>
    <xdr:to>
      <xdr:col>1</xdr:col>
      <xdr:colOff>372675</xdr:colOff>
      <xdr:row>305</xdr:row>
      <xdr:rowOff>10724</xdr:rowOff>
    </xdr:to>
    <xdr:grpSp>
      <xdr:nvGrpSpPr>
        <xdr:cNvPr id="82" name="Gruppieren 81">
          <a:hlinkClick xmlns:r="http://schemas.openxmlformats.org/officeDocument/2006/relationships" r:id="rId26"/>
          <a:extLst>
            <a:ext uri="{FF2B5EF4-FFF2-40B4-BE49-F238E27FC236}">
              <a16:creationId xmlns:a16="http://schemas.microsoft.com/office/drawing/2014/main" id="{00000000-0008-0000-2900-000052000000}"/>
            </a:ext>
          </a:extLst>
        </xdr:cNvPr>
        <xdr:cNvGrpSpPr>
          <a:grpSpLocks noChangeAspect="1"/>
        </xdr:cNvGrpSpPr>
      </xdr:nvGrpSpPr>
      <xdr:grpSpPr>
        <a:xfrm>
          <a:off x="81915" y="59826525"/>
          <a:ext cx="306000" cy="305999"/>
          <a:chOff x="9191625" y="3009900"/>
          <a:chExt cx="324000" cy="325465"/>
        </a:xfrm>
      </xdr:grpSpPr>
      <xdr:sp macro="" textlink="">
        <xdr:nvSpPr>
          <xdr:cNvPr id="83" name="Rechteck 82">
            <a:extLst>
              <a:ext uri="{FF2B5EF4-FFF2-40B4-BE49-F238E27FC236}">
                <a16:creationId xmlns:a16="http://schemas.microsoft.com/office/drawing/2014/main" id="{00000000-0008-0000-2900-000053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84" name="Pfeil nach links 83">
            <a:extLst>
              <a:ext uri="{FF2B5EF4-FFF2-40B4-BE49-F238E27FC236}">
                <a16:creationId xmlns:a16="http://schemas.microsoft.com/office/drawing/2014/main" id="{00000000-0008-0000-2900-000054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1</xdr:col>
      <xdr:colOff>66675</xdr:colOff>
      <xdr:row>316</xdr:row>
      <xdr:rowOff>9525</xdr:rowOff>
    </xdr:from>
    <xdr:to>
      <xdr:col>1</xdr:col>
      <xdr:colOff>372675</xdr:colOff>
      <xdr:row>317</xdr:row>
      <xdr:rowOff>10725</xdr:rowOff>
    </xdr:to>
    <xdr:grpSp>
      <xdr:nvGrpSpPr>
        <xdr:cNvPr id="85" name="Gruppieren 84">
          <a:hlinkClick xmlns:r="http://schemas.openxmlformats.org/officeDocument/2006/relationships" r:id="rId27"/>
          <a:extLst>
            <a:ext uri="{FF2B5EF4-FFF2-40B4-BE49-F238E27FC236}">
              <a16:creationId xmlns:a16="http://schemas.microsoft.com/office/drawing/2014/main" id="{00000000-0008-0000-2900-000055000000}"/>
            </a:ext>
          </a:extLst>
        </xdr:cNvPr>
        <xdr:cNvGrpSpPr>
          <a:grpSpLocks noChangeAspect="1"/>
        </xdr:cNvGrpSpPr>
      </xdr:nvGrpSpPr>
      <xdr:grpSpPr>
        <a:xfrm>
          <a:off x="81915" y="62158245"/>
          <a:ext cx="306000" cy="306000"/>
          <a:chOff x="9191625" y="3009900"/>
          <a:chExt cx="324000" cy="325465"/>
        </a:xfrm>
      </xdr:grpSpPr>
      <xdr:sp macro="" textlink="">
        <xdr:nvSpPr>
          <xdr:cNvPr id="86" name="Rechteck 85">
            <a:extLst>
              <a:ext uri="{FF2B5EF4-FFF2-40B4-BE49-F238E27FC236}">
                <a16:creationId xmlns:a16="http://schemas.microsoft.com/office/drawing/2014/main" id="{00000000-0008-0000-2900-000056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87" name="Pfeil nach links 86">
            <a:extLst>
              <a:ext uri="{FF2B5EF4-FFF2-40B4-BE49-F238E27FC236}">
                <a16:creationId xmlns:a16="http://schemas.microsoft.com/office/drawing/2014/main" id="{00000000-0008-0000-2900-000057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1</xdr:col>
      <xdr:colOff>66675</xdr:colOff>
      <xdr:row>328</xdr:row>
      <xdr:rowOff>9525</xdr:rowOff>
    </xdr:from>
    <xdr:to>
      <xdr:col>1</xdr:col>
      <xdr:colOff>372675</xdr:colOff>
      <xdr:row>329</xdr:row>
      <xdr:rowOff>10726</xdr:rowOff>
    </xdr:to>
    <xdr:grpSp>
      <xdr:nvGrpSpPr>
        <xdr:cNvPr id="88" name="Gruppieren 87">
          <a:hlinkClick xmlns:r="http://schemas.openxmlformats.org/officeDocument/2006/relationships" r:id="rId28"/>
          <a:extLst>
            <a:ext uri="{FF2B5EF4-FFF2-40B4-BE49-F238E27FC236}">
              <a16:creationId xmlns:a16="http://schemas.microsoft.com/office/drawing/2014/main" id="{00000000-0008-0000-2900-000058000000}"/>
            </a:ext>
          </a:extLst>
        </xdr:cNvPr>
        <xdr:cNvGrpSpPr>
          <a:grpSpLocks noChangeAspect="1"/>
        </xdr:cNvGrpSpPr>
      </xdr:nvGrpSpPr>
      <xdr:grpSpPr>
        <a:xfrm>
          <a:off x="81915" y="64489965"/>
          <a:ext cx="306000" cy="306001"/>
          <a:chOff x="9191625" y="3009900"/>
          <a:chExt cx="324000" cy="325465"/>
        </a:xfrm>
      </xdr:grpSpPr>
      <xdr:sp macro="" textlink="">
        <xdr:nvSpPr>
          <xdr:cNvPr id="89" name="Rechteck 88">
            <a:extLst>
              <a:ext uri="{FF2B5EF4-FFF2-40B4-BE49-F238E27FC236}">
                <a16:creationId xmlns:a16="http://schemas.microsoft.com/office/drawing/2014/main" id="{00000000-0008-0000-2900-000059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90" name="Pfeil nach links 89">
            <a:extLst>
              <a:ext uri="{FF2B5EF4-FFF2-40B4-BE49-F238E27FC236}">
                <a16:creationId xmlns:a16="http://schemas.microsoft.com/office/drawing/2014/main" id="{00000000-0008-0000-2900-00005A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1</xdr:col>
      <xdr:colOff>66675</xdr:colOff>
      <xdr:row>340</xdr:row>
      <xdr:rowOff>9525</xdr:rowOff>
    </xdr:from>
    <xdr:to>
      <xdr:col>1</xdr:col>
      <xdr:colOff>372675</xdr:colOff>
      <xdr:row>341</xdr:row>
      <xdr:rowOff>10726</xdr:rowOff>
    </xdr:to>
    <xdr:grpSp>
      <xdr:nvGrpSpPr>
        <xdr:cNvPr id="91" name="Gruppieren 90">
          <a:hlinkClick xmlns:r="http://schemas.openxmlformats.org/officeDocument/2006/relationships" r:id="rId29"/>
          <a:extLst>
            <a:ext uri="{FF2B5EF4-FFF2-40B4-BE49-F238E27FC236}">
              <a16:creationId xmlns:a16="http://schemas.microsoft.com/office/drawing/2014/main" id="{00000000-0008-0000-2900-00005B000000}"/>
            </a:ext>
          </a:extLst>
        </xdr:cNvPr>
        <xdr:cNvGrpSpPr>
          <a:grpSpLocks noChangeAspect="1"/>
        </xdr:cNvGrpSpPr>
      </xdr:nvGrpSpPr>
      <xdr:grpSpPr>
        <a:xfrm>
          <a:off x="81915" y="66821685"/>
          <a:ext cx="306000" cy="306001"/>
          <a:chOff x="9191625" y="3009900"/>
          <a:chExt cx="324000" cy="325465"/>
        </a:xfrm>
      </xdr:grpSpPr>
      <xdr:sp macro="" textlink="">
        <xdr:nvSpPr>
          <xdr:cNvPr id="92" name="Rechteck 91">
            <a:extLst>
              <a:ext uri="{FF2B5EF4-FFF2-40B4-BE49-F238E27FC236}">
                <a16:creationId xmlns:a16="http://schemas.microsoft.com/office/drawing/2014/main" id="{00000000-0008-0000-2900-00005C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93" name="Pfeil nach links 92">
            <a:extLst>
              <a:ext uri="{FF2B5EF4-FFF2-40B4-BE49-F238E27FC236}">
                <a16:creationId xmlns:a16="http://schemas.microsoft.com/office/drawing/2014/main" id="{00000000-0008-0000-2900-00005D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1</xdr:col>
      <xdr:colOff>66675</xdr:colOff>
      <xdr:row>352</xdr:row>
      <xdr:rowOff>9525</xdr:rowOff>
    </xdr:from>
    <xdr:to>
      <xdr:col>1</xdr:col>
      <xdr:colOff>372675</xdr:colOff>
      <xdr:row>353</xdr:row>
      <xdr:rowOff>10724</xdr:rowOff>
    </xdr:to>
    <xdr:grpSp>
      <xdr:nvGrpSpPr>
        <xdr:cNvPr id="94" name="Gruppieren 93">
          <a:hlinkClick xmlns:r="http://schemas.openxmlformats.org/officeDocument/2006/relationships" r:id="rId30"/>
          <a:extLst>
            <a:ext uri="{FF2B5EF4-FFF2-40B4-BE49-F238E27FC236}">
              <a16:creationId xmlns:a16="http://schemas.microsoft.com/office/drawing/2014/main" id="{00000000-0008-0000-2900-00005E000000}"/>
            </a:ext>
          </a:extLst>
        </xdr:cNvPr>
        <xdr:cNvGrpSpPr>
          <a:grpSpLocks noChangeAspect="1"/>
        </xdr:cNvGrpSpPr>
      </xdr:nvGrpSpPr>
      <xdr:grpSpPr>
        <a:xfrm>
          <a:off x="81915" y="69153405"/>
          <a:ext cx="306000" cy="305999"/>
          <a:chOff x="9191625" y="3009900"/>
          <a:chExt cx="324000" cy="325465"/>
        </a:xfrm>
      </xdr:grpSpPr>
      <xdr:sp macro="" textlink="">
        <xdr:nvSpPr>
          <xdr:cNvPr id="95" name="Rechteck 94">
            <a:extLst>
              <a:ext uri="{FF2B5EF4-FFF2-40B4-BE49-F238E27FC236}">
                <a16:creationId xmlns:a16="http://schemas.microsoft.com/office/drawing/2014/main" id="{00000000-0008-0000-2900-00005F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96" name="Pfeil nach links 95">
            <a:extLst>
              <a:ext uri="{FF2B5EF4-FFF2-40B4-BE49-F238E27FC236}">
                <a16:creationId xmlns:a16="http://schemas.microsoft.com/office/drawing/2014/main" id="{00000000-0008-0000-2900-000060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1</xdr:col>
      <xdr:colOff>66675</xdr:colOff>
      <xdr:row>364</xdr:row>
      <xdr:rowOff>9525</xdr:rowOff>
    </xdr:from>
    <xdr:to>
      <xdr:col>1</xdr:col>
      <xdr:colOff>372675</xdr:colOff>
      <xdr:row>365</xdr:row>
      <xdr:rowOff>10725</xdr:rowOff>
    </xdr:to>
    <xdr:grpSp>
      <xdr:nvGrpSpPr>
        <xdr:cNvPr id="97" name="Gruppieren 96">
          <a:hlinkClick xmlns:r="http://schemas.openxmlformats.org/officeDocument/2006/relationships" r:id="rId31"/>
          <a:extLst>
            <a:ext uri="{FF2B5EF4-FFF2-40B4-BE49-F238E27FC236}">
              <a16:creationId xmlns:a16="http://schemas.microsoft.com/office/drawing/2014/main" id="{00000000-0008-0000-2900-000061000000}"/>
            </a:ext>
          </a:extLst>
        </xdr:cNvPr>
        <xdr:cNvGrpSpPr>
          <a:grpSpLocks noChangeAspect="1"/>
        </xdr:cNvGrpSpPr>
      </xdr:nvGrpSpPr>
      <xdr:grpSpPr>
        <a:xfrm>
          <a:off x="81915" y="71485125"/>
          <a:ext cx="306000" cy="306000"/>
          <a:chOff x="9191625" y="3009900"/>
          <a:chExt cx="324000" cy="325465"/>
        </a:xfrm>
      </xdr:grpSpPr>
      <xdr:sp macro="" textlink="">
        <xdr:nvSpPr>
          <xdr:cNvPr id="98" name="Rechteck 97">
            <a:extLst>
              <a:ext uri="{FF2B5EF4-FFF2-40B4-BE49-F238E27FC236}">
                <a16:creationId xmlns:a16="http://schemas.microsoft.com/office/drawing/2014/main" id="{00000000-0008-0000-2900-000062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99" name="Pfeil nach links 98">
            <a:extLst>
              <a:ext uri="{FF2B5EF4-FFF2-40B4-BE49-F238E27FC236}">
                <a16:creationId xmlns:a16="http://schemas.microsoft.com/office/drawing/2014/main" id="{00000000-0008-0000-2900-000063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1</xdr:col>
      <xdr:colOff>66675</xdr:colOff>
      <xdr:row>376</xdr:row>
      <xdr:rowOff>9525</xdr:rowOff>
    </xdr:from>
    <xdr:to>
      <xdr:col>1</xdr:col>
      <xdr:colOff>372675</xdr:colOff>
      <xdr:row>377</xdr:row>
      <xdr:rowOff>10726</xdr:rowOff>
    </xdr:to>
    <xdr:grpSp>
      <xdr:nvGrpSpPr>
        <xdr:cNvPr id="100" name="Gruppieren 99">
          <a:hlinkClick xmlns:r="http://schemas.openxmlformats.org/officeDocument/2006/relationships" r:id="rId32"/>
          <a:extLst>
            <a:ext uri="{FF2B5EF4-FFF2-40B4-BE49-F238E27FC236}">
              <a16:creationId xmlns:a16="http://schemas.microsoft.com/office/drawing/2014/main" id="{00000000-0008-0000-2900-000064000000}"/>
            </a:ext>
          </a:extLst>
        </xdr:cNvPr>
        <xdr:cNvGrpSpPr>
          <a:grpSpLocks noChangeAspect="1"/>
        </xdr:cNvGrpSpPr>
      </xdr:nvGrpSpPr>
      <xdr:grpSpPr>
        <a:xfrm>
          <a:off x="81915" y="73816845"/>
          <a:ext cx="306000" cy="306001"/>
          <a:chOff x="9191625" y="3009900"/>
          <a:chExt cx="324000" cy="325465"/>
        </a:xfrm>
      </xdr:grpSpPr>
      <xdr:sp macro="" textlink="">
        <xdr:nvSpPr>
          <xdr:cNvPr id="101" name="Rechteck 100">
            <a:extLst>
              <a:ext uri="{FF2B5EF4-FFF2-40B4-BE49-F238E27FC236}">
                <a16:creationId xmlns:a16="http://schemas.microsoft.com/office/drawing/2014/main" id="{00000000-0008-0000-2900-000065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02" name="Pfeil nach links 101">
            <a:extLst>
              <a:ext uri="{FF2B5EF4-FFF2-40B4-BE49-F238E27FC236}">
                <a16:creationId xmlns:a16="http://schemas.microsoft.com/office/drawing/2014/main" id="{00000000-0008-0000-2900-000066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1</xdr:col>
      <xdr:colOff>66675</xdr:colOff>
      <xdr:row>388</xdr:row>
      <xdr:rowOff>9525</xdr:rowOff>
    </xdr:from>
    <xdr:to>
      <xdr:col>1</xdr:col>
      <xdr:colOff>372675</xdr:colOff>
      <xdr:row>389</xdr:row>
      <xdr:rowOff>10726</xdr:rowOff>
    </xdr:to>
    <xdr:grpSp>
      <xdr:nvGrpSpPr>
        <xdr:cNvPr id="103" name="Gruppieren 102">
          <a:hlinkClick xmlns:r="http://schemas.openxmlformats.org/officeDocument/2006/relationships" r:id="rId33"/>
          <a:extLst>
            <a:ext uri="{FF2B5EF4-FFF2-40B4-BE49-F238E27FC236}">
              <a16:creationId xmlns:a16="http://schemas.microsoft.com/office/drawing/2014/main" id="{00000000-0008-0000-2900-000067000000}"/>
            </a:ext>
          </a:extLst>
        </xdr:cNvPr>
        <xdr:cNvGrpSpPr>
          <a:grpSpLocks noChangeAspect="1"/>
        </xdr:cNvGrpSpPr>
      </xdr:nvGrpSpPr>
      <xdr:grpSpPr>
        <a:xfrm>
          <a:off x="81915" y="76148565"/>
          <a:ext cx="306000" cy="306001"/>
          <a:chOff x="9191625" y="3009900"/>
          <a:chExt cx="324000" cy="325465"/>
        </a:xfrm>
      </xdr:grpSpPr>
      <xdr:sp macro="" textlink="">
        <xdr:nvSpPr>
          <xdr:cNvPr id="104" name="Rechteck 103">
            <a:extLst>
              <a:ext uri="{FF2B5EF4-FFF2-40B4-BE49-F238E27FC236}">
                <a16:creationId xmlns:a16="http://schemas.microsoft.com/office/drawing/2014/main" id="{00000000-0008-0000-2900-000068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05" name="Pfeil nach links 104">
            <a:extLst>
              <a:ext uri="{FF2B5EF4-FFF2-40B4-BE49-F238E27FC236}">
                <a16:creationId xmlns:a16="http://schemas.microsoft.com/office/drawing/2014/main" id="{00000000-0008-0000-2900-000069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1</xdr:col>
      <xdr:colOff>66675</xdr:colOff>
      <xdr:row>400</xdr:row>
      <xdr:rowOff>9525</xdr:rowOff>
    </xdr:from>
    <xdr:to>
      <xdr:col>1</xdr:col>
      <xdr:colOff>372675</xdr:colOff>
      <xdr:row>401</xdr:row>
      <xdr:rowOff>10724</xdr:rowOff>
    </xdr:to>
    <xdr:grpSp>
      <xdr:nvGrpSpPr>
        <xdr:cNvPr id="106" name="Gruppieren 105">
          <a:hlinkClick xmlns:r="http://schemas.openxmlformats.org/officeDocument/2006/relationships" r:id="rId34"/>
          <a:extLst>
            <a:ext uri="{FF2B5EF4-FFF2-40B4-BE49-F238E27FC236}">
              <a16:creationId xmlns:a16="http://schemas.microsoft.com/office/drawing/2014/main" id="{00000000-0008-0000-2900-00006A000000}"/>
            </a:ext>
          </a:extLst>
        </xdr:cNvPr>
        <xdr:cNvGrpSpPr>
          <a:grpSpLocks noChangeAspect="1"/>
        </xdr:cNvGrpSpPr>
      </xdr:nvGrpSpPr>
      <xdr:grpSpPr>
        <a:xfrm>
          <a:off x="81915" y="78480285"/>
          <a:ext cx="306000" cy="305999"/>
          <a:chOff x="9191625" y="3009900"/>
          <a:chExt cx="324000" cy="325465"/>
        </a:xfrm>
      </xdr:grpSpPr>
      <xdr:sp macro="" textlink="">
        <xdr:nvSpPr>
          <xdr:cNvPr id="107" name="Rechteck 106">
            <a:extLst>
              <a:ext uri="{FF2B5EF4-FFF2-40B4-BE49-F238E27FC236}">
                <a16:creationId xmlns:a16="http://schemas.microsoft.com/office/drawing/2014/main" id="{00000000-0008-0000-2900-00006B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08" name="Pfeil nach links 107">
            <a:extLst>
              <a:ext uri="{FF2B5EF4-FFF2-40B4-BE49-F238E27FC236}">
                <a16:creationId xmlns:a16="http://schemas.microsoft.com/office/drawing/2014/main" id="{00000000-0008-0000-2900-00006C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1</xdr:col>
      <xdr:colOff>66675</xdr:colOff>
      <xdr:row>412</xdr:row>
      <xdr:rowOff>9525</xdr:rowOff>
    </xdr:from>
    <xdr:to>
      <xdr:col>1</xdr:col>
      <xdr:colOff>372675</xdr:colOff>
      <xdr:row>413</xdr:row>
      <xdr:rowOff>10725</xdr:rowOff>
    </xdr:to>
    <xdr:grpSp>
      <xdr:nvGrpSpPr>
        <xdr:cNvPr id="109" name="Gruppieren 108">
          <a:hlinkClick xmlns:r="http://schemas.openxmlformats.org/officeDocument/2006/relationships" r:id="rId35"/>
          <a:extLst>
            <a:ext uri="{FF2B5EF4-FFF2-40B4-BE49-F238E27FC236}">
              <a16:creationId xmlns:a16="http://schemas.microsoft.com/office/drawing/2014/main" id="{00000000-0008-0000-2900-00006D000000}"/>
            </a:ext>
          </a:extLst>
        </xdr:cNvPr>
        <xdr:cNvGrpSpPr>
          <a:grpSpLocks noChangeAspect="1"/>
        </xdr:cNvGrpSpPr>
      </xdr:nvGrpSpPr>
      <xdr:grpSpPr>
        <a:xfrm>
          <a:off x="81915" y="80812005"/>
          <a:ext cx="306000" cy="306000"/>
          <a:chOff x="9191625" y="3009900"/>
          <a:chExt cx="324000" cy="325465"/>
        </a:xfrm>
      </xdr:grpSpPr>
      <xdr:sp macro="" textlink="">
        <xdr:nvSpPr>
          <xdr:cNvPr id="110" name="Rechteck 109">
            <a:extLst>
              <a:ext uri="{FF2B5EF4-FFF2-40B4-BE49-F238E27FC236}">
                <a16:creationId xmlns:a16="http://schemas.microsoft.com/office/drawing/2014/main" id="{00000000-0008-0000-2900-00006E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11" name="Pfeil nach links 110">
            <a:extLst>
              <a:ext uri="{FF2B5EF4-FFF2-40B4-BE49-F238E27FC236}">
                <a16:creationId xmlns:a16="http://schemas.microsoft.com/office/drawing/2014/main" id="{00000000-0008-0000-2900-00006F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1</xdr:col>
      <xdr:colOff>66675</xdr:colOff>
      <xdr:row>424</xdr:row>
      <xdr:rowOff>9525</xdr:rowOff>
    </xdr:from>
    <xdr:to>
      <xdr:col>1</xdr:col>
      <xdr:colOff>372675</xdr:colOff>
      <xdr:row>425</xdr:row>
      <xdr:rowOff>10726</xdr:rowOff>
    </xdr:to>
    <xdr:grpSp>
      <xdr:nvGrpSpPr>
        <xdr:cNvPr id="112" name="Gruppieren 111">
          <a:hlinkClick xmlns:r="http://schemas.openxmlformats.org/officeDocument/2006/relationships" r:id="rId36"/>
          <a:extLst>
            <a:ext uri="{FF2B5EF4-FFF2-40B4-BE49-F238E27FC236}">
              <a16:creationId xmlns:a16="http://schemas.microsoft.com/office/drawing/2014/main" id="{00000000-0008-0000-2900-000070000000}"/>
            </a:ext>
          </a:extLst>
        </xdr:cNvPr>
        <xdr:cNvGrpSpPr>
          <a:grpSpLocks noChangeAspect="1"/>
        </xdr:cNvGrpSpPr>
      </xdr:nvGrpSpPr>
      <xdr:grpSpPr>
        <a:xfrm>
          <a:off x="81915" y="83143725"/>
          <a:ext cx="306000" cy="306001"/>
          <a:chOff x="9191625" y="3009900"/>
          <a:chExt cx="324000" cy="325465"/>
        </a:xfrm>
      </xdr:grpSpPr>
      <xdr:sp macro="" textlink="">
        <xdr:nvSpPr>
          <xdr:cNvPr id="113" name="Rechteck 112">
            <a:extLst>
              <a:ext uri="{FF2B5EF4-FFF2-40B4-BE49-F238E27FC236}">
                <a16:creationId xmlns:a16="http://schemas.microsoft.com/office/drawing/2014/main" id="{00000000-0008-0000-2900-000071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14" name="Pfeil nach links 113">
            <a:extLst>
              <a:ext uri="{FF2B5EF4-FFF2-40B4-BE49-F238E27FC236}">
                <a16:creationId xmlns:a16="http://schemas.microsoft.com/office/drawing/2014/main" id="{00000000-0008-0000-2900-000072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1</xdr:col>
      <xdr:colOff>66675</xdr:colOff>
      <xdr:row>436</xdr:row>
      <xdr:rowOff>9525</xdr:rowOff>
    </xdr:from>
    <xdr:to>
      <xdr:col>1</xdr:col>
      <xdr:colOff>372675</xdr:colOff>
      <xdr:row>437</xdr:row>
      <xdr:rowOff>10726</xdr:rowOff>
    </xdr:to>
    <xdr:grpSp>
      <xdr:nvGrpSpPr>
        <xdr:cNvPr id="115" name="Gruppieren 114">
          <a:hlinkClick xmlns:r="http://schemas.openxmlformats.org/officeDocument/2006/relationships" r:id="rId37"/>
          <a:extLst>
            <a:ext uri="{FF2B5EF4-FFF2-40B4-BE49-F238E27FC236}">
              <a16:creationId xmlns:a16="http://schemas.microsoft.com/office/drawing/2014/main" id="{00000000-0008-0000-2900-000073000000}"/>
            </a:ext>
          </a:extLst>
        </xdr:cNvPr>
        <xdr:cNvGrpSpPr>
          <a:grpSpLocks noChangeAspect="1"/>
        </xdr:cNvGrpSpPr>
      </xdr:nvGrpSpPr>
      <xdr:grpSpPr>
        <a:xfrm>
          <a:off x="81915" y="85475445"/>
          <a:ext cx="306000" cy="306001"/>
          <a:chOff x="9191625" y="3009900"/>
          <a:chExt cx="324000" cy="325465"/>
        </a:xfrm>
      </xdr:grpSpPr>
      <xdr:sp macro="" textlink="">
        <xdr:nvSpPr>
          <xdr:cNvPr id="116" name="Rechteck 115">
            <a:extLst>
              <a:ext uri="{FF2B5EF4-FFF2-40B4-BE49-F238E27FC236}">
                <a16:creationId xmlns:a16="http://schemas.microsoft.com/office/drawing/2014/main" id="{00000000-0008-0000-2900-000074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17" name="Pfeil nach links 116">
            <a:extLst>
              <a:ext uri="{FF2B5EF4-FFF2-40B4-BE49-F238E27FC236}">
                <a16:creationId xmlns:a16="http://schemas.microsoft.com/office/drawing/2014/main" id="{00000000-0008-0000-2900-000075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1</xdr:col>
      <xdr:colOff>66675</xdr:colOff>
      <xdr:row>448</xdr:row>
      <xdr:rowOff>9525</xdr:rowOff>
    </xdr:from>
    <xdr:to>
      <xdr:col>1</xdr:col>
      <xdr:colOff>372675</xdr:colOff>
      <xdr:row>449</xdr:row>
      <xdr:rowOff>10724</xdr:rowOff>
    </xdr:to>
    <xdr:grpSp>
      <xdr:nvGrpSpPr>
        <xdr:cNvPr id="118" name="Gruppieren 117">
          <a:hlinkClick xmlns:r="http://schemas.openxmlformats.org/officeDocument/2006/relationships" r:id="rId38"/>
          <a:extLst>
            <a:ext uri="{FF2B5EF4-FFF2-40B4-BE49-F238E27FC236}">
              <a16:creationId xmlns:a16="http://schemas.microsoft.com/office/drawing/2014/main" id="{00000000-0008-0000-2900-000076000000}"/>
            </a:ext>
          </a:extLst>
        </xdr:cNvPr>
        <xdr:cNvGrpSpPr>
          <a:grpSpLocks noChangeAspect="1"/>
        </xdr:cNvGrpSpPr>
      </xdr:nvGrpSpPr>
      <xdr:grpSpPr>
        <a:xfrm>
          <a:off x="81915" y="87807165"/>
          <a:ext cx="306000" cy="305999"/>
          <a:chOff x="9191625" y="3009900"/>
          <a:chExt cx="324000" cy="325465"/>
        </a:xfrm>
      </xdr:grpSpPr>
      <xdr:sp macro="" textlink="">
        <xdr:nvSpPr>
          <xdr:cNvPr id="119" name="Rechteck 118">
            <a:extLst>
              <a:ext uri="{FF2B5EF4-FFF2-40B4-BE49-F238E27FC236}">
                <a16:creationId xmlns:a16="http://schemas.microsoft.com/office/drawing/2014/main" id="{00000000-0008-0000-2900-000077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20" name="Pfeil nach links 119">
            <a:extLst>
              <a:ext uri="{FF2B5EF4-FFF2-40B4-BE49-F238E27FC236}">
                <a16:creationId xmlns:a16="http://schemas.microsoft.com/office/drawing/2014/main" id="{00000000-0008-0000-2900-000078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1</xdr:col>
      <xdr:colOff>66675</xdr:colOff>
      <xdr:row>460</xdr:row>
      <xdr:rowOff>9525</xdr:rowOff>
    </xdr:from>
    <xdr:to>
      <xdr:col>1</xdr:col>
      <xdr:colOff>372675</xdr:colOff>
      <xdr:row>461</xdr:row>
      <xdr:rowOff>10725</xdr:rowOff>
    </xdr:to>
    <xdr:grpSp>
      <xdr:nvGrpSpPr>
        <xdr:cNvPr id="121" name="Gruppieren 120">
          <a:hlinkClick xmlns:r="http://schemas.openxmlformats.org/officeDocument/2006/relationships" r:id="rId39"/>
          <a:extLst>
            <a:ext uri="{FF2B5EF4-FFF2-40B4-BE49-F238E27FC236}">
              <a16:creationId xmlns:a16="http://schemas.microsoft.com/office/drawing/2014/main" id="{00000000-0008-0000-2900-000079000000}"/>
            </a:ext>
          </a:extLst>
        </xdr:cNvPr>
        <xdr:cNvGrpSpPr>
          <a:grpSpLocks noChangeAspect="1"/>
        </xdr:cNvGrpSpPr>
      </xdr:nvGrpSpPr>
      <xdr:grpSpPr>
        <a:xfrm>
          <a:off x="81915" y="90138885"/>
          <a:ext cx="306000" cy="306000"/>
          <a:chOff x="9191625" y="3009900"/>
          <a:chExt cx="324000" cy="325465"/>
        </a:xfrm>
      </xdr:grpSpPr>
      <xdr:sp macro="" textlink="">
        <xdr:nvSpPr>
          <xdr:cNvPr id="122" name="Rechteck 121">
            <a:extLst>
              <a:ext uri="{FF2B5EF4-FFF2-40B4-BE49-F238E27FC236}">
                <a16:creationId xmlns:a16="http://schemas.microsoft.com/office/drawing/2014/main" id="{00000000-0008-0000-2900-00007A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23" name="Pfeil nach links 122">
            <a:extLst>
              <a:ext uri="{FF2B5EF4-FFF2-40B4-BE49-F238E27FC236}">
                <a16:creationId xmlns:a16="http://schemas.microsoft.com/office/drawing/2014/main" id="{00000000-0008-0000-2900-00007B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1</xdr:col>
      <xdr:colOff>66675</xdr:colOff>
      <xdr:row>472</xdr:row>
      <xdr:rowOff>9525</xdr:rowOff>
    </xdr:from>
    <xdr:to>
      <xdr:col>1</xdr:col>
      <xdr:colOff>372675</xdr:colOff>
      <xdr:row>473</xdr:row>
      <xdr:rowOff>10726</xdr:rowOff>
    </xdr:to>
    <xdr:grpSp>
      <xdr:nvGrpSpPr>
        <xdr:cNvPr id="124" name="Gruppieren 123">
          <a:hlinkClick xmlns:r="http://schemas.openxmlformats.org/officeDocument/2006/relationships" r:id="rId40"/>
          <a:extLst>
            <a:ext uri="{FF2B5EF4-FFF2-40B4-BE49-F238E27FC236}">
              <a16:creationId xmlns:a16="http://schemas.microsoft.com/office/drawing/2014/main" id="{00000000-0008-0000-2900-00007C000000}"/>
            </a:ext>
          </a:extLst>
        </xdr:cNvPr>
        <xdr:cNvGrpSpPr>
          <a:grpSpLocks noChangeAspect="1"/>
        </xdr:cNvGrpSpPr>
      </xdr:nvGrpSpPr>
      <xdr:grpSpPr>
        <a:xfrm>
          <a:off x="81915" y="92470605"/>
          <a:ext cx="306000" cy="306001"/>
          <a:chOff x="9191625" y="3009900"/>
          <a:chExt cx="324000" cy="325465"/>
        </a:xfrm>
      </xdr:grpSpPr>
      <xdr:sp macro="" textlink="">
        <xdr:nvSpPr>
          <xdr:cNvPr id="125" name="Rechteck 124">
            <a:extLst>
              <a:ext uri="{FF2B5EF4-FFF2-40B4-BE49-F238E27FC236}">
                <a16:creationId xmlns:a16="http://schemas.microsoft.com/office/drawing/2014/main" id="{00000000-0008-0000-2900-00007D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26" name="Pfeil nach links 125">
            <a:extLst>
              <a:ext uri="{FF2B5EF4-FFF2-40B4-BE49-F238E27FC236}">
                <a16:creationId xmlns:a16="http://schemas.microsoft.com/office/drawing/2014/main" id="{00000000-0008-0000-2900-00007E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5</xdr:col>
      <xdr:colOff>104775</xdr:colOff>
      <xdr:row>1</xdr:row>
      <xdr:rowOff>57150</xdr:rowOff>
    </xdr:from>
    <xdr:to>
      <xdr:col>6</xdr:col>
      <xdr:colOff>10875</xdr:colOff>
      <xdr:row>2</xdr:row>
      <xdr:rowOff>29925</xdr:rowOff>
    </xdr:to>
    <xdr:grpSp>
      <xdr:nvGrpSpPr>
        <xdr:cNvPr id="129" name="Gruppieren 128">
          <a:hlinkClick xmlns:r="http://schemas.openxmlformats.org/officeDocument/2006/relationships" r:id="rId41" tooltip="Help"/>
          <a:extLst>
            <a:ext uri="{FF2B5EF4-FFF2-40B4-BE49-F238E27FC236}">
              <a16:creationId xmlns:a16="http://schemas.microsoft.com/office/drawing/2014/main" id="{00000000-0008-0000-2900-000081000000}"/>
            </a:ext>
          </a:extLst>
        </xdr:cNvPr>
        <xdr:cNvGrpSpPr/>
      </xdr:nvGrpSpPr>
      <xdr:grpSpPr>
        <a:xfrm>
          <a:off x="7785735" y="590550"/>
          <a:ext cx="180420" cy="170895"/>
          <a:chOff x="8105775" y="571500"/>
          <a:chExt cx="172800" cy="172800"/>
        </a:xfrm>
      </xdr:grpSpPr>
      <xdr:sp macro="" textlink="">
        <xdr:nvSpPr>
          <xdr:cNvPr id="130" name="Rechteck 129">
            <a:extLst>
              <a:ext uri="{FF2B5EF4-FFF2-40B4-BE49-F238E27FC236}">
                <a16:creationId xmlns:a16="http://schemas.microsoft.com/office/drawing/2014/main" id="{00000000-0008-0000-2900-000082000000}"/>
              </a:ext>
            </a:extLst>
          </xdr:cNvPr>
          <xdr:cNvSpPr>
            <a:spLocks noChangeAspect="1"/>
          </xdr:cNvSpPr>
        </xdr:nvSpPr>
        <xdr:spPr>
          <a:xfrm>
            <a:off x="8105775" y="571500"/>
            <a:ext cx="172800" cy="172800"/>
          </a:xfrm>
          <a:prstGeom prst="rect">
            <a:avLst/>
          </a:prstGeom>
          <a:ln/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31" name="Textfeld 130">
            <a:extLst>
              <a:ext uri="{FF2B5EF4-FFF2-40B4-BE49-F238E27FC236}">
                <a16:creationId xmlns:a16="http://schemas.microsoft.com/office/drawing/2014/main" id="{00000000-0008-0000-2900-000083000000}"/>
              </a:ext>
            </a:extLst>
          </xdr:cNvPr>
          <xdr:cNvSpPr txBox="1"/>
        </xdr:nvSpPr>
        <xdr:spPr>
          <a:xfrm>
            <a:off x="8152998" y="584162"/>
            <a:ext cx="78355" cy="1474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t">
            <a:noAutofit/>
          </a:bodyPr>
          <a:lstStyle/>
          <a:p>
            <a:r>
              <a:rPr lang="de-CH" sz="1000" b="1">
                <a:solidFill>
                  <a:schemeClr val="bg1"/>
                </a:solidFill>
                <a:latin typeface="Arial" pitchFamily="34" charset="0"/>
                <a:cs typeface="Arial" pitchFamily="34" charset="0"/>
              </a:rPr>
              <a:t>?</a:t>
            </a:r>
          </a:p>
        </xdr:txBody>
      </xdr:sp>
    </xdr:grp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1546860</xdr:colOff>
          <xdr:row>0</xdr:row>
          <xdr:rowOff>0</xdr:rowOff>
        </xdr:from>
        <xdr:to>
          <xdr:col>6</xdr:col>
          <xdr:colOff>13335</xdr:colOff>
          <xdr:row>1</xdr:row>
          <xdr:rowOff>0</xdr:rowOff>
        </xdr:to>
        <xdr:pic>
          <xdr:nvPicPr>
            <xdr:cNvPr id="128" name="Grafik 59">
              <a:extLst>
                <a:ext uri="{FF2B5EF4-FFF2-40B4-BE49-F238E27FC236}">
                  <a16:creationId xmlns:a16="http://schemas.microsoft.com/office/drawing/2014/main" id="{00000000-0008-0000-2900-000080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!$D$6" spid="_x0000_s741417"/>
                </a:ext>
              </a:extLst>
            </xdr:cNvPicPr>
          </xdr:nvPicPr>
          <xdr:blipFill>
            <a:blip xmlns:r="http://schemas.openxmlformats.org/officeDocument/2006/relationships" r:embed="rId42"/>
            <a:srcRect/>
            <a:stretch>
              <a:fillRect/>
            </a:stretch>
          </xdr:blipFill>
          <xdr:spPr bwMode="auto">
            <a:xfrm>
              <a:off x="5692140" y="0"/>
              <a:ext cx="2268855" cy="533400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42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57150</xdr:colOff>
      <xdr:row>4</xdr:row>
      <xdr:rowOff>0</xdr:rowOff>
    </xdr:from>
    <xdr:to>
      <xdr:col>1</xdr:col>
      <xdr:colOff>363150</xdr:colOff>
      <xdr:row>5</xdr:row>
      <xdr:rowOff>1200</xdr:rowOff>
    </xdr:to>
    <xdr:grpSp>
      <xdr:nvGrpSpPr>
        <xdr:cNvPr id="7" name="Gruppieren 6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2A00-000007000000}"/>
            </a:ext>
          </a:extLst>
        </xdr:cNvPr>
        <xdr:cNvGrpSpPr>
          <a:grpSpLocks noChangeAspect="1"/>
        </xdr:cNvGrpSpPr>
      </xdr:nvGrpSpPr>
      <xdr:grpSpPr>
        <a:xfrm>
          <a:off x="72390" y="876300"/>
          <a:ext cx="306000" cy="306000"/>
          <a:chOff x="9191625" y="3009900"/>
          <a:chExt cx="324000" cy="325465"/>
        </a:xfrm>
      </xdr:grpSpPr>
      <xdr:sp macro="" textlink="">
        <xdr:nvSpPr>
          <xdr:cNvPr id="8" name="Rechteck 7">
            <a:extLst>
              <a:ext uri="{FF2B5EF4-FFF2-40B4-BE49-F238E27FC236}">
                <a16:creationId xmlns:a16="http://schemas.microsoft.com/office/drawing/2014/main" id="{00000000-0008-0000-2A00-000008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9" name="Pfeil nach links 8">
            <a:extLst>
              <a:ext uri="{FF2B5EF4-FFF2-40B4-BE49-F238E27FC236}">
                <a16:creationId xmlns:a16="http://schemas.microsoft.com/office/drawing/2014/main" id="{00000000-0008-0000-2A00-000009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16</xdr:row>
      <xdr:rowOff>9525</xdr:rowOff>
    </xdr:from>
    <xdr:to>
      <xdr:col>1</xdr:col>
      <xdr:colOff>372675</xdr:colOff>
      <xdr:row>17</xdr:row>
      <xdr:rowOff>10725</xdr:rowOff>
    </xdr:to>
    <xdr:grpSp>
      <xdr:nvGrpSpPr>
        <xdr:cNvPr id="10" name="Gruppieren 9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2A00-00000A000000}"/>
            </a:ext>
          </a:extLst>
        </xdr:cNvPr>
        <xdr:cNvGrpSpPr>
          <a:grpSpLocks noChangeAspect="1"/>
        </xdr:cNvGrpSpPr>
      </xdr:nvGrpSpPr>
      <xdr:grpSpPr>
        <a:xfrm>
          <a:off x="81915" y="3895725"/>
          <a:ext cx="306000" cy="306000"/>
          <a:chOff x="9191625" y="3009900"/>
          <a:chExt cx="324000" cy="325465"/>
        </a:xfrm>
      </xdr:grpSpPr>
      <xdr:sp macro="" textlink="">
        <xdr:nvSpPr>
          <xdr:cNvPr id="11" name="Rechteck 10">
            <a:extLst>
              <a:ext uri="{FF2B5EF4-FFF2-40B4-BE49-F238E27FC236}">
                <a16:creationId xmlns:a16="http://schemas.microsoft.com/office/drawing/2014/main" id="{00000000-0008-0000-2A00-00000B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2" name="Pfeil nach links 11">
            <a:extLst>
              <a:ext uri="{FF2B5EF4-FFF2-40B4-BE49-F238E27FC236}">
                <a16:creationId xmlns:a16="http://schemas.microsoft.com/office/drawing/2014/main" id="{00000000-0008-0000-2A00-00000C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28</xdr:row>
      <xdr:rowOff>9525</xdr:rowOff>
    </xdr:from>
    <xdr:to>
      <xdr:col>1</xdr:col>
      <xdr:colOff>372675</xdr:colOff>
      <xdr:row>29</xdr:row>
      <xdr:rowOff>10725</xdr:rowOff>
    </xdr:to>
    <xdr:grpSp>
      <xdr:nvGrpSpPr>
        <xdr:cNvPr id="13" name="Gruppieren 12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2A00-00000D000000}"/>
            </a:ext>
          </a:extLst>
        </xdr:cNvPr>
        <xdr:cNvGrpSpPr>
          <a:grpSpLocks noChangeAspect="1"/>
        </xdr:cNvGrpSpPr>
      </xdr:nvGrpSpPr>
      <xdr:grpSpPr>
        <a:xfrm>
          <a:off x="81915" y="6227445"/>
          <a:ext cx="306000" cy="306000"/>
          <a:chOff x="9191625" y="3009900"/>
          <a:chExt cx="324000" cy="325465"/>
        </a:xfrm>
      </xdr:grpSpPr>
      <xdr:sp macro="" textlink="">
        <xdr:nvSpPr>
          <xdr:cNvPr id="14" name="Rechteck 13">
            <a:extLst>
              <a:ext uri="{FF2B5EF4-FFF2-40B4-BE49-F238E27FC236}">
                <a16:creationId xmlns:a16="http://schemas.microsoft.com/office/drawing/2014/main" id="{00000000-0008-0000-2A00-00000E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5" name="Pfeil nach links 14">
            <a:extLst>
              <a:ext uri="{FF2B5EF4-FFF2-40B4-BE49-F238E27FC236}">
                <a16:creationId xmlns:a16="http://schemas.microsoft.com/office/drawing/2014/main" id="{00000000-0008-0000-2A00-00000F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40</xdr:row>
      <xdr:rowOff>9525</xdr:rowOff>
    </xdr:from>
    <xdr:to>
      <xdr:col>1</xdr:col>
      <xdr:colOff>372675</xdr:colOff>
      <xdr:row>41</xdr:row>
      <xdr:rowOff>10725</xdr:rowOff>
    </xdr:to>
    <xdr:grpSp>
      <xdr:nvGrpSpPr>
        <xdr:cNvPr id="16" name="Gruppieren 15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2A00-000010000000}"/>
            </a:ext>
          </a:extLst>
        </xdr:cNvPr>
        <xdr:cNvGrpSpPr>
          <a:grpSpLocks noChangeAspect="1"/>
        </xdr:cNvGrpSpPr>
      </xdr:nvGrpSpPr>
      <xdr:grpSpPr>
        <a:xfrm>
          <a:off x="81915" y="8559165"/>
          <a:ext cx="306000" cy="306000"/>
          <a:chOff x="9191625" y="3009900"/>
          <a:chExt cx="324000" cy="325465"/>
        </a:xfrm>
      </xdr:grpSpPr>
      <xdr:sp macro="" textlink="">
        <xdr:nvSpPr>
          <xdr:cNvPr id="17" name="Rechteck 16">
            <a:extLst>
              <a:ext uri="{FF2B5EF4-FFF2-40B4-BE49-F238E27FC236}">
                <a16:creationId xmlns:a16="http://schemas.microsoft.com/office/drawing/2014/main" id="{00000000-0008-0000-2A00-000011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8" name="Pfeil nach links 17">
            <a:extLst>
              <a:ext uri="{FF2B5EF4-FFF2-40B4-BE49-F238E27FC236}">
                <a16:creationId xmlns:a16="http://schemas.microsoft.com/office/drawing/2014/main" id="{00000000-0008-0000-2A00-000012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52</xdr:row>
      <xdr:rowOff>9525</xdr:rowOff>
    </xdr:from>
    <xdr:to>
      <xdr:col>1</xdr:col>
      <xdr:colOff>372675</xdr:colOff>
      <xdr:row>53</xdr:row>
      <xdr:rowOff>10725</xdr:rowOff>
    </xdr:to>
    <xdr:grpSp>
      <xdr:nvGrpSpPr>
        <xdr:cNvPr id="19" name="Gruppieren 18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2A00-000013000000}"/>
            </a:ext>
          </a:extLst>
        </xdr:cNvPr>
        <xdr:cNvGrpSpPr>
          <a:grpSpLocks noChangeAspect="1"/>
        </xdr:cNvGrpSpPr>
      </xdr:nvGrpSpPr>
      <xdr:grpSpPr>
        <a:xfrm>
          <a:off x="81915" y="10890885"/>
          <a:ext cx="306000" cy="306000"/>
          <a:chOff x="9191625" y="3009900"/>
          <a:chExt cx="324000" cy="325465"/>
        </a:xfrm>
      </xdr:grpSpPr>
      <xdr:sp macro="" textlink="">
        <xdr:nvSpPr>
          <xdr:cNvPr id="20" name="Rechteck 19">
            <a:extLst>
              <a:ext uri="{FF2B5EF4-FFF2-40B4-BE49-F238E27FC236}">
                <a16:creationId xmlns:a16="http://schemas.microsoft.com/office/drawing/2014/main" id="{00000000-0008-0000-2A00-000014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21" name="Pfeil nach links 20">
            <a:extLst>
              <a:ext uri="{FF2B5EF4-FFF2-40B4-BE49-F238E27FC236}">
                <a16:creationId xmlns:a16="http://schemas.microsoft.com/office/drawing/2014/main" id="{00000000-0008-0000-2A00-000015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64</xdr:row>
      <xdr:rowOff>9525</xdr:rowOff>
    </xdr:from>
    <xdr:to>
      <xdr:col>1</xdr:col>
      <xdr:colOff>372675</xdr:colOff>
      <xdr:row>65</xdr:row>
      <xdr:rowOff>10725</xdr:rowOff>
    </xdr:to>
    <xdr:grpSp>
      <xdr:nvGrpSpPr>
        <xdr:cNvPr id="22" name="Gruppieren 21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2A00-000016000000}"/>
            </a:ext>
          </a:extLst>
        </xdr:cNvPr>
        <xdr:cNvGrpSpPr>
          <a:grpSpLocks noChangeAspect="1"/>
        </xdr:cNvGrpSpPr>
      </xdr:nvGrpSpPr>
      <xdr:grpSpPr>
        <a:xfrm>
          <a:off x="81915" y="13222605"/>
          <a:ext cx="306000" cy="306000"/>
          <a:chOff x="9191625" y="3009900"/>
          <a:chExt cx="324000" cy="325465"/>
        </a:xfrm>
      </xdr:grpSpPr>
      <xdr:sp macro="" textlink="">
        <xdr:nvSpPr>
          <xdr:cNvPr id="23" name="Rechteck 22">
            <a:extLst>
              <a:ext uri="{FF2B5EF4-FFF2-40B4-BE49-F238E27FC236}">
                <a16:creationId xmlns:a16="http://schemas.microsoft.com/office/drawing/2014/main" id="{00000000-0008-0000-2A00-000017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24" name="Pfeil nach links 23">
            <a:extLst>
              <a:ext uri="{FF2B5EF4-FFF2-40B4-BE49-F238E27FC236}">
                <a16:creationId xmlns:a16="http://schemas.microsoft.com/office/drawing/2014/main" id="{00000000-0008-0000-2A00-000018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76</xdr:row>
      <xdr:rowOff>9525</xdr:rowOff>
    </xdr:from>
    <xdr:to>
      <xdr:col>1</xdr:col>
      <xdr:colOff>372675</xdr:colOff>
      <xdr:row>77</xdr:row>
      <xdr:rowOff>10725</xdr:rowOff>
    </xdr:to>
    <xdr:grpSp>
      <xdr:nvGrpSpPr>
        <xdr:cNvPr id="25" name="Gruppieren 24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2A00-000019000000}"/>
            </a:ext>
          </a:extLst>
        </xdr:cNvPr>
        <xdr:cNvGrpSpPr>
          <a:grpSpLocks noChangeAspect="1"/>
        </xdr:cNvGrpSpPr>
      </xdr:nvGrpSpPr>
      <xdr:grpSpPr>
        <a:xfrm>
          <a:off x="81915" y="15554325"/>
          <a:ext cx="306000" cy="306000"/>
          <a:chOff x="9191625" y="3009900"/>
          <a:chExt cx="324000" cy="325465"/>
        </a:xfrm>
      </xdr:grpSpPr>
      <xdr:sp macro="" textlink="">
        <xdr:nvSpPr>
          <xdr:cNvPr id="26" name="Rechteck 25">
            <a:extLst>
              <a:ext uri="{FF2B5EF4-FFF2-40B4-BE49-F238E27FC236}">
                <a16:creationId xmlns:a16="http://schemas.microsoft.com/office/drawing/2014/main" id="{00000000-0008-0000-2A00-00001A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27" name="Pfeil nach links 26">
            <a:extLst>
              <a:ext uri="{FF2B5EF4-FFF2-40B4-BE49-F238E27FC236}">
                <a16:creationId xmlns:a16="http://schemas.microsoft.com/office/drawing/2014/main" id="{00000000-0008-0000-2A00-00001B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88</xdr:row>
      <xdr:rowOff>9525</xdr:rowOff>
    </xdr:from>
    <xdr:to>
      <xdr:col>1</xdr:col>
      <xdr:colOff>372675</xdr:colOff>
      <xdr:row>89</xdr:row>
      <xdr:rowOff>10725</xdr:rowOff>
    </xdr:to>
    <xdr:grpSp>
      <xdr:nvGrpSpPr>
        <xdr:cNvPr id="28" name="Gruppieren 27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2A00-00001C000000}"/>
            </a:ext>
          </a:extLst>
        </xdr:cNvPr>
        <xdr:cNvGrpSpPr>
          <a:grpSpLocks noChangeAspect="1"/>
        </xdr:cNvGrpSpPr>
      </xdr:nvGrpSpPr>
      <xdr:grpSpPr>
        <a:xfrm>
          <a:off x="81915" y="17886045"/>
          <a:ext cx="306000" cy="306000"/>
          <a:chOff x="9191625" y="3009900"/>
          <a:chExt cx="324000" cy="325465"/>
        </a:xfrm>
      </xdr:grpSpPr>
      <xdr:sp macro="" textlink="">
        <xdr:nvSpPr>
          <xdr:cNvPr id="29" name="Rechteck 28">
            <a:extLst>
              <a:ext uri="{FF2B5EF4-FFF2-40B4-BE49-F238E27FC236}">
                <a16:creationId xmlns:a16="http://schemas.microsoft.com/office/drawing/2014/main" id="{00000000-0008-0000-2A00-00001D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30" name="Pfeil nach links 29">
            <a:extLst>
              <a:ext uri="{FF2B5EF4-FFF2-40B4-BE49-F238E27FC236}">
                <a16:creationId xmlns:a16="http://schemas.microsoft.com/office/drawing/2014/main" id="{00000000-0008-0000-2A00-00001E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100</xdr:row>
      <xdr:rowOff>9525</xdr:rowOff>
    </xdr:from>
    <xdr:to>
      <xdr:col>1</xdr:col>
      <xdr:colOff>372675</xdr:colOff>
      <xdr:row>101</xdr:row>
      <xdr:rowOff>10725</xdr:rowOff>
    </xdr:to>
    <xdr:grpSp>
      <xdr:nvGrpSpPr>
        <xdr:cNvPr id="31" name="Gruppieren 30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2A00-00001F000000}"/>
            </a:ext>
          </a:extLst>
        </xdr:cNvPr>
        <xdr:cNvGrpSpPr>
          <a:grpSpLocks noChangeAspect="1"/>
        </xdr:cNvGrpSpPr>
      </xdr:nvGrpSpPr>
      <xdr:grpSpPr>
        <a:xfrm>
          <a:off x="81915" y="20217765"/>
          <a:ext cx="306000" cy="306000"/>
          <a:chOff x="9191625" y="3009900"/>
          <a:chExt cx="324000" cy="325465"/>
        </a:xfrm>
      </xdr:grpSpPr>
      <xdr:sp macro="" textlink="">
        <xdr:nvSpPr>
          <xdr:cNvPr id="32" name="Rechteck 31">
            <a:extLst>
              <a:ext uri="{FF2B5EF4-FFF2-40B4-BE49-F238E27FC236}">
                <a16:creationId xmlns:a16="http://schemas.microsoft.com/office/drawing/2014/main" id="{00000000-0008-0000-2A00-000020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33" name="Pfeil nach links 32">
            <a:extLst>
              <a:ext uri="{FF2B5EF4-FFF2-40B4-BE49-F238E27FC236}">
                <a16:creationId xmlns:a16="http://schemas.microsoft.com/office/drawing/2014/main" id="{00000000-0008-0000-2A00-000021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112</xdr:row>
      <xdr:rowOff>9525</xdr:rowOff>
    </xdr:from>
    <xdr:to>
      <xdr:col>1</xdr:col>
      <xdr:colOff>372675</xdr:colOff>
      <xdr:row>113</xdr:row>
      <xdr:rowOff>10725</xdr:rowOff>
    </xdr:to>
    <xdr:grpSp>
      <xdr:nvGrpSpPr>
        <xdr:cNvPr id="34" name="Gruppieren 33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0000000-0008-0000-2A00-000022000000}"/>
            </a:ext>
          </a:extLst>
        </xdr:cNvPr>
        <xdr:cNvGrpSpPr>
          <a:grpSpLocks noChangeAspect="1"/>
        </xdr:cNvGrpSpPr>
      </xdr:nvGrpSpPr>
      <xdr:grpSpPr>
        <a:xfrm>
          <a:off x="81915" y="22549485"/>
          <a:ext cx="306000" cy="306000"/>
          <a:chOff x="9191625" y="3009900"/>
          <a:chExt cx="324000" cy="325465"/>
        </a:xfrm>
      </xdr:grpSpPr>
      <xdr:sp macro="" textlink="">
        <xdr:nvSpPr>
          <xdr:cNvPr id="35" name="Rechteck 34">
            <a:extLst>
              <a:ext uri="{FF2B5EF4-FFF2-40B4-BE49-F238E27FC236}">
                <a16:creationId xmlns:a16="http://schemas.microsoft.com/office/drawing/2014/main" id="{00000000-0008-0000-2A00-000023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36" name="Pfeil nach links 35">
            <a:extLst>
              <a:ext uri="{FF2B5EF4-FFF2-40B4-BE49-F238E27FC236}">
                <a16:creationId xmlns:a16="http://schemas.microsoft.com/office/drawing/2014/main" id="{00000000-0008-0000-2A00-000024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124</xdr:row>
      <xdr:rowOff>9525</xdr:rowOff>
    </xdr:from>
    <xdr:to>
      <xdr:col>1</xdr:col>
      <xdr:colOff>372675</xdr:colOff>
      <xdr:row>125</xdr:row>
      <xdr:rowOff>10725</xdr:rowOff>
    </xdr:to>
    <xdr:grpSp>
      <xdr:nvGrpSpPr>
        <xdr:cNvPr id="37" name="Gruppieren 36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00000000-0008-0000-2A00-000025000000}"/>
            </a:ext>
          </a:extLst>
        </xdr:cNvPr>
        <xdr:cNvGrpSpPr>
          <a:grpSpLocks noChangeAspect="1"/>
        </xdr:cNvGrpSpPr>
      </xdr:nvGrpSpPr>
      <xdr:grpSpPr>
        <a:xfrm>
          <a:off x="81915" y="24881205"/>
          <a:ext cx="306000" cy="306000"/>
          <a:chOff x="9191625" y="3009900"/>
          <a:chExt cx="324000" cy="325465"/>
        </a:xfrm>
      </xdr:grpSpPr>
      <xdr:sp macro="" textlink="">
        <xdr:nvSpPr>
          <xdr:cNvPr id="38" name="Rechteck 37">
            <a:extLst>
              <a:ext uri="{FF2B5EF4-FFF2-40B4-BE49-F238E27FC236}">
                <a16:creationId xmlns:a16="http://schemas.microsoft.com/office/drawing/2014/main" id="{00000000-0008-0000-2A00-000026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39" name="Pfeil nach links 38">
            <a:extLst>
              <a:ext uri="{FF2B5EF4-FFF2-40B4-BE49-F238E27FC236}">
                <a16:creationId xmlns:a16="http://schemas.microsoft.com/office/drawing/2014/main" id="{00000000-0008-0000-2A00-000027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136</xdr:row>
      <xdr:rowOff>9525</xdr:rowOff>
    </xdr:from>
    <xdr:to>
      <xdr:col>1</xdr:col>
      <xdr:colOff>372675</xdr:colOff>
      <xdr:row>137</xdr:row>
      <xdr:rowOff>10725</xdr:rowOff>
    </xdr:to>
    <xdr:grpSp>
      <xdr:nvGrpSpPr>
        <xdr:cNvPr id="40" name="Gruppieren 39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00000000-0008-0000-2A00-000028000000}"/>
            </a:ext>
          </a:extLst>
        </xdr:cNvPr>
        <xdr:cNvGrpSpPr>
          <a:grpSpLocks noChangeAspect="1"/>
        </xdr:cNvGrpSpPr>
      </xdr:nvGrpSpPr>
      <xdr:grpSpPr>
        <a:xfrm>
          <a:off x="81915" y="27212925"/>
          <a:ext cx="306000" cy="306000"/>
          <a:chOff x="9191625" y="3009900"/>
          <a:chExt cx="324000" cy="325465"/>
        </a:xfrm>
      </xdr:grpSpPr>
      <xdr:sp macro="" textlink="">
        <xdr:nvSpPr>
          <xdr:cNvPr id="41" name="Rechteck 40">
            <a:extLst>
              <a:ext uri="{FF2B5EF4-FFF2-40B4-BE49-F238E27FC236}">
                <a16:creationId xmlns:a16="http://schemas.microsoft.com/office/drawing/2014/main" id="{00000000-0008-0000-2A00-000029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42" name="Pfeil nach links 41">
            <a:extLst>
              <a:ext uri="{FF2B5EF4-FFF2-40B4-BE49-F238E27FC236}">
                <a16:creationId xmlns:a16="http://schemas.microsoft.com/office/drawing/2014/main" id="{00000000-0008-0000-2A00-00002A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148</xdr:row>
      <xdr:rowOff>9525</xdr:rowOff>
    </xdr:from>
    <xdr:to>
      <xdr:col>1</xdr:col>
      <xdr:colOff>372675</xdr:colOff>
      <xdr:row>149</xdr:row>
      <xdr:rowOff>10725</xdr:rowOff>
    </xdr:to>
    <xdr:grpSp>
      <xdr:nvGrpSpPr>
        <xdr:cNvPr id="43" name="Gruppieren 42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00000000-0008-0000-2A00-00002B000000}"/>
            </a:ext>
          </a:extLst>
        </xdr:cNvPr>
        <xdr:cNvGrpSpPr>
          <a:grpSpLocks noChangeAspect="1"/>
        </xdr:cNvGrpSpPr>
      </xdr:nvGrpSpPr>
      <xdr:grpSpPr>
        <a:xfrm>
          <a:off x="81915" y="29544645"/>
          <a:ext cx="306000" cy="306000"/>
          <a:chOff x="9191625" y="3009900"/>
          <a:chExt cx="324000" cy="325465"/>
        </a:xfrm>
      </xdr:grpSpPr>
      <xdr:sp macro="" textlink="">
        <xdr:nvSpPr>
          <xdr:cNvPr id="44" name="Rechteck 43">
            <a:extLst>
              <a:ext uri="{FF2B5EF4-FFF2-40B4-BE49-F238E27FC236}">
                <a16:creationId xmlns:a16="http://schemas.microsoft.com/office/drawing/2014/main" id="{00000000-0008-0000-2A00-00002C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45" name="Pfeil nach links 44">
            <a:extLst>
              <a:ext uri="{FF2B5EF4-FFF2-40B4-BE49-F238E27FC236}">
                <a16:creationId xmlns:a16="http://schemas.microsoft.com/office/drawing/2014/main" id="{00000000-0008-0000-2A00-00002D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160</xdr:row>
      <xdr:rowOff>9525</xdr:rowOff>
    </xdr:from>
    <xdr:to>
      <xdr:col>1</xdr:col>
      <xdr:colOff>372675</xdr:colOff>
      <xdr:row>161</xdr:row>
      <xdr:rowOff>10725</xdr:rowOff>
    </xdr:to>
    <xdr:grpSp>
      <xdr:nvGrpSpPr>
        <xdr:cNvPr id="46" name="Gruppieren 45">
          <a:hlinkClick xmlns:r="http://schemas.openxmlformats.org/officeDocument/2006/relationships" r:id="rId14"/>
          <a:extLst>
            <a:ext uri="{FF2B5EF4-FFF2-40B4-BE49-F238E27FC236}">
              <a16:creationId xmlns:a16="http://schemas.microsoft.com/office/drawing/2014/main" id="{00000000-0008-0000-2A00-00002E000000}"/>
            </a:ext>
          </a:extLst>
        </xdr:cNvPr>
        <xdr:cNvGrpSpPr>
          <a:grpSpLocks noChangeAspect="1"/>
        </xdr:cNvGrpSpPr>
      </xdr:nvGrpSpPr>
      <xdr:grpSpPr>
        <a:xfrm>
          <a:off x="81915" y="31876365"/>
          <a:ext cx="306000" cy="306000"/>
          <a:chOff x="9191625" y="3009900"/>
          <a:chExt cx="324000" cy="325465"/>
        </a:xfrm>
      </xdr:grpSpPr>
      <xdr:sp macro="" textlink="">
        <xdr:nvSpPr>
          <xdr:cNvPr id="47" name="Rechteck 46">
            <a:extLst>
              <a:ext uri="{FF2B5EF4-FFF2-40B4-BE49-F238E27FC236}">
                <a16:creationId xmlns:a16="http://schemas.microsoft.com/office/drawing/2014/main" id="{00000000-0008-0000-2A00-00002F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48" name="Pfeil nach links 47">
            <a:extLst>
              <a:ext uri="{FF2B5EF4-FFF2-40B4-BE49-F238E27FC236}">
                <a16:creationId xmlns:a16="http://schemas.microsoft.com/office/drawing/2014/main" id="{00000000-0008-0000-2A00-000030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172</xdr:row>
      <xdr:rowOff>9525</xdr:rowOff>
    </xdr:from>
    <xdr:to>
      <xdr:col>1</xdr:col>
      <xdr:colOff>372675</xdr:colOff>
      <xdr:row>173</xdr:row>
      <xdr:rowOff>10725</xdr:rowOff>
    </xdr:to>
    <xdr:grpSp>
      <xdr:nvGrpSpPr>
        <xdr:cNvPr id="49" name="Gruppieren 48">
          <a:hlinkClick xmlns:r="http://schemas.openxmlformats.org/officeDocument/2006/relationships" r:id="rId15"/>
          <a:extLst>
            <a:ext uri="{FF2B5EF4-FFF2-40B4-BE49-F238E27FC236}">
              <a16:creationId xmlns:a16="http://schemas.microsoft.com/office/drawing/2014/main" id="{00000000-0008-0000-2A00-000031000000}"/>
            </a:ext>
          </a:extLst>
        </xdr:cNvPr>
        <xdr:cNvGrpSpPr>
          <a:grpSpLocks noChangeAspect="1"/>
        </xdr:cNvGrpSpPr>
      </xdr:nvGrpSpPr>
      <xdr:grpSpPr>
        <a:xfrm>
          <a:off x="81915" y="34208085"/>
          <a:ext cx="306000" cy="306000"/>
          <a:chOff x="9191625" y="3009900"/>
          <a:chExt cx="324000" cy="325465"/>
        </a:xfrm>
      </xdr:grpSpPr>
      <xdr:sp macro="" textlink="">
        <xdr:nvSpPr>
          <xdr:cNvPr id="50" name="Rechteck 49">
            <a:extLst>
              <a:ext uri="{FF2B5EF4-FFF2-40B4-BE49-F238E27FC236}">
                <a16:creationId xmlns:a16="http://schemas.microsoft.com/office/drawing/2014/main" id="{00000000-0008-0000-2A00-000032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51" name="Pfeil nach links 50">
            <a:extLst>
              <a:ext uri="{FF2B5EF4-FFF2-40B4-BE49-F238E27FC236}">
                <a16:creationId xmlns:a16="http://schemas.microsoft.com/office/drawing/2014/main" id="{00000000-0008-0000-2A00-000033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184</xdr:row>
      <xdr:rowOff>9525</xdr:rowOff>
    </xdr:from>
    <xdr:to>
      <xdr:col>1</xdr:col>
      <xdr:colOff>372675</xdr:colOff>
      <xdr:row>185</xdr:row>
      <xdr:rowOff>10725</xdr:rowOff>
    </xdr:to>
    <xdr:grpSp>
      <xdr:nvGrpSpPr>
        <xdr:cNvPr id="52" name="Gruppieren 51">
          <a:hlinkClick xmlns:r="http://schemas.openxmlformats.org/officeDocument/2006/relationships" r:id="rId16"/>
          <a:extLst>
            <a:ext uri="{FF2B5EF4-FFF2-40B4-BE49-F238E27FC236}">
              <a16:creationId xmlns:a16="http://schemas.microsoft.com/office/drawing/2014/main" id="{00000000-0008-0000-2A00-000034000000}"/>
            </a:ext>
          </a:extLst>
        </xdr:cNvPr>
        <xdr:cNvGrpSpPr>
          <a:grpSpLocks noChangeAspect="1"/>
        </xdr:cNvGrpSpPr>
      </xdr:nvGrpSpPr>
      <xdr:grpSpPr>
        <a:xfrm>
          <a:off x="81915" y="36539805"/>
          <a:ext cx="306000" cy="306000"/>
          <a:chOff x="9191625" y="3009900"/>
          <a:chExt cx="324000" cy="325465"/>
        </a:xfrm>
      </xdr:grpSpPr>
      <xdr:sp macro="" textlink="">
        <xdr:nvSpPr>
          <xdr:cNvPr id="53" name="Rechteck 52">
            <a:extLst>
              <a:ext uri="{FF2B5EF4-FFF2-40B4-BE49-F238E27FC236}">
                <a16:creationId xmlns:a16="http://schemas.microsoft.com/office/drawing/2014/main" id="{00000000-0008-0000-2A00-000035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54" name="Pfeil nach links 53">
            <a:extLst>
              <a:ext uri="{FF2B5EF4-FFF2-40B4-BE49-F238E27FC236}">
                <a16:creationId xmlns:a16="http://schemas.microsoft.com/office/drawing/2014/main" id="{00000000-0008-0000-2A00-000036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196</xdr:row>
      <xdr:rowOff>9525</xdr:rowOff>
    </xdr:from>
    <xdr:to>
      <xdr:col>1</xdr:col>
      <xdr:colOff>372675</xdr:colOff>
      <xdr:row>197</xdr:row>
      <xdr:rowOff>10725</xdr:rowOff>
    </xdr:to>
    <xdr:grpSp>
      <xdr:nvGrpSpPr>
        <xdr:cNvPr id="55" name="Gruppieren 54">
          <a:hlinkClick xmlns:r="http://schemas.openxmlformats.org/officeDocument/2006/relationships" r:id="rId17"/>
          <a:extLst>
            <a:ext uri="{FF2B5EF4-FFF2-40B4-BE49-F238E27FC236}">
              <a16:creationId xmlns:a16="http://schemas.microsoft.com/office/drawing/2014/main" id="{00000000-0008-0000-2A00-000037000000}"/>
            </a:ext>
          </a:extLst>
        </xdr:cNvPr>
        <xdr:cNvGrpSpPr>
          <a:grpSpLocks noChangeAspect="1"/>
        </xdr:cNvGrpSpPr>
      </xdr:nvGrpSpPr>
      <xdr:grpSpPr>
        <a:xfrm>
          <a:off x="81915" y="38871525"/>
          <a:ext cx="306000" cy="306000"/>
          <a:chOff x="9191625" y="3009900"/>
          <a:chExt cx="324000" cy="325465"/>
        </a:xfrm>
      </xdr:grpSpPr>
      <xdr:sp macro="" textlink="">
        <xdr:nvSpPr>
          <xdr:cNvPr id="56" name="Rechteck 55">
            <a:extLst>
              <a:ext uri="{FF2B5EF4-FFF2-40B4-BE49-F238E27FC236}">
                <a16:creationId xmlns:a16="http://schemas.microsoft.com/office/drawing/2014/main" id="{00000000-0008-0000-2A00-000038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57" name="Pfeil nach links 56">
            <a:extLst>
              <a:ext uri="{FF2B5EF4-FFF2-40B4-BE49-F238E27FC236}">
                <a16:creationId xmlns:a16="http://schemas.microsoft.com/office/drawing/2014/main" id="{00000000-0008-0000-2A00-000039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208</xdr:row>
      <xdr:rowOff>9525</xdr:rowOff>
    </xdr:from>
    <xdr:to>
      <xdr:col>1</xdr:col>
      <xdr:colOff>372675</xdr:colOff>
      <xdr:row>209</xdr:row>
      <xdr:rowOff>10725</xdr:rowOff>
    </xdr:to>
    <xdr:grpSp>
      <xdr:nvGrpSpPr>
        <xdr:cNvPr id="58" name="Gruppieren 57">
          <a:hlinkClick xmlns:r="http://schemas.openxmlformats.org/officeDocument/2006/relationships" r:id="rId18"/>
          <a:extLst>
            <a:ext uri="{FF2B5EF4-FFF2-40B4-BE49-F238E27FC236}">
              <a16:creationId xmlns:a16="http://schemas.microsoft.com/office/drawing/2014/main" id="{00000000-0008-0000-2A00-00003A000000}"/>
            </a:ext>
          </a:extLst>
        </xdr:cNvPr>
        <xdr:cNvGrpSpPr>
          <a:grpSpLocks noChangeAspect="1"/>
        </xdr:cNvGrpSpPr>
      </xdr:nvGrpSpPr>
      <xdr:grpSpPr>
        <a:xfrm>
          <a:off x="81915" y="41203245"/>
          <a:ext cx="306000" cy="306000"/>
          <a:chOff x="9191625" y="3009900"/>
          <a:chExt cx="324000" cy="325465"/>
        </a:xfrm>
      </xdr:grpSpPr>
      <xdr:sp macro="" textlink="">
        <xdr:nvSpPr>
          <xdr:cNvPr id="59" name="Rechteck 58">
            <a:extLst>
              <a:ext uri="{FF2B5EF4-FFF2-40B4-BE49-F238E27FC236}">
                <a16:creationId xmlns:a16="http://schemas.microsoft.com/office/drawing/2014/main" id="{00000000-0008-0000-2A00-00003B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60" name="Pfeil nach links 59">
            <a:extLst>
              <a:ext uri="{FF2B5EF4-FFF2-40B4-BE49-F238E27FC236}">
                <a16:creationId xmlns:a16="http://schemas.microsoft.com/office/drawing/2014/main" id="{00000000-0008-0000-2A00-00003C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220</xdr:row>
      <xdr:rowOff>9525</xdr:rowOff>
    </xdr:from>
    <xdr:to>
      <xdr:col>1</xdr:col>
      <xdr:colOff>372675</xdr:colOff>
      <xdr:row>221</xdr:row>
      <xdr:rowOff>10725</xdr:rowOff>
    </xdr:to>
    <xdr:grpSp>
      <xdr:nvGrpSpPr>
        <xdr:cNvPr id="61" name="Gruppieren 60">
          <a:hlinkClick xmlns:r="http://schemas.openxmlformats.org/officeDocument/2006/relationships" r:id="rId19"/>
          <a:extLst>
            <a:ext uri="{FF2B5EF4-FFF2-40B4-BE49-F238E27FC236}">
              <a16:creationId xmlns:a16="http://schemas.microsoft.com/office/drawing/2014/main" id="{00000000-0008-0000-2A00-00003D000000}"/>
            </a:ext>
          </a:extLst>
        </xdr:cNvPr>
        <xdr:cNvGrpSpPr>
          <a:grpSpLocks noChangeAspect="1"/>
        </xdr:cNvGrpSpPr>
      </xdr:nvGrpSpPr>
      <xdr:grpSpPr>
        <a:xfrm>
          <a:off x="81915" y="43534965"/>
          <a:ext cx="306000" cy="306000"/>
          <a:chOff x="9191625" y="3009900"/>
          <a:chExt cx="324000" cy="325465"/>
        </a:xfrm>
      </xdr:grpSpPr>
      <xdr:sp macro="" textlink="">
        <xdr:nvSpPr>
          <xdr:cNvPr id="62" name="Rechteck 61">
            <a:extLst>
              <a:ext uri="{FF2B5EF4-FFF2-40B4-BE49-F238E27FC236}">
                <a16:creationId xmlns:a16="http://schemas.microsoft.com/office/drawing/2014/main" id="{00000000-0008-0000-2A00-00003E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63" name="Pfeil nach links 62">
            <a:extLst>
              <a:ext uri="{FF2B5EF4-FFF2-40B4-BE49-F238E27FC236}">
                <a16:creationId xmlns:a16="http://schemas.microsoft.com/office/drawing/2014/main" id="{00000000-0008-0000-2A00-00003F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232</xdr:row>
      <xdr:rowOff>9525</xdr:rowOff>
    </xdr:from>
    <xdr:to>
      <xdr:col>1</xdr:col>
      <xdr:colOff>372675</xdr:colOff>
      <xdr:row>233</xdr:row>
      <xdr:rowOff>10725</xdr:rowOff>
    </xdr:to>
    <xdr:grpSp>
      <xdr:nvGrpSpPr>
        <xdr:cNvPr id="64" name="Gruppieren 63">
          <a:hlinkClick xmlns:r="http://schemas.openxmlformats.org/officeDocument/2006/relationships" r:id="rId20"/>
          <a:extLst>
            <a:ext uri="{FF2B5EF4-FFF2-40B4-BE49-F238E27FC236}">
              <a16:creationId xmlns:a16="http://schemas.microsoft.com/office/drawing/2014/main" id="{00000000-0008-0000-2A00-000040000000}"/>
            </a:ext>
          </a:extLst>
        </xdr:cNvPr>
        <xdr:cNvGrpSpPr>
          <a:grpSpLocks noChangeAspect="1"/>
        </xdr:cNvGrpSpPr>
      </xdr:nvGrpSpPr>
      <xdr:grpSpPr>
        <a:xfrm>
          <a:off x="81915" y="45866685"/>
          <a:ext cx="306000" cy="306000"/>
          <a:chOff x="9191625" y="3009900"/>
          <a:chExt cx="324000" cy="325465"/>
        </a:xfrm>
      </xdr:grpSpPr>
      <xdr:sp macro="" textlink="">
        <xdr:nvSpPr>
          <xdr:cNvPr id="65" name="Rechteck 64">
            <a:extLst>
              <a:ext uri="{FF2B5EF4-FFF2-40B4-BE49-F238E27FC236}">
                <a16:creationId xmlns:a16="http://schemas.microsoft.com/office/drawing/2014/main" id="{00000000-0008-0000-2A00-000041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66" name="Pfeil nach links 65">
            <a:extLst>
              <a:ext uri="{FF2B5EF4-FFF2-40B4-BE49-F238E27FC236}">
                <a16:creationId xmlns:a16="http://schemas.microsoft.com/office/drawing/2014/main" id="{00000000-0008-0000-2A00-000042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244</xdr:row>
      <xdr:rowOff>9525</xdr:rowOff>
    </xdr:from>
    <xdr:to>
      <xdr:col>1</xdr:col>
      <xdr:colOff>372675</xdr:colOff>
      <xdr:row>245</xdr:row>
      <xdr:rowOff>10725</xdr:rowOff>
    </xdr:to>
    <xdr:grpSp>
      <xdr:nvGrpSpPr>
        <xdr:cNvPr id="67" name="Gruppieren 66">
          <a:hlinkClick xmlns:r="http://schemas.openxmlformats.org/officeDocument/2006/relationships" r:id="rId21"/>
          <a:extLst>
            <a:ext uri="{FF2B5EF4-FFF2-40B4-BE49-F238E27FC236}">
              <a16:creationId xmlns:a16="http://schemas.microsoft.com/office/drawing/2014/main" id="{00000000-0008-0000-2A00-000043000000}"/>
            </a:ext>
          </a:extLst>
        </xdr:cNvPr>
        <xdr:cNvGrpSpPr>
          <a:grpSpLocks noChangeAspect="1"/>
        </xdr:cNvGrpSpPr>
      </xdr:nvGrpSpPr>
      <xdr:grpSpPr>
        <a:xfrm>
          <a:off x="81915" y="48198405"/>
          <a:ext cx="306000" cy="306000"/>
          <a:chOff x="9191625" y="3009900"/>
          <a:chExt cx="324000" cy="325465"/>
        </a:xfrm>
      </xdr:grpSpPr>
      <xdr:sp macro="" textlink="">
        <xdr:nvSpPr>
          <xdr:cNvPr id="68" name="Rechteck 67">
            <a:extLst>
              <a:ext uri="{FF2B5EF4-FFF2-40B4-BE49-F238E27FC236}">
                <a16:creationId xmlns:a16="http://schemas.microsoft.com/office/drawing/2014/main" id="{00000000-0008-0000-2A00-000044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69" name="Pfeil nach links 68">
            <a:extLst>
              <a:ext uri="{FF2B5EF4-FFF2-40B4-BE49-F238E27FC236}">
                <a16:creationId xmlns:a16="http://schemas.microsoft.com/office/drawing/2014/main" id="{00000000-0008-0000-2A00-000045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256</xdr:row>
      <xdr:rowOff>9525</xdr:rowOff>
    </xdr:from>
    <xdr:to>
      <xdr:col>1</xdr:col>
      <xdr:colOff>372675</xdr:colOff>
      <xdr:row>257</xdr:row>
      <xdr:rowOff>10725</xdr:rowOff>
    </xdr:to>
    <xdr:grpSp>
      <xdr:nvGrpSpPr>
        <xdr:cNvPr id="70" name="Gruppieren 69">
          <a:hlinkClick xmlns:r="http://schemas.openxmlformats.org/officeDocument/2006/relationships" r:id="rId22"/>
          <a:extLst>
            <a:ext uri="{FF2B5EF4-FFF2-40B4-BE49-F238E27FC236}">
              <a16:creationId xmlns:a16="http://schemas.microsoft.com/office/drawing/2014/main" id="{00000000-0008-0000-2A00-000046000000}"/>
            </a:ext>
          </a:extLst>
        </xdr:cNvPr>
        <xdr:cNvGrpSpPr>
          <a:grpSpLocks noChangeAspect="1"/>
        </xdr:cNvGrpSpPr>
      </xdr:nvGrpSpPr>
      <xdr:grpSpPr>
        <a:xfrm>
          <a:off x="81915" y="50530125"/>
          <a:ext cx="306000" cy="306000"/>
          <a:chOff x="9191625" y="3009900"/>
          <a:chExt cx="324000" cy="325465"/>
        </a:xfrm>
      </xdr:grpSpPr>
      <xdr:sp macro="" textlink="">
        <xdr:nvSpPr>
          <xdr:cNvPr id="71" name="Rechteck 70">
            <a:extLst>
              <a:ext uri="{FF2B5EF4-FFF2-40B4-BE49-F238E27FC236}">
                <a16:creationId xmlns:a16="http://schemas.microsoft.com/office/drawing/2014/main" id="{00000000-0008-0000-2A00-000047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72" name="Pfeil nach links 71">
            <a:extLst>
              <a:ext uri="{FF2B5EF4-FFF2-40B4-BE49-F238E27FC236}">
                <a16:creationId xmlns:a16="http://schemas.microsoft.com/office/drawing/2014/main" id="{00000000-0008-0000-2A00-000048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268</xdr:row>
      <xdr:rowOff>9525</xdr:rowOff>
    </xdr:from>
    <xdr:to>
      <xdr:col>1</xdr:col>
      <xdr:colOff>372675</xdr:colOff>
      <xdr:row>269</xdr:row>
      <xdr:rowOff>10725</xdr:rowOff>
    </xdr:to>
    <xdr:grpSp>
      <xdr:nvGrpSpPr>
        <xdr:cNvPr id="73" name="Gruppieren 72">
          <a:hlinkClick xmlns:r="http://schemas.openxmlformats.org/officeDocument/2006/relationships" r:id="rId23"/>
          <a:extLst>
            <a:ext uri="{FF2B5EF4-FFF2-40B4-BE49-F238E27FC236}">
              <a16:creationId xmlns:a16="http://schemas.microsoft.com/office/drawing/2014/main" id="{00000000-0008-0000-2A00-000049000000}"/>
            </a:ext>
          </a:extLst>
        </xdr:cNvPr>
        <xdr:cNvGrpSpPr>
          <a:grpSpLocks noChangeAspect="1"/>
        </xdr:cNvGrpSpPr>
      </xdr:nvGrpSpPr>
      <xdr:grpSpPr>
        <a:xfrm>
          <a:off x="81915" y="52861845"/>
          <a:ext cx="306000" cy="306000"/>
          <a:chOff x="9191625" y="3009900"/>
          <a:chExt cx="324000" cy="325465"/>
        </a:xfrm>
      </xdr:grpSpPr>
      <xdr:sp macro="" textlink="">
        <xdr:nvSpPr>
          <xdr:cNvPr id="74" name="Rechteck 73">
            <a:extLst>
              <a:ext uri="{FF2B5EF4-FFF2-40B4-BE49-F238E27FC236}">
                <a16:creationId xmlns:a16="http://schemas.microsoft.com/office/drawing/2014/main" id="{00000000-0008-0000-2A00-00004A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75" name="Pfeil nach links 74">
            <a:extLst>
              <a:ext uri="{FF2B5EF4-FFF2-40B4-BE49-F238E27FC236}">
                <a16:creationId xmlns:a16="http://schemas.microsoft.com/office/drawing/2014/main" id="{00000000-0008-0000-2A00-00004B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280</xdr:row>
      <xdr:rowOff>9525</xdr:rowOff>
    </xdr:from>
    <xdr:to>
      <xdr:col>1</xdr:col>
      <xdr:colOff>372675</xdr:colOff>
      <xdr:row>281</xdr:row>
      <xdr:rowOff>10725</xdr:rowOff>
    </xdr:to>
    <xdr:grpSp>
      <xdr:nvGrpSpPr>
        <xdr:cNvPr id="76" name="Gruppieren 75">
          <a:hlinkClick xmlns:r="http://schemas.openxmlformats.org/officeDocument/2006/relationships" r:id="rId24"/>
          <a:extLst>
            <a:ext uri="{FF2B5EF4-FFF2-40B4-BE49-F238E27FC236}">
              <a16:creationId xmlns:a16="http://schemas.microsoft.com/office/drawing/2014/main" id="{00000000-0008-0000-2A00-00004C000000}"/>
            </a:ext>
          </a:extLst>
        </xdr:cNvPr>
        <xdr:cNvGrpSpPr>
          <a:grpSpLocks noChangeAspect="1"/>
        </xdr:cNvGrpSpPr>
      </xdr:nvGrpSpPr>
      <xdr:grpSpPr>
        <a:xfrm>
          <a:off x="81915" y="55193565"/>
          <a:ext cx="306000" cy="306000"/>
          <a:chOff x="9191625" y="3009900"/>
          <a:chExt cx="324000" cy="325465"/>
        </a:xfrm>
      </xdr:grpSpPr>
      <xdr:sp macro="" textlink="">
        <xdr:nvSpPr>
          <xdr:cNvPr id="77" name="Rechteck 76">
            <a:extLst>
              <a:ext uri="{FF2B5EF4-FFF2-40B4-BE49-F238E27FC236}">
                <a16:creationId xmlns:a16="http://schemas.microsoft.com/office/drawing/2014/main" id="{00000000-0008-0000-2A00-00004D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78" name="Pfeil nach links 77">
            <a:extLst>
              <a:ext uri="{FF2B5EF4-FFF2-40B4-BE49-F238E27FC236}">
                <a16:creationId xmlns:a16="http://schemas.microsoft.com/office/drawing/2014/main" id="{00000000-0008-0000-2A00-00004E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292</xdr:row>
      <xdr:rowOff>9525</xdr:rowOff>
    </xdr:from>
    <xdr:to>
      <xdr:col>1</xdr:col>
      <xdr:colOff>372675</xdr:colOff>
      <xdr:row>293</xdr:row>
      <xdr:rowOff>10725</xdr:rowOff>
    </xdr:to>
    <xdr:grpSp>
      <xdr:nvGrpSpPr>
        <xdr:cNvPr id="79" name="Gruppieren 78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id="{00000000-0008-0000-2A00-00004F000000}"/>
            </a:ext>
          </a:extLst>
        </xdr:cNvPr>
        <xdr:cNvGrpSpPr>
          <a:grpSpLocks noChangeAspect="1"/>
        </xdr:cNvGrpSpPr>
      </xdr:nvGrpSpPr>
      <xdr:grpSpPr>
        <a:xfrm>
          <a:off x="81915" y="57525285"/>
          <a:ext cx="306000" cy="306000"/>
          <a:chOff x="9191625" y="3009900"/>
          <a:chExt cx="324000" cy="325465"/>
        </a:xfrm>
      </xdr:grpSpPr>
      <xdr:sp macro="" textlink="">
        <xdr:nvSpPr>
          <xdr:cNvPr id="80" name="Rechteck 79">
            <a:extLst>
              <a:ext uri="{FF2B5EF4-FFF2-40B4-BE49-F238E27FC236}">
                <a16:creationId xmlns:a16="http://schemas.microsoft.com/office/drawing/2014/main" id="{00000000-0008-0000-2A00-000050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81" name="Pfeil nach links 80">
            <a:extLst>
              <a:ext uri="{FF2B5EF4-FFF2-40B4-BE49-F238E27FC236}">
                <a16:creationId xmlns:a16="http://schemas.microsoft.com/office/drawing/2014/main" id="{00000000-0008-0000-2A00-000051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304</xdr:row>
      <xdr:rowOff>9525</xdr:rowOff>
    </xdr:from>
    <xdr:to>
      <xdr:col>1</xdr:col>
      <xdr:colOff>372675</xdr:colOff>
      <xdr:row>305</xdr:row>
      <xdr:rowOff>10725</xdr:rowOff>
    </xdr:to>
    <xdr:grpSp>
      <xdr:nvGrpSpPr>
        <xdr:cNvPr id="82" name="Gruppieren 81">
          <a:hlinkClick xmlns:r="http://schemas.openxmlformats.org/officeDocument/2006/relationships" r:id="rId26"/>
          <a:extLst>
            <a:ext uri="{FF2B5EF4-FFF2-40B4-BE49-F238E27FC236}">
              <a16:creationId xmlns:a16="http://schemas.microsoft.com/office/drawing/2014/main" id="{00000000-0008-0000-2A00-000052000000}"/>
            </a:ext>
          </a:extLst>
        </xdr:cNvPr>
        <xdr:cNvGrpSpPr>
          <a:grpSpLocks noChangeAspect="1"/>
        </xdr:cNvGrpSpPr>
      </xdr:nvGrpSpPr>
      <xdr:grpSpPr>
        <a:xfrm>
          <a:off x="81915" y="59857005"/>
          <a:ext cx="306000" cy="306000"/>
          <a:chOff x="9191625" y="3009900"/>
          <a:chExt cx="324000" cy="325465"/>
        </a:xfrm>
      </xdr:grpSpPr>
      <xdr:sp macro="" textlink="">
        <xdr:nvSpPr>
          <xdr:cNvPr id="83" name="Rechteck 82">
            <a:extLst>
              <a:ext uri="{FF2B5EF4-FFF2-40B4-BE49-F238E27FC236}">
                <a16:creationId xmlns:a16="http://schemas.microsoft.com/office/drawing/2014/main" id="{00000000-0008-0000-2A00-000053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84" name="Pfeil nach links 83">
            <a:extLst>
              <a:ext uri="{FF2B5EF4-FFF2-40B4-BE49-F238E27FC236}">
                <a16:creationId xmlns:a16="http://schemas.microsoft.com/office/drawing/2014/main" id="{00000000-0008-0000-2A00-000054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316</xdr:row>
      <xdr:rowOff>9525</xdr:rowOff>
    </xdr:from>
    <xdr:to>
      <xdr:col>1</xdr:col>
      <xdr:colOff>372675</xdr:colOff>
      <xdr:row>317</xdr:row>
      <xdr:rowOff>10725</xdr:rowOff>
    </xdr:to>
    <xdr:grpSp>
      <xdr:nvGrpSpPr>
        <xdr:cNvPr id="85" name="Gruppieren 84">
          <a:hlinkClick xmlns:r="http://schemas.openxmlformats.org/officeDocument/2006/relationships" r:id="rId27"/>
          <a:extLst>
            <a:ext uri="{FF2B5EF4-FFF2-40B4-BE49-F238E27FC236}">
              <a16:creationId xmlns:a16="http://schemas.microsoft.com/office/drawing/2014/main" id="{00000000-0008-0000-2A00-000055000000}"/>
            </a:ext>
          </a:extLst>
        </xdr:cNvPr>
        <xdr:cNvGrpSpPr>
          <a:grpSpLocks noChangeAspect="1"/>
        </xdr:cNvGrpSpPr>
      </xdr:nvGrpSpPr>
      <xdr:grpSpPr>
        <a:xfrm>
          <a:off x="81915" y="62188725"/>
          <a:ext cx="306000" cy="306000"/>
          <a:chOff x="9191625" y="3009900"/>
          <a:chExt cx="324000" cy="325465"/>
        </a:xfrm>
      </xdr:grpSpPr>
      <xdr:sp macro="" textlink="">
        <xdr:nvSpPr>
          <xdr:cNvPr id="86" name="Rechteck 85">
            <a:extLst>
              <a:ext uri="{FF2B5EF4-FFF2-40B4-BE49-F238E27FC236}">
                <a16:creationId xmlns:a16="http://schemas.microsoft.com/office/drawing/2014/main" id="{00000000-0008-0000-2A00-000056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87" name="Pfeil nach links 86">
            <a:extLst>
              <a:ext uri="{FF2B5EF4-FFF2-40B4-BE49-F238E27FC236}">
                <a16:creationId xmlns:a16="http://schemas.microsoft.com/office/drawing/2014/main" id="{00000000-0008-0000-2A00-000057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328</xdr:row>
      <xdr:rowOff>9525</xdr:rowOff>
    </xdr:from>
    <xdr:to>
      <xdr:col>1</xdr:col>
      <xdr:colOff>372675</xdr:colOff>
      <xdr:row>329</xdr:row>
      <xdr:rowOff>10725</xdr:rowOff>
    </xdr:to>
    <xdr:grpSp>
      <xdr:nvGrpSpPr>
        <xdr:cNvPr id="88" name="Gruppieren 87">
          <a:hlinkClick xmlns:r="http://schemas.openxmlformats.org/officeDocument/2006/relationships" r:id="rId28"/>
          <a:extLst>
            <a:ext uri="{FF2B5EF4-FFF2-40B4-BE49-F238E27FC236}">
              <a16:creationId xmlns:a16="http://schemas.microsoft.com/office/drawing/2014/main" id="{00000000-0008-0000-2A00-000058000000}"/>
            </a:ext>
          </a:extLst>
        </xdr:cNvPr>
        <xdr:cNvGrpSpPr>
          <a:grpSpLocks noChangeAspect="1"/>
        </xdr:cNvGrpSpPr>
      </xdr:nvGrpSpPr>
      <xdr:grpSpPr>
        <a:xfrm>
          <a:off x="81915" y="64520445"/>
          <a:ext cx="306000" cy="306000"/>
          <a:chOff x="9191625" y="3009900"/>
          <a:chExt cx="324000" cy="325465"/>
        </a:xfrm>
      </xdr:grpSpPr>
      <xdr:sp macro="" textlink="">
        <xdr:nvSpPr>
          <xdr:cNvPr id="89" name="Rechteck 88">
            <a:extLst>
              <a:ext uri="{FF2B5EF4-FFF2-40B4-BE49-F238E27FC236}">
                <a16:creationId xmlns:a16="http://schemas.microsoft.com/office/drawing/2014/main" id="{00000000-0008-0000-2A00-000059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90" name="Pfeil nach links 89">
            <a:extLst>
              <a:ext uri="{FF2B5EF4-FFF2-40B4-BE49-F238E27FC236}">
                <a16:creationId xmlns:a16="http://schemas.microsoft.com/office/drawing/2014/main" id="{00000000-0008-0000-2A00-00005A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340</xdr:row>
      <xdr:rowOff>9525</xdr:rowOff>
    </xdr:from>
    <xdr:to>
      <xdr:col>1</xdr:col>
      <xdr:colOff>372675</xdr:colOff>
      <xdr:row>341</xdr:row>
      <xdr:rowOff>10725</xdr:rowOff>
    </xdr:to>
    <xdr:grpSp>
      <xdr:nvGrpSpPr>
        <xdr:cNvPr id="91" name="Gruppieren 90">
          <a:hlinkClick xmlns:r="http://schemas.openxmlformats.org/officeDocument/2006/relationships" r:id="rId29"/>
          <a:extLst>
            <a:ext uri="{FF2B5EF4-FFF2-40B4-BE49-F238E27FC236}">
              <a16:creationId xmlns:a16="http://schemas.microsoft.com/office/drawing/2014/main" id="{00000000-0008-0000-2A00-00005B000000}"/>
            </a:ext>
          </a:extLst>
        </xdr:cNvPr>
        <xdr:cNvGrpSpPr>
          <a:grpSpLocks noChangeAspect="1"/>
        </xdr:cNvGrpSpPr>
      </xdr:nvGrpSpPr>
      <xdr:grpSpPr>
        <a:xfrm>
          <a:off x="81915" y="66852165"/>
          <a:ext cx="306000" cy="306000"/>
          <a:chOff x="9191625" y="3009900"/>
          <a:chExt cx="324000" cy="325465"/>
        </a:xfrm>
      </xdr:grpSpPr>
      <xdr:sp macro="" textlink="">
        <xdr:nvSpPr>
          <xdr:cNvPr id="92" name="Rechteck 91">
            <a:extLst>
              <a:ext uri="{FF2B5EF4-FFF2-40B4-BE49-F238E27FC236}">
                <a16:creationId xmlns:a16="http://schemas.microsoft.com/office/drawing/2014/main" id="{00000000-0008-0000-2A00-00005C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93" name="Pfeil nach links 92">
            <a:extLst>
              <a:ext uri="{FF2B5EF4-FFF2-40B4-BE49-F238E27FC236}">
                <a16:creationId xmlns:a16="http://schemas.microsoft.com/office/drawing/2014/main" id="{00000000-0008-0000-2A00-00005D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352</xdr:row>
      <xdr:rowOff>9525</xdr:rowOff>
    </xdr:from>
    <xdr:to>
      <xdr:col>1</xdr:col>
      <xdr:colOff>372675</xdr:colOff>
      <xdr:row>353</xdr:row>
      <xdr:rowOff>10725</xdr:rowOff>
    </xdr:to>
    <xdr:grpSp>
      <xdr:nvGrpSpPr>
        <xdr:cNvPr id="94" name="Gruppieren 93">
          <a:hlinkClick xmlns:r="http://schemas.openxmlformats.org/officeDocument/2006/relationships" r:id="rId30"/>
          <a:extLst>
            <a:ext uri="{FF2B5EF4-FFF2-40B4-BE49-F238E27FC236}">
              <a16:creationId xmlns:a16="http://schemas.microsoft.com/office/drawing/2014/main" id="{00000000-0008-0000-2A00-00005E000000}"/>
            </a:ext>
          </a:extLst>
        </xdr:cNvPr>
        <xdr:cNvGrpSpPr>
          <a:grpSpLocks noChangeAspect="1"/>
        </xdr:cNvGrpSpPr>
      </xdr:nvGrpSpPr>
      <xdr:grpSpPr>
        <a:xfrm>
          <a:off x="81915" y="69183885"/>
          <a:ext cx="306000" cy="306000"/>
          <a:chOff x="9191625" y="3009900"/>
          <a:chExt cx="324000" cy="325465"/>
        </a:xfrm>
      </xdr:grpSpPr>
      <xdr:sp macro="" textlink="">
        <xdr:nvSpPr>
          <xdr:cNvPr id="95" name="Rechteck 94">
            <a:extLst>
              <a:ext uri="{FF2B5EF4-FFF2-40B4-BE49-F238E27FC236}">
                <a16:creationId xmlns:a16="http://schemas.microsoft.com/office/drawing/2014/main" id="{00000000-0008-0000-2A00-00005F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96" name="Pfeil nach links 95">
            <a:extLst>
              <a:ext uri="{FF2B5EF4-FFF2-40B4-BE49-F238E27FC236}">
                <a16:creationId xmlns:a16="http://schemas.microsoft.com/office/drawing/2014/main" id="{00000000-0008-0000-2A00-000060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364</xdr:row>
      <xdr:rowOff>9525</xdr:rowOff>
    </xdr:from>
    <xdr:to>
      <xdr:col>1</xdr:col>
      <xdr:colOff>372675</xdr:colOff>
      <xdr:row>365</xdr:row>
      <xdr:rowOff>10725</xdr:rowOff>
    </xdr:to>
    <xdr:grpSp>
      <xdr:nvGrpSpPr>
        <xdr:cNvPr id="97" name="Gruppieren 96">
          <a:hlinkClick xmlns:r="http://schemas.openxmlformats.org/officeDocument/2006/relationships" r:id="rId31"/>
          <a:extLst>
            <a:ext uri="{FF2B5EF4-FFF2-40B4-BE49-F238E27FC236}">
              <a16:creationId xmlns:a16="http://schemas.microsoft.com/office/drawing/2014/main" id="{00000000-0008-0000-2A00-000061000000}"/>
            </a:ext>
          </a:extLst>
        </xdr:cNvPr>
        <xdr:cNvGrpSpPr>
          <a:grpSpLocks noChangeAspect="1"/>
        </xdr:cNvGrpSpPr>
      </xdr:nvGrpSpPr>
      <xdr:grpSpPr>
        <a:xfrm>
          <a:off x="81915" y="71515605"/>
          <a:ext cx="306000" cy="306000"/>
          <a:chOff x="9191625" y="3009900"/>
          <a:chExt cx="324000" cy="325465"/>
        </a:xfrm>
      </xdr:grpSpPr>
      <xdr:sp macro="" textlink="">
        <xdr:nvSpPr>
          <xdr:cNvPr id="98" name="Rechteck 97">
            <a:extLst>
              <a:ext uri="{FF2B5EF4-FFF2-40B4-BE49-F238E27FC236}">
                <a16:creationId xmlns:a16="http://schemas.microsoft.com/office/drawing/2014/main" id="{00000000-0008-0000-2A00-000062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99" name="Pfeil nach links 98">
            <a:extLst>
              <a:ext uri="{FF2B5EF4-FFF2-40B4-BE49-F238E27FC236}">
                <a16:creationId xmlns:a16="http://schemas.microsoft.com/office/drawing/2014/main" id="{00000000-0008-0000-2A00-000063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376</xdr:row>
      <xdr:rowOff>9525</xdr:rowOff>
    </xdr:from>
    <xdr:to>
      <xdr:col>1</xdr:col>
      <xdr:colOff>372675</xdr:colOff>
      <xdr:row>377</xdr:row>
      <xdr:rowOff>10725</xdr:rowOff>
    </xdr:to>
    <xdr:grpSp>
      <xdr:nvGrpSpPr>
        <xdr:cNvPr id="100" name="Gruppieren 99">
          <a:hlinkClick xmlns:r="http://schemas.openxmlformats.org/officeDocument/2006/relationships" r:id="rId32"/>
          <a:extLst>
            <a:ext uri="{FF2B5EF4-FFF2-40B4-BE49-F238E27FC236}">
              <a16:creationId xmlns:a16="http://schemas.microsoft.com/office/drawing/2014/main" id="{00000000-0008-0000-2A00-000064000000}"/>
            </a:ext>
          </a:extLst>
        </xdr:cNvPr>
        <xdr:cNvGrpSpPr>
          <a:grpSpLocks noChangeAspect="1"/>
        </xdr:cNvGrpSpPr>
      </xdr:nvGrpSpPr>
      <xdr:grpSpPr>
        <a:xfrm>
          <a:off x="81915" y="73847325"/>
          <a:ext cx="306000" cy="306000"/>
          <a:chOff x="9191625" y="3009900"/>
          <a:chExt cx="324000" cy="325465"/>
        </a:xfrm>
      </xdr:grpSpPr>
      <xdr:sp macro="" textlink="">
        <xdr:nvSpPr>
          <xdr:cNvPr id="101" name="Rechteck 100">
            <a:extLst>
              <a:ext uri="{FF2B5EF4-FFF2-40B4-BE49-F238E27FC236}">
                <a16:creationId xmlns:a16="http://schemas.microsoft.com/office/drawing/2014/main" id="{00000000-0008-0000-2A00-000065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02" name="Pfeil nach links 101">
            <a:extLst>
              <a:ext uri="{FF2B5EF4-FFF2-40B4-BE49-F238E27FC236}">
                <a16:creationId xmlns:a16="http://schemas.microsoft.com/office/drawing/2014/main" id="{00000000-0008-0000-2A00-000066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388</xdr:row>
      <xdr:rowOff>9525</xdr:rowOff>
    </xdr:from>
    <xdr:to>
      <xdr:col>1</xdr:col>
      <xdr:colOff>372675</xdr:colOff>
      <xdr:row>389</xdr:row>
      <xdr:rowOff>10725</xdr:rowOff>
    </xdr:to>
    <xdr:grpSp>
      <xdr:nvGrpSpPr>
        <xdr:cNvPr id="103" name="Gruppieren 102">
          <a:hlinkClick xmlns:r="http://schemas.openxmlformats.org/officeDocument/2006/relationships" r:id="rId33"/>
          <a:extLst>
            <a:ext uri="{FF2B5EF4-FFF2-40B4-BE49-F238E27FC236}">
              <a16:creationId xmlns:a16="http://schemas.microsoft.com/office/drawing/2014/main" id="{00000000-0008-0000-2A00-000067000000}"/>
            </a:ext>
          </a:extLst>
        </xdr:cNvPr>
        <xdr:cNvGrpSpPr>
          <a:grpSpLocks noChangeAspect="1"/>
        </xdr:cNvGrpSpPr>
      </xdr:nvGrpSpPr>
      <xdr:grpSpPr>
        <a:xfrm>
          <a:off x="81915" y="76179045"/>
          <a:ext cx="306000" cy="306000"/>
          <a:chOff x="9191625" y="3009900"/>
          <a:chExt cx="324000" cy="325465"/>
        </a:xfrm>
      </xdr:grpSpPr>
      <xdr:sp macro="" textlink="">
        <xdr:nvSpPr>
          <xdr:cNvPr id="104" name="Rechteck 103">
            <a:extLst>
              <a:ext uri="{FF2B5EF4-FFF2-40B4-BE49-F238E27FC236}">
                <a16:creationId xmlns:a16="http://schemas.microsoft.com/office/drawing/2014/main" id="{00000000-0008-0000-2A00-000068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05" name="Pfeil nach links 104">
            <a:extLst>
              <a:ext uri="{FF2B5EF4-FFF2-40B4-BE49-F238E27FC236}">
                <a16:creationId xmlns:a16="http://schemas.microsoft.com/office/drawing/2014/main" id="{00000000-0008-0000-2A00-000069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400</xdr:row>
      <xdr:rowOff>9525</xdr:rowOff>
    </xdr:from>
    <xdr:to>
      <xdr:col>1</xdr:col>
      <xdr:colOff>372675</xdr:colOff>
      <xdr:row>401</xdr:row>
      <xdr:rowOff>10725</xdr:rowOff>
    </xdr:to>
    <xdr:grpSp>
      <xdr:nvGrpSpPr>
        <xdr:cNvPr id="106" name="Gruppieren 105">
          <a:hlinkClick xmlns:r="http://schemas.openxmlformats.org/officeDocument/2006/relationships" r:id="rId34"/>
          <a:extLst>
            <a:ext uri="{FF2B5EF4-FFF2-40B4-BE49-F238E27FC236}">
              <a16:creationId xmlns:a16="http://schemas.microsoft.com/office/drawing/2014/main" id="{00000000-0008-0000-2A00-00006A000000}"/>
            </a:ext>
          </a:extLst>
        </xdr:cNvPr>
        <xdr:cNvGrpSpPr>
          <a:grpSpLocks noChangeAspect="1"/>
        </xdr:cNvGrpSpPr>
      </xdr:nvGrpSpPr>
      <xdr:grpSpPr>
        <a:xfrm>
          <a:off x="81915" y="78510765"/>
          <a:ext cx="306000" cy="306000"/>
          <a:chOff x="9191625" y="3009900"/>
          <a:chExt cx="324000" cy="325465"/>
        </a:xfrm>
      </xdr:grpSpPr>
      <xdr:sp macro="" textlink="">
        <xdr:nvSpPr>
          <xdr:cNvPr id="107" name="Rechteck 106">
            <a:extLst>
              <a:ext uri="{FF2B5EF4-FFF2-40B4-BE49-F238E27FC236}">
                <a16:creationId xmlns:a16="http://schemas.microsoft.com/office/drawing/2014/main" id="{00000000-0008-0000-2A00-00006B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08" name="Pfeil nach links 107">
            <a:extLst>
              <a:ext uri="{FF2B5EF4-FFF2-40B4-BE49-F238E27FC236}">
                <a16:creationId xmlns:a16="http://schemas.microsoft.com/office/drawing/2014/main" id="{00000000-0008-0000-2A00-00006C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412</xdr:row>
      <xdr:rowOff>9525</xdr:rowOff>
    </xdr:from>
    <xdr:to>
      <xdr:col>1</xdr:col>
      <xdr:colOff>372675</xdr:colOff>
      <xdr:row>413</xdr:row>
      <xdr:rowOff>10725</xdr:rowOff>
    </xdr:to>
    <xdr:grpSp>
      <xdr:nvGrpSpPr>
        <xdr:cNvPr id="109" name="Gruppieren 108">
          <a:hlinkClick xmlns:r="http://schemas.openxmlformats.org/officeDocument/2006/relationships" r:id="rId35"/>
          <a:extLst>
            <a:ext uri="{FF2B5EF4-FFF2-40B4-BE49-F238E27FC236}">
              <a16:creationId xmlns:a16="http://schemas.microsoft.com/office/drawing/2014/main" id="{00000000-0008-0000-2A00-00006D000000}"/>
            </a:ext>
          </a:extLst>
        </xdr:cNvPr>
        <xdr:cNvGrpSpPr>
          <a:grpSpLocks noChangeAspect="1"/>
        </xdr:cNvGrpSpPr>
      </xdr:nvGrpSpPr>
      <xdr:grpSpPr>
        <a:xfrm>
          <a:off x="81915" y="80842485"/>
          <a:ext cx="306000" cy="306000"/>
          <a:chOff x="9191625" y="3009900"/>
          <a:chExt cx="324000" cy="325465"/>
        </a:xfrm>
      </xdr:grpSpPr>
      <xdr:sp macro="" textlink="">
        <xdr:nvSpPr>
          <xdr:cNvPr id="110" name="Rechteck 109">
            <a:extLst>
              <a:ext uri="{FF2B5EF4-FFF2-40B4-BE49-F238E27FC236}">
                <a16:creationId xmlns:a16="http://schemas.microsoft.com/office/drawing/2014/main" id="{00000000-0008-0000-2A00-00006E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11" name="Pfeil nach links 110">
            <a:extLst>
              <a:ext uri="{FF2B5EF4-FFF2-40B4-BE49-F238E27FC236}">
                <a16:creationId xmlns:a16="http://schemas.microsoft.com/office/drawing/2014/main" id="{00000000-0008-0000-2A00-00006F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424</xdr:row>
      <xdr:rowOff>9525</xdr:rowOff>
    </xdr:from>
    <xdr:to>
      <xdr:col>1</xdr:col>
      <xdr:colOff>372675</xdr:colOff>
      <xdr:row>425</xdr:row>
      <xdr:rowOff>10725</xdr:rowOff>
    </xdr:to>
    <xdr:grpSp>
      <xdr:nvGrpSpPr>
        <xdr:cNvPr id="112" name="Gruppieren 111">
          <a:hlinkClick xmlns:r="http://schemas.openxmlformats.org/officeDocument/2006/relationships" r:id="rId36"/>
          <a:extLst>
            <a:ext uri="{FF2B5EF4-FFF2-40B4-BE49-F238E27FC236}">
              <a16:creationId xmlns:a16="http://schemas.microsoft.com/office/drawing/2014/main" id="{00000000-0008-0000-2A00-000070000000}"/>
            </a:ext>
          </a:extLst>
        </xdr:cNvPr>
        <xdr:cNvGrpSpPr>
          <a:grpSpLocks noChangeAspect="1"/>
        </xdr:cNvGrpSpPr>
      </xdr:nvGrpSpPr>
      <xdr:grpSpPr>
        <a:xfrm>
          <a:off x="81915" y="83174205"/>
          <a:ext cx="306000" cy="306000"/>
          <a:chOff x="9191625" y="3009900"/>
          <a:chExt cx="324000" cy="325465"/>
        </a:xfrm>
      </xdr:grpSpPr>
      <xdr:sp macro="" textlink="">
        <xdr:nvSpPr>
          <xdr:cNvPr id="113" name="Rechteck 112">
            <a:extLst>
              <a:ext uri="{FF2B5EF4-FFF2-40B4-BE49-F238E27FC236}">
                <a16:creationId xmlns:a16="http://schemas.microsoft.com/office/drawing/2014/main" id="{00000000-0008-0000-2A00-000071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14" name="Pfeil nach links 113">
            <a:extLst>
              <a:ext uri="{FF2B5EF4-FFF2-40B4-BE49-F238E27FC236}">
                <a16:creationId xmlns:a16="http://schemas.microsoft.com/office/drawing/2014/main" id="{00000000-0008-0000-2A00-000072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436</xdr:row>
      <xdr:rowOff>9525</xdr:rowOff>
    </xdr:from>
    <xdr:to>
      <xdr:col>1</xdr:col>
      <xdr:colOff>372675</xdr:colOff>
      <xdr:row>437</xdr:row>
      <xdr:rowOff>10725</xdr:rowOff>
    </xdr:to>
    <xdr:grpSp>
      <xdr:nvGrpSpPr>
        <xdr:cNvPr id="115" name="Gruppieren 114">
          <a:hlinkClick xmlns:r="http://schemas.openxmlformats.org/officeDocument/2006/relationships" r:id="rId37"/>
          <a:extLst>
            <a:ext uri="{FF2B5EF4-FFF2-40B4-BE49-F238E27FC236}">
              <a16:creationId xmlns:a16="http://schemas.microsoft.com/office/drawing/2014/main" id="{00000000-0008-0000-2A00-000073000000}"/>
            </a:ext>
          </a:extLst>
        </xdr:cNvPr>
        <xdr:cNvGrpSpPr>
          <a:grpSpLocks noChangeAspect="1"/>
        </xdr:cNvGrpSpPr>
      </xdr:nvGrpSpPr>
      <xdr:grpSpPr>
        <a:xfrm>
          <a:off x="81915" y="85505925"/>
          <a:ext cx="306000" cy="306000"/>
          <a:chOff x="9191625" y="3009900"/>
          <a:chExt cx="324000" cy="325465"/>
        </a:xfrm>
      </xdr:grpSpPr>
      <xdr:sp macro="" textlink="">
        <xdr:nvSpPr>
          <xdr:cNvPr id="116" name="Rechteck 115">
            <a:extLst>
              <a:ext uri="{FF2B5EF4-FFF2-40B4-BE49-F238E27FC236}">
                <a16:creationId xmlns:a16="http://schemas.microsoft.com/office/drawing/2014/main" id="{00000000-0008-0000-2A00-000074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17" name="Pfeil nach links 116">
            <a:extLst>
              <a:ext uri="{FF2B5EF4-FFF2-40B4-BE49-F238E27FC236}">
                <a16:creationId xmlns:a16="http://schemas.microsoft.com/office/drawing/2014/main" id="{00000000-0008-0000-2A00-000075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448</xdr:row>
      <xdr:rowOff>9525</xdr:rowOff>
    </xdr:from>
    <xdr:to>
      <xdr:col>1</xdr:col>
      <xdr:colOff>372675</xdr:colOff>
      <xdr:row>449</xdr:row>
      <xdr:rowOff>10725</xdr:rowOff>
    </xdr:to>
    <xdr:grpSp>
      <xdr:nvGrpSpPr>
        <xdr:cNvPr id="118" name="Gruppieren 117">
          <a:hlinkClick xmlns:r="http://schemas.openxmlformats.org/officeDocument/2006/relationships" r:id="rId38"/>
          <a:extLst>
            <a:ext uri="{FF2B5EF4-FFF2-40B4-BE49-F238E27FC236}">
              <a16:creationId xmlns:a16="http://schemas.microsoft.com/office/drawing/2014/main" id="{00000000-0008-0000-2A00-000076000000}"/>
            </a:ext>
          </a:extLst>
        </xdr:cNvPr>
        <xdr:cNvGrpSpPr>
          <a:grpSpLocks noChangeAspect="1"/>
        </xdr:cNvGrpSpPr>
      </xdr:nvGrpSpPr>
      <xdr:grpSpPr>
        <a:xfrm>
          <a:off x="81915" y="87837645"/>
          <a:ext cx="306000" cy="306000"/>
          <a:chOff x="9191625" y="3009900"/>
          <a:chExt cx="324000" cy="325465"/>
        </a:xfrm>
      </xdr:grpSpPr>
      <xdr:sp macro="" textlink="">
        <xdr:nvSpPr>
          <xdr:cNvPr id="119" name="Rechteck 118">
            <a:extLst>
              <a:ext uri="{FF2B5EF4-FFF2-40B4-BE49-F238E27FC236}">
                <a16:creationId xmlns:a16="http://schemas.microsoft.com/office/drawing/2014/main" id="{00000000-0008-0000-2A00-000077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20" name="Pfeil nach links 119">
            <a:extLst>
              <a:ext uri="{FF2B5EF4-FFF2-40B4-BE49-F238E27FC236}">
                <a16:creationId xmlns:a16="http://schemas.microsoft.com/office/drawing/2014/main" id="{00000000-0008-0000-2A00-000078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460</xdr:row>
      <xdr:rowOff>9525</xdr:rowOff>
    </xdr:from>
    <xdr:to>
      <xdr:col>1</xdr:col>
      <xdr:colOff>372675</xdr:colOff>
      <xdr:row>461</xdr:row>
      <xdr:rowOff>10725</xdr:rowOff>
    </xdr:to>
    <xdr:grpSp>
      <xdr:nvGrpSpPr>
        <xdr:cNvPr id="121" name="Gruppieren 120">
          <a:hlinkClick xmlns:r="http://schemas.openxmlformats.org/officeDocument/2006/relationships" r:id="rId39"/>
          <a:extLst>
            <a:ext uri="{FF2B5EF4-FFF2-40B4-BE49-F238E27FC236}">
              <a16:creationId xmlns:a16="http://schemas.microsoft.com/office/drawing/2014/main" id="{00000000-0008-0000-2A00-000079000000}"/>
            </a:ext>
          </a:extLst>
        </xdr:cNvPr>
        <xdr:cNvGrpSpPr>
          <a:grpSpLocks noChangeAspect="1"/>
        </xdr:cNvGrpSpPr>
      </xdr:nvGrpSpPr>
      <xdr:grpSpPr>
        <a:xfrm>
          <a:off x="81915" y="90169365"/>
          <a:ext cx="306000" cy="306000"/>
          <a:chOff x="9191625" y="3009900"/>
          <a:chExt cx="324000" cy="325465"/>
        </a:xfrm>
      </xdr:grpSpPr>
      <xdr:sp macro="" textlink="">
        <xdr:nvSpPr>
          <xdr:cNvPr id="122" name="Rechteck 121">
            <a:extLst>
              <a:ext uri="{FF2B5EF4-FFF2-40B4-BE49-F238E27FC236}">
                <a16:creationId xmlns:a16="http://schemas.microsoft.com/office/drawing/2014/main" id="{00000000-0008-0000-2A00-00007A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23" name="Pfeil nach links 122">
            <a:extLst>
              <a:ext uri="{FF2B5EF4-FFF2-40B4-BE49-F238E27FC236}">
                <a16:creationId xmlns:a16="http://schemas.microsoft.com/office/drawing/2014/main" id="{00000000-0008-0000-2A00-00007B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472</xdr:row>
      <xdr:rowOff>9525</xdr:rowOff>
    </xdr:from>
    <xdr:to>
      <xdr:col>1</xdr:col>
      <xdr:colOff>372675</xdr:colOff>
      <xdr:row>473</xdr:row>
      <xdr:rowOff>10725</xdr:rowOff>
    </xdr:to>
    <xdr:grpSp>
      <xdr:nvGrpSpPr>
        <xdr:cNvPr id="124" name="Gruppieren 123">
          <a:hlinkClick xmlns:r="http://schemas.openxmlformats.org/officeDocument/2006/relationships" r:id="rId40"/>
          <a:extLst>
            <a:ext uri="{FF2B5EF4-FFF2-40B4-BE49-F238E27FC236}">
              <a16:creationId xmlns:a16="http://schemas.microsoft.com/office/drawing/2014/main" id="{00000000-0008-0000-2A00-00007C000000}"/>
            </a:ext>
          </a:extLst>
        </xdr:cNvPr>
        <xdr:cNvGrpSpPr>
          <a:grpSpLocks noChangeAspect="1"/>
        </xdr:cNvGrpSpPr>
      </xdr:nvGrpSpPr>
      <xdr:grpSpPr>
        <a:xfrm>
          <a:off x="81915" y="92501085"/>
          <a:ext cx="306000" cy="306000"/>
          <a:chOff x="9191625" y="3009900"/>
          <a:chExt cx="324000" cy="325465"/>
        </a:xfrm>
      </xdr:grpSpPr>
      <xdr:sp macro="" textlink="">
        <xdr:nvSpPr>
          <xdr:cNvPr id="125" name="Rechteck 124">
            <a:extLst>
              <a:ext uri="{FF2B5EF4-FFF2-40B4-BE49-F238E27FC236}">
                <a16:creationId xmlns:a16="http://schemas.microsoft.com/office/drawing/2014/main" id="{00000000-0008-0000-2A00-00007D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26" name="Pfeil nach links 125">
            <a:extLst>
              <a:ext uri="{FF2B5EF4-FFF2-40B4-BE49-F238E27FC236}">
                <a16:creationId xmlns:a16="http://schemas.microsoft.com/office/drawing/2014/main" id="{00000000-0008-0000-2A00-00007E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496</xdr:row>
      <xdr:rowOff>9525</xdr:rowOff>
    </xdr:from>
    <xdr:to>
      <xdr:col>1</xdr:col>
      <xdr:colOff>372675</xdr:colOff>
      <xdr:row>497</xdr:row>
      <xdr:rowOff>10725</xdr:rowOff>
    </xdr:to>
    <xdr:grpSp>
      <xdr:nvGrpSpPr>
        <xdr:cNvPr id="127" name="Gruppieren 126">
          <a:hlinkClick xmlns:r="http://schemas.openxmlformats.org/officeDocument/2006/relationships" r:id="rId41"/>
          <a:extLst>
            <a:ext uri="{FF2B5EF4-FFF2-40B4-BE49-F238E27FC236}">
              <a16:creationId xmlns:a16="http://schemas.microsoft.com/office/drawing/2014/main" id="{00000000-0008-0000-2A00-00007F000000}"/>
            </a:ext>
          </a:extLst>
        </xdr:cNvPr>
        <xdr:cNvGrpSpPr>
          <a:grpSpLocks noChangeAspect="1"/>
        </xdr:cNvGrpSpPr>
      </xdr:nvGrpSpPr>
      <xdr:grpSpPr>
        <a:xfrm>
          <a:off x="81915" y="97164525"/>
          <a:ext cx="306000" cy="306000"/>
          <a:chOff x="9191625" y="3009900"/>
          <a:chExt cx="324000" cy="325465"/>
        </a:xfrm>
      </xdr:grpSpPr>
      <xdr:sp macro="" textlink="">
        <xdr:nvSpPr>
          <xdr:cNvPr id="128" name="Rechteck 127">
            <a:extLst>
              <a:ext uri="{FF2B5EF4-FFF2-40B4-BE49-F238E27FC236}">
                <a16:creationId xmlns:a16="http://schemas.microsoft.com/office/drawing/2014/main" id="{00000000-0008-0000-2A00-000080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29" name="Pfeil nach links 128">
            <a:extLst>
              <a:ext uri="{FF2B5EF4-FFF2-40B4-BE49-F238E27FC236}">
                <a16:creationId xmlns:a16="http://schemas.microsoft.com/office/drawing/2014/main" id="{00000000-0008-0000-2A00-000081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508</xdr:row>
      <xdr:rowOff>9525</xdr:rowOff>
    </xdr:from>
    <xdr:to>
      <xdr:col>1</xdr:col>
      <xdr:colOff>372675</xdr:colOff>
      <xdr:row>509</xdr:row>
      <xdr:rowOff>10725</xdr:rowOff>
    </xdr:to>
    <xdr:grpSp>
      <xdr:nvGrpSpPr>
        <xdr:cNvPr id="130" name="Gruppieren 129">
          <a:hlinkClick xmlns:r="http://schemas.openxmlformats.org/officeDocument/2006/relationships" r:id="rId42"/>
          <a:extLst>
            <a:ext uri="{FF2B5EF4-FFF2-40B4-BE49-F238E27FC236}">
              <a16:creationId xmlns:a16="http://schemas.microsoft.com/office/drawing/2014/main" id="{00000000-0008-0000-2A00-000082000000}"/>
            </a:ext>
          </a:extLst>
        </xdr:cNvPr>
        <xdr:cNvGrpSpPr>
          <a:grpSpLocks noChangeAspect="1"/>
        </xdr:cNvGrpSpPr>
      </xdr:nvGrpSpPr>
      <xdr:grpSpPr>
        <a:xfrm>
          <a:off x="81915" y="99496245"/>
          <a:ext cx="306000" cy="306000"/>
          <a:chOff x="9191625" y="3009900"/>
          <a:chExt cx="324000" cy="325465"/>
        </a:xfrm>
      </xdr:grpSpPr>
      <xdr:sp macro="" textlink="">
        <xdr:nvSpPr>
          <xdr:cNvPr id="131" name="Rechteck 130">
            <a:extLst>
              <a:ext uri="{FF2B5EF4-FFF2-40B4-BE49-F238E27FC236}">
                <a16:creationId xmlns:a16="http://schemas.microsoft.com/office/drawing/2014/main" id="{00000000-0008-0000-2A00-000083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32" name="Pfeil nach links 131">
            <a:extLst>
              <a:ext uri="{FF2B5EF4-FFF2-40B4-BE49-F238E27FC236}">
                <a16:creationId xmlns:a16="http://schemas.microsoft.com/office/drawing/2014/main" id="{00000000-0008-0000-2A00-000084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520</xdr:row>
      <xdr:rowOff>9525</xdr:rowOff>
    </xdr:from>
    <xdr:to>
      <xdr:col>1</xdr:col>
      <xdr:colOff>372675</xdr:colOff>
      <xdr:row>521</xdr:row>
      <xdr:rowOff>10725</xdr:rowOff>
    </xdr:to>
    <xdr:grpSp>
      <xdr:nvGrpSpPr>
        <xdr:cNvPr id="133" name="Gruppieren 132">
          <a:hlinkClick xmlns:r="http://schemas.openxmlformats.org/officeDocument/2006/relationships" r:id="rId43"/>
          <a:extLst>
            <a:ext uri="{FF2B5EF4-FFF2-40B4-BE49-F238E27FC236}">
              <a16:creationId xmlns:a16="http://schemas.microsoft.com/office/drawing/2014/main" id="{00000000-0008-0000-2A00-000085000000}"/>
            </a:ext>
          </a:extLst>
        </xdr:cNvPr>
        <xdr:cNvGrpSpPr>
          <a:grpSpLocks noChangeAspect="1"/>
        </xdr:cNvGrpSpPr>
      </xdr:nvGrpSpPr>
      <xdr:grpSpPr>
        <a:xfrm>
          <a:off x="81915" y="101827965"/>
          <a:ext cx="306000" cy="306000"/>
          <a:chOff x="9191625" y="3009900"/>
          <a:chExt cx="324000" cy="325465"/>
        </a:xfrm>
      </xdr:grpSpPr>
      <xdr:sp macro="" textlink="">
        <xdr:nvSpPr>
          <xdr:cNvPr id="134" name="Rechteck 133">
            <a:extLst>
              <a:ext uri="{FF2B5EF4-FFF2-40B4-BE49-F238E27FC236}">
                <a16:creationId xmlns:a16="http://schemas.microsoft.com/office/drawing/2014/main" id="{00000000-0008-0000-2A00-000086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35" name="Pfeil nach links 134">
            <a:extLst>
              <a:ext uri="{FF2B5EF4-FFF2-40B4-BE49-F238E27FC236}">
                <a16:creationId xmlns:a16="http://schemas.microsoft.com/office/drawing/2014/main" id="{00000000-0008-0000-2A00-000087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532</xdr:row>
      <xdr:rowOff>9525</xdr:rowOff>
    </xdr:from>
    <xdr:to>
      <xdr:col>1</xdr:col>
      <xdr:colOff>372675</xdr:colOff>
      <xdr:row>533</xdr:row>
      <xdr:rowOff>10725</xdr:rowOff>
    </xdr:to>
    <xdr:grpSp>
      <xdr:nvGrpSpPr>
        <xdr:cNvPr id="136" name="Gruppieren 135">
          <a:hlinkClick xmlns:r="http://schemas.openxmlformats.org/officeDocument/2006/relationships" r:id="rId44"/>
          <a:extLst>
            <a:ext uri="{FF2B5EF4-FFF2-40B4-BE49-F238E27FC236}">
              <a16:creationId xmlns:a16="http://schemas.microsoft.com/office/drawing/2014/main" id="{00000000-0008-0000-2A00-000088000000}"/>
            </a:ext>
          </a:extLst>
        </xdr:cNvPr>
        <xdr:cNvGrpSpPr>
          <a:grpSpLocks noChangeAspect="1"/>
        </xdr:cNvGrpSpPr>
      </xdr:nvGrpSpPr>
      <xdr:grpSpPr>
        <a:xfrm>
          <a:off x="81915" y="104159685"/>
          <a:ext cx="306000" cy="306000"/>
          <a:chOff x="9191625" y="3009900"/>
          <a:chExt cx="324000" cy="325465"/>
        </a:xfrm>
      </xdr:grpSpPr>
      <xdr:sp macro="" textlink="">
        <xdr:nvSpPr>
          <xdr:cNvPr id="137" name="Rechteck 136">
            <a:extLst>
              <a:ext uri="{FF2B5EF4-FFF2-40B4-BE49-F238E27FC236}">
                <a16:creationId xmlns:a16="http://schemas.microsoft.com/office/drawing/2014/main" id="{00000000-0008-0000-2A00-000089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38" name="Pfeil nach links 137">
            <a:extLst>
              <a:ext uri="{FF2B5EF4-FFF2-40B4-BE49-F238E27FC236}">
                <a16:creationId xmlns:a16="http://schemas.microsoft.com/office/drawing/2014/main" id="{00000000-0008-0000-2A00-00008A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544</xdr:row>
      <xdr:rowOff>9525</xdr:rowOff>
    </xdr:from>
    <xdr:to>
      <xdr:col>1</xdr:col>
      <xdr:colOff>372675</xdr:colOff>
      <xdr:row>545</xdr:row>
      <xdr:rowOff>10725</xdr:rowOff>
    </xdr:to>
    <xdr:grpSp>
      <xdr:nvGrpSpPr>
        <xdr:cNvPr id="139" name="Gruppieren 138">
          <a:hlinkClick xmlns:r="http://schemas.openxmlformats.org/officeDocument/2006/relationships" r:id="rId45"/>
          <a:extLst>
            <a:ext uri="{FF2B5EF4-FFF2-40B4-BE49-F238E27FC236}">
              <a16:creationId xmlns:a16="http://schemas.microsoft.com/office/drawing/2014/main" id="{00000000-0008-0000-2A00-00008B000000}"/>
            </a:ext>
          </a:extLst>
        </xdr:cNvPr>
        <xdr:cNvGrpSpPr>
          <a:grpSpLocks noChangeAspect="1"/>
        </xdr:cNvGrpSpPr>
      </xdr:nvGrpSpPr>
      <xdr:grpSpPr>
        <a:xfrm>
          <a:off x="81915" y="106491405"/>
          <a:ext cx="306000" cy="306000"/>
          <a:chOff x="9191625" y="3009900"/>
          <a:chExt cx="324000" cy="325465"/>
        </a:xfrm>
      </xdr:grpSpPr>
      <xdr:sp macro="" textlink="">
        <xdr:nvSpPr>
          <xdr:cNvPr id="140" name="Rechteck 139">
            <a:extLst>
              <a:ext uri="{FF2B5EF4-FFF2-40B4-BE49-F238E27FC236}">
                <a16:creationId xmlns:a16="http://schemas.microsoft.com/office/drawing/2014/main" id="{00000000-0008-0000-2A00-00008C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41" name="Pfeil nach links 140">
            <a:extLst>
              <a:ext uri="{FF2B5EF4-FFF2-40B4-BE49-F238E27FC236}">
                <a16:creationId xmlns:a16="http://schemas.microsoft.com/office/drawing/2014/main" id="{00000000-0008-0000-2A00-00008D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556</xdr:row>
      <xdr:rowOff>9525</xdr:rowOff>
    </xdr:from>
    <xdr:to>
      <xdr:col>1</xdr:col>
      <xdr:colOff>372675</xdr:colOff>
      <xdr:row>557</xdr:row>
      <xdr:rowOff>10725</xdr:rowOff>
    </xdr:to>
    <xdr:grpSp>
      <xdr:nvGrpSpPr>
        <xdr:cNvPr id="142" name="Gruppieren 141">
          <a:hlinkClick xmlns:r="http://schemas.openxmlformats.org/officeDocument/2006/relationships" r:id="rId46"/>
          <a:extLst>
            <a:ext uri="{FF2B5EF4-FFF2-40B4-BE49-F238E27FC236}">
              <a16:creationId xmlns:a16="http://schemas.microsoft.com/office/drawing/2014/main" id="{00000000-0008-0000-2A00-00008E000000}"/>
            </a:ext>
          </a:extLst>
        </xdr:cNvPr>
        <xdr:cNvGrpSpPr>
          <a:grpSpLocks noChangeAspect="1"/>
        </xdr:cNvGrpSpPr>
      </xdr:nvGrpSpPr>
      <xdr:grpSpPr>
        <a:xfrm>
          <a:off x="81915" y="108823125"/>
          <a:ext cx="306000" cy="306000"/>
          <a:chOff x="9191625" y="3009900"/>
          <a:chExt cx="324000" cy="325465"/>
        </a:xfrm>
      </xdr:grpSpPr>
      <xdr:sp macro="" textlink="">
        <xdr:nvSpPr>
          <xdr:cNvPr id="143" name="Rechteck 142">
            <a:extLst>
              <a:ext uri="{FF2B5EF4-FFF2-40B4-BE49-F238E27FC236}">
                <a16:creationId xmlns:a16="http://schemas.microsoft.com/office/drawing/2014/main" id="{00000000-0008-0000-2A00-00008F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44" name="Pfeil nach links 143">
            <a:extLst>
              <a:ext uri="{FF2B5EF4-FFF2-40B4-BE49-F238E27FC236}">
                <a16:creationId xmlns:a16="http://schemas.microsoft.com/office/drawing/2014/main" id="{00000000-0008-0000-2A00-000090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568</xdr:row>
      <xdr:rowOff>9525</xdr:rowOff>
    </xdr:from>
    <xdr:to>
      <xdr:col>1</xdr:col>
      <xdr:colOff>372675</xdr:colOff>
      <xdr:row>569</xdr:row>
      <xdr:rowOff>10725</xdr:rowOff>
    </xdr:to>
    <xdr:grpSp>
      <xdr:nvGrpSpPr>
        <xdr:cNvPr id="145" name="Gruppieren 144">
          <a:hlinkClick xmlns:r="http://schemas.openxmlformats.org/officeDocument/2006/relationships" r:id="rId47"/>
          <a:extLst>
            <a:ext uri="{FF2B5EF4-FFF2-40B4-BE49-F238E27FC236}">
              <a16:creationId xmlns:a16="http://schemas.microsoft.com/office/drawing/2014/main" id="{00000000-0008-0000-2A00-000091000000}"/>
            </a:ext>
          </a:extLst>
        </xdr:cNvPr>
        <xdr:cNvGrpSpPr>
          <a:grpSpLocks noChangeAspect="1"/>
        </xdr:cNvGrpSpPr>
      </xdr:nvGrpSpPr>
      <xdr:grpSpPr>
        <a:xfrm>
          <a:off x="81915" y="111154845"/>
          <a:ext cx="306000" cy="306000"/>
          <a:chOff x="9191625" y="3009900"/>
          <a:chExt cx="324000" cy="325465"/>
        </a:xfrm>
      </xdr:grpSpPr>
      <xdr:sp macro="" textlink="">
        <xdr:nvSpPr>
          <xdr:cNvPr id="146" name="Rechteck 145">
            <a:extLst>
              <a:ext uri="{FF2B5EF4-FFF2-40B4-BE49-F238E27FC236}">
                <a16:creationId xmlns:a16="http://schemas.microsoft.com/office/drawing/2014/main" id="{00000000-0008-0000-2A00-000092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47" name="Pfeil nach links 146">
            <a:extLst>
              <a:ext uri="{FF2B5EF4-FFF2-40B4-BE49-F238E27FC236}">
                <a16:creationId xmlns:a16="http://schemas.microsoft.com/office/drawing/2014/main" id="{00000000-0008-0000-2A00-000093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580</xdr:row>
      <xdr:rowOff>9525</xdr:rowOff>
    </xdr:from>
    <xdr:to>
      <xdr:col>1</xdr:col>
      <xdr:colOff>372675</xdr:colOff>
      <xdr:row>581</xdr:row>
      <xdr:rowOff>10725</xdr:rowOff>
    </xdr:to>
    <xdr:grpSp>
      <xdr:nvGrpSpPr>
        <xdr:cNvPr id="148" name="Gruppieren 147">
          <a:hlinkClick xmlns:r="http://schemas.openxmlformats.org/officeDocument/2006/relationships" r:id="rId48"/>
          <a:extLst>
            <a:ext uri="{FF2B5EF4-FFF2-40B4-BE49-F238E27FC236}">
              <a16:creationId xmlns:a16="http://schemas.microsoft.com/office/drawing/2014/main" id="{00000000-0008-0000-2A00-000094000000}"/>
            </a:ext>
          </a:extLst>
        </xdr:cNvPr>
        <xdr:cNvGrpSpPr>
          <a:grpSpLocks noChangeAspect="1"/>
        </xdr:cNvGrpSpPr>
      </xdr:nvGrpSpPr>
      <xdr:grpSpPr>
        <a:xfrm>
          <a:off x="81915" y="113486565"/>
          <a:ext cx="306000" cy="306000"/>
          <a:chOff x="9191625" y="3009900"/>
          <a:chExt cx="324000" cy="325465"/>
        </a:xfrm>
      </xdr:grpSpPr>
      <xdr:sp macro="" textlink="">
        <xdr:nvSpPr>
          <xdr:cNvPr id="149" name="Rechteck 148">
            <a:extLst>
              <a:ext uri="{FF2B5EF4-FFF2-40B4-BE49-F238E27FC236}">
                <a16:creationId xmlns:a16="http://schemas.microsoft.com/office/drawing/2014/main" id="{00000000-0008-0000-2A00-000095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50" name="Pfeil nach links 149">
            <a:extLst>
              <a:ext uri="{FF2B5EF4-FFF2-40B4-BE49-F238E27FC236}">
                <a16:creationId xmlns:a16="http://schemas.microsoft.com/office/drawing/2014/main" id="{00000000-0008-0000-2A00-000096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592</xdr:row>
      <xdr:rowOff>9525</xdr:rowOff>
    </xdr:from>
    <xdr:to>
      <xdr:col>1</xdr:col>
      <xdr:colOff>372675</xdr:colOff>
      <xdr:row>593</xdr:row>
      <xdr:rowOff>10725</xdr:rowOff>
    </xdr:to>
    <xdr:grpSp>
      <xdr:nvGrpSpPr>
        <xdr:cNvPr id="151" name="Gruppieren 150">
          <a:hlinkClick xmlns:r="http://schemas.openxmlformats.org/officeDocument/2006/relationships" r:id="rId49"/>
          <a:extLst>
            <a:ext uri="{FF2B5EF4-FFF2-40B4-BE49-F238E27FC236}">
              <a16:creationId xmlns:a16="http://schemas.microsoft.com/office/drawing/2014/main" id="{00000000-0008-0000-2A00-000097000000}"/>
            </a:ext>
          </a:extLst>
        </xdr:cNvPr>
        <xdr:cNvGrpSpPr>
          <a:grpSpLocks noChangeAspect="1"/>
        </xdr:cNvGrpSpPr>
      </xdr:nvGrpSpPr>
      <xdr:grpSpPr>
        <a:xfrm>
          <a:off x="81915" y="115818285"/>
          <a:ext cx="306000" cy="306000"/>
          <a:chOff x="9191625" y="3009900"/>
          <a:chExt cx="324000" cy="325465"/>
        </a:xfrm>
      </xdr:grpSpPr>
      <xdr:sp macro="" textlink="">
        <xdr:nvSpPr>
          <xdr:cNvPr id="152" name="Rechteck 151">
            <a:extLst>
              <a:ext uri="{FF2B5EF4-FFF2-40B4-BE49-F238E27FC236}">
                <a16:creationId xmlns:a16="http://schemas.microsoft.com/office/drawing/2014/main" id="{00000000-0008-0000-2A00-000098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53" name="Pfeil nach links 152">
            <a:extLst>
              <a:ext uri="{FF2B5EF4-FFF2-40B4-BE49-F238E27FC236}">
                <a16:creationId xmlns:a16="http://schemas.microsoft.com/office/drawing/2014/main" id="{00000000-0008-0000-2A00-000099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604</xdr:row>
      <xdr:rowOff>9525</xdr:rowOff>
    </xdr:from>
    <xdr:to>
      <xdr:col>1</xdr:col>
      <xdr:colOff>372675</xdr:colOff>
      <xdr:row>605</xdr:row>
      <xdr:rowOff>10725</xdr:rowOff>
    </xdr:to>
    <xdr:grpSp>
      <xdr:nvGrpSpPr>
        <xdr:cNvPr id="154" name="Gruppieren 153">
          <a:hlinkClick xmlns:r="http://schemas.openxmlformats.org/officeDocument/2006/relationships" r:id="rId50"/>
          <a:extLst>
            <a:ext uri="{FF2B5EF4-FFF2-40B4-BE49-F238E27FC236}">
              <a16:creationId xmlns:a16="http://schemas.microsoft.com/office/drawing/2014/main" id="{00000000-0008-0000-2A00-00009A000000}"/>
            </a:ext>
          </a:extLst>
        </xdr:cNvPr>
        <xdr:cNvGrpSpPr>
          <a:grpSpLocks noChangeAspect="1"/>
        </xdr:cNvGrpSpPr>
      </xdr:nvGrpSpPr>
      <xdr:grpSpPr>
        <a:xfrm>
          <a:off x="81915" y="118150005"/>
          <a:ext cx="306000" cy="306000"/>
          <a:chOff x="9191625" y="3009900"/>
          <a:chExt cx="324000" cy="325465"/>
        </a:xfrm>
      </xdr:grpSpPr>
      <xdr:sp macro="" textlink="">
        <xdr:nvSpPr>
          <xdr:cNvPr id="155" name="Rechteck 154">
            <a:extLst>
              <a:ext uri="{FF2B5EF4-FFF2-40B4-BE49-F238E27FC236}">
                <a16:creationId xmlns:a16="http://schemas.microsoft.com/office/drawing/2014/main" id="{00000000-0008-0000-2A00-00009B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56" name="Pfeil nach links 155">
            <a:extLst>
              <a:ext uri="{FF2B5EF4-FFF2-40B4-BE49-F238E27FC236}">
                <a16:creationId xmlns:a16="http://schemas.microsoft.com/office/drawing/2014/main" id="{00000000-0008-0000-2A00-00009C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616</xdr:row>
      <xdr:rowOff>9525</xdr:rowOff>
    </xdr:from>
    <xdr:to>
      <xdr:col>1</xdr:col>
      <xdr:colOff>372675</xdr:colOff>
      <xdr:row>617</xdr:row>
      <xdr:rowOff>10725</xdr:rowOff>
    </xdr:to>
    <xdr:grpSp>
      <xdr:nvGrpSpPr>
        <xdr:cNvPr id="157" name="Gruppieren 156">
          <a:hlinkClick xmlns:r="http://schemas.openxmlformats.org/officeDocument/2006/relationships" r:id="rId51"/>
          <a:extLst>
            <a:ext uri="{FF2B5EF4-FFF2-40B4-BE49-F238E27FC236}">
              <a16:creationId xmlns:a16="http://schemas.microsoft.com/office/drawing/2014/main" id="{00000000-0008-0000-2A00-00009D000000}"/>
            </a:ext>
          </a:extLst>
        </xdr:cNvPr>
        <xdr:cNvGrpSpPr>
          <a:grpSpLocks noChangeAspect="1"/>
        </xdr:cNvGrpSpPr>
      </xdr:nvGrpSpPr>
      <xdr:grpSpPr>
        <a:xfrm>
          <a:off x="81915" y="120481725"/>
          <a:ext cx="306000" cy="306000"/>
          <a:chOff x="9191625" y="3009900"/>
          <a:chExt cx="324000" cy="325465"/>
        </a:xfrm>
      </xdr:grpSpPr>
      <xdr:sp macro="" textlink="">
        <xdr:nvSpPr>
          <xdr:cNvPr id="158" name="Rechteck 157">
            <a:extLst>
              <a:ext uri="{FF2B5EF4-FFF2-40B4-BE49-F238E27FC236}">
                <a16:creationId xmlns:a16="http://schemas.microsoft.com/office/drawing/2014/main" id="{00000000-0008-0000-2A00-00009E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59" name="Pfeil nach links 158">
            <a:extLst>
              <a:ext uri="{FF2B5EF4-FFF2-40B4-BE49-F238E27FC236}">
                <a16:creationId xmlns:a16="http://schemas.microsoft.com/office/drawing/2014/main" id="{00000000-0008-0000-2A00-00009F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628</xdr:row>
      <xdr:rowOff>9525</xdr:rowOff>
    </xdr:from>
    <xdr:to>
      <xdr:col>1</xdr:col>
      <xdr:colOff>372675</xdr:colOff>
      <xdr:row>629</xdr:row>
      <xdr:rowOff>10725</xdr:rowOff>
    </xdr:to>
    <xdr:grpSp>
      <xdr:nvGrpSpPr>
        <xdr:cNvPr id="160" name="Gruppieren 159">
          <a:hlinkClick xmlns:r="http://schemas.openxmlformats.org/officeDocument/2006/relationships" r:id="rId52"/>
          <a:extLst>
            <a:ext uri="{FF2B5EF4-FFF2-40B4-BE49-F238E27FC236}">
              <a16:creationId xmlns:a16="http://schemas.microsoft.com/office/drawing/2014/main" id="{00000000-0008-0000-2A00-0000A0000000}"/>
            </a:ext>
          </a:extLst>
        </xdr:cNvPr>
        <xdr:cNvGrpSpPr>
          <a:grpSpLocks noChangeAspect="1"/>
        </xdr:cNvGrpSpPr>
      </xdr:nvGrpSpPr>
      <xdr:grpSpPr>
        <a:xfrm>
          <a:off x="81915" y="122813445"/>
          <a:ext cx="306000" cy="306000"/>
          <a:chOff x="9191625" y="3009900"/>
          <a:chExt cx="324000" cy="325465"/>
        </a:xfrm>
      </xdr:grpSpPr>
      <xdr:sp macro="" textlink="">
        <xdr:nvSpPr>
          <xdr:cNvPr id="161" name="Rechteck 160">
            <a:extLst>
              <a:ext uri="{FF2B5EF4-FFF2-40B4-BE49-F238E27FC236}">
                <a16:creationId xmlns:a16="http://schemas.microsoft.com/office/drawing/2014/main" id="{00000000-0008-0000-2A00-0000A1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62" name="Pfeil nach links 161">
            <a:extLst>
              <a:ext uri="{FF2B5EF4-FFF2-40B4-BE49-F238E27FC236}">
                <a16:creationId xmlns:a16="http://schemas.microsoft.com/office/drawing/2014/main" id="{00000000-0008-0000-2A00-0000A2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640</xdr:row>
      <xdr:rowOff>9525</xdr:rowOff>
    </xdr:from>
    <xdr:to>
      <xdr:col>1</xdr:col>
      <xdr:colOff>372675</xdr:colOff>
      <xdr:row>641</xdr:row>
      <xdr:rowOff>10725</xdr:rowOff>
    </xdr:to>
    <xdr:grpSp>
      <xdr:nvGrpSpPr>
        <xdr:cNvPr id="163" name="Gruppieren 162">
          <a:hlinkClick xmlns:r="http://schemas.openxmlformats.org/officeDocument/2006/relationships" r:id="rId53"/>
          <a:extLst>
            <a:ext uri="{FF2B5EF4-FFF2-40B4-BE49-F238E27FC236}">
              <a16:creationId xmlns:a16="http://schemas.microsoft.com/office/drawing/2014/main" id="{00000000-0008-0000-2A00-0000A3000000}"/>
            </a:ext>
          </a:extLst>
        </xdr:cNvPr>
        <xdr:cNvGrpSpPr>
          <a:grpSpLocks noChangeAspect="1"/>
        </xdr:cNvGrpSpPr>
      </xdr:nvGrpSpPr>
      <xdr:grpSpPr>
        <a:xfrm>
          <a:off x="81915" y="125145165"/>
          <a:ext cx="306000" cy="306000"/>
          <a:chOff x="9191625" y="3009900"/>
          <a:chExt cx="324000" cy="325465"/>
        </a:xfrm>
      </xdr:grpSpPr>
      <xdr:sp macro="" textlink="">
        <xdr:nvSpPr>
          <xdr:cNvPr id="164" name="Rechteck 163">
            <a:extLst>
              <a:ext uri="{FF2B5EF4-FFF2-40B4-BE49-F238E27FC236}">
                <a16:creationId xmlns:a16="http://schemas.microsoft.com/office/drawing/2014/main" id="{00000000-0008-0000-2A00-0000A4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65" name="Pfeil nach links 164">
            <a:extLst>
              <a:ext uri="{FF2B5EF4-FFF2-40B4-BE49-F238E27FC236}">
                <a16:creationId xmlns:a16="http://schemas.microsoft.com/office/drawing/2014/main" id="{00000000-0008-0000-2A00-0000A5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652</xdr:row>
      <xdr:rowOff>9525</xdr:rowOff>
    </xdr:from>
    <xdr:to>
      <xdr:col>1</xdr:col>
      <xdr:colOff>372675</xdr:colOff>
      <xdr:row>653</xdr:row>
      <xdr:rowOff>10725</xdr:rowOff>
    </xdr:to>
    <xdr:grpSp>
      <xdr:nvGrpSpPr>
        <xdr:cNvPr id="166" name="Gruppieren 165">
          <a:hlinkClick xmlns:r="http://schemas.openxmlformats.org/officeDocument/2006/relationships" r:id="rId54"/>
          <a:extLst>
            <a:ext uri="{FF2B5EF4-FFF2-40B4-BE49-F238E27FC236}">
              <a16:creationId xmlns:a16="http://schemas.microsoft.com/office/drawing/2014/main" id="{00000000-0008-0000-2A00-0000A6000000}"/>
            </a:ext>
          </a:extLst>
        </xdr:cNvPr>
        <xdr:cNvGrpSpPr>
          <a:grpSpLocks noChangeAspect="1"/>
        </xdr:cNvGrpSpPr>
      </xdr:nvGrpSpPr>
      <xdr:grpSpPr>
        <a:xfrm>
          <a:off x="81915" y="127476885"/>
          <a:ext cx="306000" cy="306000"/>
          <a:chOff x="9191625" y="3009900"/>
          <a:chExt cx="324000" cy="325465"/>
        </a:xfrm>
      </xdr:grpSpPr>
      <xdr:sp macro="" textlink="">
        <xdr:nvSpPr>
          <xdr:cNvPr id="167" name="Rechteck 166">
            <a:extLst>
              <a:ext uri="{FF2B5EF4-FFF2-40B4-BE49-F238E27FC236}">
                <a16:creationId xmlns:a16="http://schemas.microsoft.com/office/drawing/2014/main" id="{00000000-0008-0000-2A00-0000A7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68" name="Pfeil nach links 167">
            <a:extLst>
              <a:ext uri="{FF2B5EF4-FFF2-40B4-BE49-F238E27FC236}">
                <a16:creationId xmlns:a16="http://schemas.microsoft.com/office/drawing/2014/main" id="{00000000-0008-0000-2A00-0000A8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664</xdr:row>
      <xdr:rowOff>9525</xdr:rowOff>
    </xdr:from>
    <xdr:to>
      <xdr:col>1</xdr:col>
      <xdr:colOff>372675</xdr:colOff>
      <xdr:row>665</xdr:row>
      <xdr:rowOff>10725</xdr:rowOff>
    </xdr:to>
    <xdr:grpSp>
      <xdr:nvGrpSpPr>
        <xdr:cNvPr id="169" name="Gruppieren 168">
          <a:hlinkClick xmlns:r="http://schemas.openxmlformats.org/officeDocument/2006/relationships" r:id="rId55"/>
          <a:extLst>
            <a:ext uri="{FF2B5EF4-FFF2-40B4-BE49-F238E27FC236}">
              <a16:creationId xmlns:a16="http://schemas.microsoft.com/office/drawing/2014/main" id="{00000000-0008-0000-2A00-0000A9000000}"/>
            </a:ext>
          </a:extLst>
        </xdr:cNvPr>
        <xdr:cNvGrpSpPr>
          <a:grpSpLocks noChangeAspect="1"/>
        </xdr:cNvGrpSpPr>
      </xdr:nvGrpSpPr>
      <xdr:grpSpPr>
        <a:xfrm>
          <a:off x="81915" y="129808605"/>
          <a:ext cx="306000" cy="306000"/>
          <a:chOff x="9191625" y="3009900"/>
          <a:chExt cx="324000" cy="325465"/>
        </a:xfrm>
      </xdr:grpSpPr>
      <xdr:sp macro="" textlink="">
        <xdr:nvSpPr>
          <xdr:cNvPr id="170" name="Rechteck 169">
            <a:extLst>
              <a:ext uri="{FF2B5EF4-FFF2-40B4-BE49-F238E27FC236}">
                <a16:creationId xmlns:a16="http://schemas.microsoft.com/office/drawing/2014/main" id="{00000000-0008-0000-2A00-0000AA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71" name="Pfeil nach links 170">
            <a:extLst>
              <a:ext uri="{FF2B5EF4-FFF2-40B4-BE49-F238E27FC236}">
                <a16:creationId xmlns:a16="http://schemas.microsoft.com/office/drawing/2014/main" id="{00000000-0008-0000-2A00-0000AB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676</xdr:row>
      <xdr:rowOff>9525</xdr:rowOff>
    </xdr:from>
    <xdr:to>
      <xdr:col>1</xdr:col>
      <xdr:colOff>372675</xdr:colOff>
      <xdr:row>677</xdr:row>
      <xdr:rowOff>10725</xdr:rowOff>
    </xdr:to>
    <xdr:grpSp>
      <xdr:nvGrpSpPr>
        <xdr:cNvPr id="172" name="Gruppieren 171">
          <a:hlinkClick xmlns:r="http://schemas.openxmlformats.org/officeDocument/2006/relationships" r:id="rId56"/>
          <a:extLst>
            <a:ext uri="{FF2B5EF4-FFF2-40B4-BE49-F238E27FC236}">
              <a16:creationId xmlns:a16="http://schemas.microsoft.com/office/drawing/2014/main" id="{00000000-0008-0000-2A00-0000AC000000}"/>
            </a:ext>
          </a:extLst>
        </xdr:cNvPr>
        <xdr:cNvGrpSpPr>
          <a:grpSpLocks noChangeAspect="1"/>
        </xdr:cNvGrpSpPr>
      </xdr:nvGrpSpPr>
      <xdr:grpSpPr>
        <a:xfrm>
          <a:off x="81915" y="132140325"/>
          <a:ext cx="306000" cy="306000"/>
          <a:chOff x="9191625" y="3009900"/>
          <a:chExt cx="324000" cy="325465"/>
        </a:xfrm>
      </xdr:grpSpPr>
      <xdr:sp macro="" textlink="">
        <xdr:nvSpPr>
          <xdr:cNvPr id="173" name="Rechteck 172">
            <a:extLst>
              <a:ext uri="{FF2B5EF4-FFF2-40B4-BE49-F238E27FC236}">
                <a16:creationId xmlns:a16="http://schemas.microsoft.com/office/drawing/2014/main" id="{00000000-0008-0000-2A00-0000AD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74" name="Pfeil nach links 173">
            <a:extLst>
              <a:ext uri="{FF2B5EF4-FFF2-40B4-BE49-F238E27FC236}">
                <a16:creationId xmlns:a16="http://schemas.microsoft.com/office/drawing/2014/main" id="{00000000-0008-0000-2A00-0000AE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688</xdr:row>
      <xdr:rowOff>9525</xdr:rowOff>
    </xdr:from>
    <xdr:to>
      <xdr:col>1</xdr:col>
      <xdr:colOff>372675</xdr:colOff>
      <xdr:row>689</xdr:row>
      <xdr:rowOff>10725</xdr:rowOff>
    </xdr:to>
    <xdr:grpSp>
      <xdr:nvGrpSpPr>
        <xdr:cNvPr id="175" name="Gruppieren 174">
          <a:hlinkClick xmlns:r="http://schemas.openxmlformats.org/officeDocument/2006/relationships" r:id="rId57"/>
          <a:extLst>
            <a:ext uri="{FF2B5EF4-FFF2-40B4-BE49-F238E27FC236}">
              <a16:creationId xmlns:a16="http://schemas.microsoft.com/office/drawing/2014/main" id="{00000000-0008-0000-2A00-0000AF000000}"/>
            </a:ext>
          </a:extLst>
        </xdr:cNvPr>
        <xdr:cNvGrpSpPr>
          <a:grpSpLocks noChangeAspect="1"/>
        </xdr:cNvGrpSpPr>
      </xdr:nvGrpSpPr>
      <xdr:grpSpPr>
        <a:xfrm>
          <a:off x="81915" y="134472045"/>
          <a:ext cx="306000" cy="306000"/>
          <a:chOff x="9191625" y="3009900"/>
          <a:chExt cx="324000" cy="325465"/>
        </a:xfrm>
      </xdr:grpSpPr>
      <xdr:sp macro="" textlink="">
        <xdr:nvSpPr>
          <xdr:cNvPr id="176" name="Rechteck 175">
            <a:extLst>
              <a:ext uri="{FF2B5EF4-FFF2-40B4-BE49-F238E27FC236}">
                <a16:creationId xmlns:a16="http://schemas.microsoft.com/office/drawing/2014/main" id="{00000000-0008-0000-2A00-0000B0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77" name="Pfeil nach links 176">
            <a:extLst>
              <a:ext uri="{FF2B5EF4-FFF2-40B4-BE49-F238E27FC236}">
                <a16:creationId xmlns:a16="http://schemas.microsoft.com/office/drawing/2014/main" id="{00000000-0008-0000-2A00-0000B1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700</xdr:row>
      <xdr:rowOff>9525</xdr:rowOff>
    </xdr:from>
    <xdr:to>
      <xdr:col>1</xdr:col>
      <xdr:colOff>372675</xdr:colOff>
      <xdr:row>701</xdr:row>
      <xdr:rowOff>10725</xdr:rowOff>
    </xdr:to>
    <xdr:grpSp>
      <xdr:nvGrpSpPr>
        <xdr:cNvPr id="178" name="Gruppieren 177">
          <a:hlinkClick xmlns:r="http://schemas.openxmlformats.org/officeDocument/2006/relationships" r:id="rId58"/>
          <a:extLst>
            <a:ext uri="{FF2B5EF4-FFF2-40B4-BE49-F238E27FC236}">
              <a16:creationId xmlns:a16="http://schemas.microsoft.com/office/drawing/2014/main" id="{00000000-0008-0000-2A00-0000B2000000}"/>
            </a:ext>
          </a:extLst>
        </xdr:cNvPr>
        <xdr:cNvGrpSpPr>
          <a:grpSpLocks noChangeAspect="1"/>
        </xdr:cNvGrpSpPr>
      </xdr:nvGrpSpPr>
      <xdr:grpSpPr>
        <a:xfrm>
          <a:off x="81915" y="136803765"/>
          <a:ext cx="306000" cy="306000"/>
          <a:chOff x="9191625" y="3009900"/>
          <a:chExt cx="324000" cy="325465"/>
        </a:xfrm>
      </xdr:grpSpPr>
      <xdr:sp macro="" textlink="">
        <xdr:nvSpPr>
          <xdr:cNvPr id="179" name="Rechteck 178">
            <a:extLst>
              <a:ext uri="{FF2B5EF4-FFF2-40B4-BE49-F238E27FC236}">
                <a16:creationId xmlns:a16="http://schemas.microsoft.com/office/drawing/2014/main" id="{00000000-0008-0000-2A00-0000B3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80" name="Pfeil nach links 179">
            <a:extLst>
              <a:ext uri="{FF2B5EF4-FFF2-40B4-BE49-F238E27FC236}">
                <a16:creationId xmlns:a16="http://schemas.microsoft.com/office/drawing/2014/main" id="{00000000-0008-0000-2A00-0000B4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712</xdr:row>
      <xdr:rowOff>9525</xdr:rowOff>
    </xdr:from>
    <xdr:to>
      <xdr:col>1</xdr:col>
      <xdr:colOff>372675</xdr:colOff>
      <xdr:row>713</xdr:row>
      <xdr:rowOff>10725</xdr:rowOff>
    </xdr:to>
    <xdr:grpSp>
      <xdr:nvGrpSpPr>
        <xdr:cNvPr id="181" name="Gruppieren 180">
          <a:hlinkClick xmlns:r="http://schemas.openxmlformats.org/officeDocument/2006/relationships" r:id="rId59"/>
          <a:extLst>
            <a:ext uri="{FF2B5EF4-FFF2-40B4-BE49-F238E27FC236}">
              <a16:creationId xmlns:a16="http://schemas.microsoft.com/office/drawing/2014/main" id="{00000000-0008-0000-2A00-0000B5000000}"/>
            </a:ext>
          </a:extLst>
        </xdr:cNvPr>
        <xdr:cNvGrpSpPr>
          <a:grpSpLocks noChangeAspect="1"/>
        </xdr:cNvGrpSpPr>
      </xdr:nvGrpSpPr>
      <xdr:grpSpPr>
        <a:xfrm>
          <a:off x="81915" y="139135485"/>
          <a:ext cx="306000" cy="306000"/>
          <a:chOff x="9191625" y="3009900"/>
          <a:chExt cx="324000" cy="325465"/>
        </a:xfrm>
      </xdr:grpSpPr>
      <xdr:sp macro="" textlink="">
        <xdr:nvSpPr>
          <xdr:cNvPr id="182" name="Rechteck 181">
            <a:extLst>
              <a:ext uri="{FF2B5EF4-FFF2-40B4-BE49-F238E27FC236}">
                <a16:creationId xmlns:a16="http://schemas.microsoft.com/office/drawing/2014/main" id="{00000000-0008-0000-2A00-0000B6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83" name="Pfeil nach links 182">
            <a:extLst>
              <a:ext uri="{FF2B5EF4-FFF2-40B4-BE49-F238E27FC236}">
                <a16:creationId xmlns:a16="http://schemas.microsoft.com/office/drawing/2014/main" id="{00000000-0008-0000-2A00-0000B7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724</xdr:row>
      <xdr:rowOff>9525</xdr:rowOff>
    </xdr:from>
    <xdr:to>
      <xdr:col>1</xdr:col>
      <xdr:colOff>372675</xdr:colOff>
      <xdr:row>725</xdr:row>
      <xdr:rowOff>10725</xdr:rowOff>
    </xdr:to>
    <xdr:grpSp>
      <xdr:nvGrpSpPr>
        <xdr:cNvPr id="184" name="Gruppieren 183">
          <a:hlinkClick xmlns:r="http://schemas.openxmlformats.org/officeDocument/2006/relationships" r:id="rId60"/>
          <a:extLst>
            <a:ext uri="{FF2B5EF4-FFF2-40B4-BE49-F238E27FC236}">
              <a16:creationId xmlns:a16="http://schemas.microsoft.com/office/drawing/2014/main" id="{00000000-0008-0000-2A00-0000B8000000}"/>
            </a:ext>
          </a:extLst>
        </xdr:cNvPr>
        <xdr:cNvGrpSpPr>
          <a:grpSpLocks noChangeAspect="1"/>
        </xdr:cNvGrpSpPr>
      </xdr:nvGrpSpPr>
      <xdr:grpSpPr>
        <a:xfrm>
          <a:off x="81915" y="141467205"/>
          <a:ext cx="306000" cy="306000"/>
          <a:chOff x="9191625" y="3009900"/>
          <a:chExt cx="324000" cy="325465"/>
        </a:xfrm>
      </xdr:grpSpPr>
      <xdr:sp macro="" textlink="">
        <xdr:nvSpPr>
          <xdr:cNvPr id="185" name="Rechteck 184">
            <a:extLst>
              <a:ext uri="{FF2B5EF4-FFF2-40B4-BE49-F238E27FC236}">
                <a16:creationId xmlns:a16="http://schemas.microsoft.com/office/drawing/2014/main" id="{00000000-0008-0000-2A00-0000B9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86" name="Pfeil nach links 185">
            <a:extLst>
              <a:ext uri="{FF2B5EF4-FFF2-40B4-BE49-F238E27FC236}">
                <a16:creationId xmlns:a16="http://schemas.microsoft.com/office/drawing/2014/main" id="{00000000-0008-0000-2A00-0000BA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736</xdr:row>
      <xdr:rowOff>9525</xdr:rowOff>
    </xdr:from>
    <xdr:to>
      <xdr:col>1</xdr:col>
      <xdr:colOff>372675</xdr:colOff>
      <xdr:row>737</xdr:row>
      <xdr:rowOff>10725</xdr:rowOff>
    </xdr:to>
    <xdr:grpSp>
      <xdr:nvGrpSpPr>
        <xdr:cNvPr id="187" name="Gruppieren 186">
          <a:hlinkClick xmlns:r="http://schemas.openxmlformats.org/officeDocument/2006/relationships" r:id="rId61"/>
          <a:extLst>
            <a:ext uri="{FF2B5EF4-FFF2-40B4-BE49-F238E27FC236}">
              <a16:creationId xmlns:a16="http://schemas.microsoft.com/office/drawing/2014/main" id="{00000000-0008-0000-2A00-0000BB000000}"/>
            </a:ext>
          </a:extLst>
        </xdr:cNvPr>
        <xdr:cNvGrpSpPr>
          <a:grpSpLocks noChangeAspect="1"/>
        </xdr:cNvGrpSpPr>
      </xdr:nvGrpSpPr>
      <xdr:grpSpPr>
        <a:xfrm>
          <a:off x="81915" y="143798925"/>
          <a:ext cx="306000" cy="306000"/>
          <a:chOff x="9191625" y="3009900"/>
          <a:chExt cx="324000" cy="325465"/>
        </a:xfrm>
      </xdr:grpSpPr>
      <xdr:sp macro="" textlink="">
        <xdr:nvSpPr>
          <xdr:cNvPr id="188" name="Rechteck 187">
            <a:extLst>
              <a:ext uri="{FF2B5EF4-FFF2-40B4-BE49-F238E27FC236}">
                <a16:creationId xmlns:a16="http://schemas.microsoft.com/office/drawing/2014/main" id="{00000000-0008-0000-2A00-0000BC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89" name="Pfeil nach links 188">
            <a:extLst>
              <a:ext uri="{FF2B5EF4-FFF2-40B4-BE49-F238E27FC236}">
                <a16:creationId xmlns:a16="http://schemas.microsoft.com/office/drawing/2014/main" id="{00000000-0008-0000-2A00-0000BD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748</xdr:row>
      <xdr:rowOff>9525</xdr:rowOff>
    </xdr:from>
    <xdr:to>
      <xdr:col>1</xdr:col>
      <xdr:colOff>372675</xdr:colOff>
      <xdr:row>749</xdr:row>
      <xdr:rowOff>10725</xdr:rowOff>
    </xdr:to>
    <xdr:grpSp>
      <xdr:nvGrpSpPr>
        <xdr:cNvPr id="190" name="Gruppieren 189">
          <a:hlinkClick xmlns:r="http://schemas.openxmlformats.org/officeDocument/2006/relationships" r:id="rId62"/>
          <a:extLst>
            <a:ext uri="{FF2B5EF4-FFF2-40B4-BE49-F238E27FC236}">
              <a16:creationId xmlns:a16="http://schemas.microsoft.com/office/drawing/2014/main" id="{00000000-0008-0000-2A00-0000BE000000}"/>
            </a:ext>
          </a:extLst>
        </xdr:cNvPr>
        <xdr:cNvGrpSpPr>
          <a:grpSpLocks noChangeAspect="1"/>
        </xdr:cNvGrpSpPr>
      </xdr:nvGrpSpPr>
      <xdr:grpSpPr>
        <a:xfrm>
          <a:off x="81915" y="146130645"/>
          <a:ext cx="306000" cy="306000"/>
          <a:chOff x="9191625" y="3009900"/>
          <a:chExt cx="324000" cy="325465"/>
        </a:xfrm>
      </xdr:grpSpPr>
      <xdr:sp macro="" textlink="">
        <xdr:nvSpPr>
          <xdr:cNvPr id="191" name="Rechteck 190">
            <a:extLst>
              <a:ext uri="{FF2B5EF4-FFF2-40B4-BE49-F238E27FC236}">
                <a16:creationId xmlns:a16="http://schemas.microsoft.com/office/drawing/2014/main" id="{00000000-0008-0000-2A00-0000BF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92" name="Pfeil nach links 191">
            <a:extLst>
              <a:ext uri="{FF2B5EF4-FFF2-40B4-BE49-F238E27FC236}">
                <a16:creationId xmlns:a16="http://schemas.microsoft.com/office/drawing/2014/main" id="{00000000-0008-0000-2A00-0000C0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760</xdr:row>
      <xdr:rowOff>9525</xdr:rowOff>
    </xdr:from>
    <xdr:to>
      <xdr:col>1</xdr:col>
      <xdr:colOff>372675</xdr:colOff>
      <xdr:row>761</xdr:row>
      <xdr:rowOff>10725</xdr:rowOff>
    </xdr:to>
    <xdr:grpSp>
      <xdr:nvGrpSpPr>
        <xdr:cNvPr id="193" name="Gruppieren 192">
          <a:hlinkClick xmlns:r="http://schemas.openxmlformats.org/officeDocument/2006/relationships" r:id="rId63"/>
          <a:extLst>
            <a:ext uri="{FF2B5EF4-FFF2-40B4-BE49-F238E27FC236}">
              <a16:creationId xmlns:a16="http://schemas.microsoft.com/office/drawing/2014/main" id="{00000000-0008-0000-2A00-0000C1000000}"/>
            </a:ext>
          </a:extLst>
        </xdr:cNvPr>
        <xdr:cNvGrpSpPr>
          <a:grpSpLocks noChangeAspect="1"/>
        </xdr:cNvGrpSpPr>
      </xdr:nvGrpSpPr>
      <xdr:grpSpPr>
        <a:xfrm>
          <a:off x="81915" y="148462365"/>
          <a:ext cx="306000" cy="306000"/>
          <a:chOff x="9191625" y="3009900"/>
          <a:chExt cx="324000" cy="325465"/>
        </a:xfrm>
      </xdr:grpSpPr>
      <xdr:sp macro="" textlink="">
        <xdr:nvSpPr>
          <xdr:cNvPr id="194" name="Rechteck 193">
            <a:extLst>
              <a:ext uri="{FF2B5EF4-FFF2-40B4-BE49-F238E27FC236}">
                <a16:creationId xmlns:a16="http://schemas.microsoft.com/office/drawing/2014/main" id="{00000000-0008-0000-2A00-0000C2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95" name="Pfeil nach links 194">
            <a:extLst>
              <a:ext uri="{FF2B5EF4-FFF2-40B4-BE49-F238E27FC236}">
                <a16:creationId xmlns:a16="http://schemas.microsoft.com/office/drawing/2014/main" id="{00000000-0008-0000-2A00-0000C3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772</xdr:row>
      <xdr:rowOff>9525</xdr:rowOff>
    </xdr:from>
    <xdr:to>
      <xdr:col>1</xdr:col>
      <xdr:colOff>372675</xdr:colOff>
      <xdr:row>773</xdr:row>
      <xdr:rowOff>10725</xdr:rowOff>
    </xdr:to>
    <xdr:grpSp>
      <xdr:nvGrpSpPr>
        <xdr:cNvPr id="196" name="Gruppieren 195">
          <a:hlinkClick xmlns:r="http://schemas.openxmlformats.org/officeDocument/2006/relationships" r:id="rId64"/>
          <a:extLst>
            <a:ext uri="{FF2B5EF4-FFF2-40B4-BE49-F238E27FC236}">
              <a16:creationId xmlns:a16="http://schemas.microsoft.com/office/drawing/2014/main" id="{00000000-0008-0000-2A00-0000C4000000}"/>
            </a:ext>
          </a:extLst>
        </xdr:cNvPr>
        <xdr:cNvGrpSpPr>
          <a:grpSpLocks noChangeAspect="1"/>
        </xdr:cNvGrpSpPr>
      </xdr:nvGrpSpPr>
      <xdr:grpSpPr>
        <a:xfrm>
          <a:off x="81915" y="150794085"/>
          <a:ext cx="306000" cy="306000"/>
          <a:chOff x="9191625" y="3009900"/>
          <a:chExt cx="324000" cy="325465"/>
        </a:xfrm>
      </xdr:grpSpPr>
      <xdr:sp macro="" textlink="">
        <xdr:nvSpPr>
          <xdr:cNvPr id="197" name="Rechteck 196">
            <a:extLst>
              <a:ext uri="{FF2B5EF4-FFF2-40B4-BE49-F238E27FC236}">
                <a16:creationId xmlns:a16="http://schemas.microsoft.com/office/drawing/2014/main" id="{00000000-0008-0000-2A00-0000C5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98" name="Pfeil nach links 197">
            <a:extLst>
              <a:ext uri="{FF2B5EF4-FFF2-40B4-BE49-F238E27FC236}">
                <a16:creationId xmlns:a16="http://schemas.microsoft.com/office/drawing/2014/main" id="{00000000-0008-0000-2A00-0000C6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784</xdr:row>
      <xdr:rowOff>9525</xdr:rowOff>
    </xdr:from>
    <xdr:to>
      <xdr:col>1</xdr:col>
      <xdr:colOff>372675</xdr:colOff>
      <xdr:row>785</xdr:row>
      <xdr:rowOff>10725</xdr:rowOff>
    </xdr:to>
    <xdr:grpSp>
      <xdr:nvGrpSpPr>
        <xdr:cNvPr id="199" name="Gruppieren 198">
          <a:hlinkClick xmlns:r="http://schemas.openxmlformats.org/officeDocument/2006/relationships" r:id="rId65"/>
          <a:extLst>
            <a:ext uri="{FF2B5EF4-FFF2-40B4-BE49-F238E27FC236}">
              <a16:creationId xmlns:a16="http://schemas.microsoft.com/office/drawing/2014/main" id="{00000000-0008-0000-2A00-0000C7000000}"/>
            </a:ext>
          </a:extLst>
        </xdr:cNvPr>
        <xdr:cNvGrpSpPr>
          <a:grpSpLocks noChangeAspect="1"/>
        </xdr:cNvGrpSpPr>
      </xdr:nvGrpSpPr>
      <xdr:grpSpPr>
        <a:xfrm>
          <a:off x="81915" y="153125805"/>
          <a:ext cx="306000" cy="306000"/>
          <a:chOff x="9191625" y="3009900"/>
          <a:chExt cx="324000" cy="325465"/>
        </a:xfrm>
      </xdr:grpSpPr>
      <xdr:sp macro="" textlink="">
        <xdr:nvSpPr>
          <xdr:cNvPr id="200" name="Rechteck 199">
            <a:extLst>
              <a:ext uri="{FF2B5EF4-FFF2-40B4-BE49-F238E27FC236}">
                <a16:creationId xmlns:a16="http://schemas.microsoft.com/office/drawing/2014/main" id="{00000000-0008-0000-2A00-0000C8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201" name="Pfeil nach links 200">
            <a:extLst>
              <a:ext uri="{FF2B5EF4-FFF2-40B4-BE49-F238E27FC236}">
                <a16:creationId xmlns:a16="http://schemas.microsoft.com/office/drawing/2014/main" id="{00000000-0008-0000-2A00-0000C9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796</xdr:row>
      <xdr:rowOff>9525</xdr:rowOff>
    </xdr:from>
    <xdr:to>
      <xdr:col>1</xdr:col>
      <xdr:colOff>372675</xdr:colOff>
      <xdr:row>797</xdr:row>
      <xdr:rowOff>10725</xdr:rowOff>
    </xdr:to>
    <xdr:grpSp>
      <xdr:nvGrpSpPr>
        <xdr:cNvPr id="202" name="Gruppieren 201">
          <a:hlinkClick xmlns:r="http://schemas.openxmlformats.org/officeDocument/2006/relationships" r:id="rId66"/>
          <a:extLst>
            <a:ext uri="{FF2B5EF4-FFF2-40B4-BE49-F238E27FC236}">
              <a16:creationId xmlns:a16="http://schemas.microsoft.com/office/drawing/2014/main" id="{00000000-0008-0000-2A00-0000CA000000}"/>
            </a:ext>
          </a:extLst>
        </xdr:cNvPr>
        <xdr:cNvGrpSpPr>
          <a:grpSpLocks noChangeAspect="1"/>
        </xdr:cNvGrpSpPr>
      </xdr:nvGrpSpPr>
      <xdr:grpSpPr>
        <a:xfrm>
          <a:off x="81915" y="155457525"/>
          <a:ext cx="306000" cy="306000"/>
          <a:chOff x="9191625" y="3009900"/>
          <a:chExt cx="324000" cy="325465"/>
        </a:xfrm>
      </xdr:grpSpPr>
      <xdr:sp macro="" textlink="">
        <xdr:nvSpPr>
          <xdr:cNvPr id="203" name="Rechteck 202">
            <a:extLst>
              <a:ext uri="{FF2B5EF4-FFF2-40B4-BE49-F238E27FC236}">
                <a16:creationId xmlns:a16="http://schemas.microsoft.com/office/drawing/2014/main" id="{00000000-0008-0000-2A00-0000CB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204" name="Pfeil nach links 203">
            <a:extLst>
              <a:ext uri="{FF2B5EF4-FFF2-40B4-BE49-F238E27FC236}">
                <a16:creationId xmlns:a16="http://schemas.microsoft.com/office/drawing/2014/main" id="{00000000-0008-0000-2A00-0000CC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808</xdr:row>
      <xdr:rowOff>9525</xdr:rowOff>
    </xdr:from>
    <xdr:to>
      <xdr:col>1</xdr:col>
      <xdr:colOff>372675</xdr:colOff>
      <xdr:row>809</xdr:row>
      <xdr:rowOff>10725</xdr:rowOff>
    </xdr:to>
    <xdr:grpSp>
      <xdr:nvGrpSpPr>
        <xdr:cNvPr id="205" name="Gruppieren 204">
          <a:hlinkClick xmlns:r="http://schemas.openxmlformats.org/officeDocument/2006/relationships" r:id="rId67"/>
          <a:extLst>
            <a:ext uri="{FF2B5EF4-FFF2-40B4-BE49-F238E27FC236}">
              <a16:creationId xmlns:a16="http://schemas.microsoft.com/office/drawing/2014/main" id="{00000000-0008-0000-2A00-0000CD000000}"/>
            </a:ext>
          </a:extLst>
        </xdr:cNvPr>
        <xdr:cNvGrpSpPr>
          <a:grpSpLocks noChangeAspect="1"/>
        </xdr:cNvGrpSpPr>
      </xdr:nvGrpSpPr>
      <xdr:grpSpPr>
        <a:xfrm>
          <a:off x="81915" y="157789245"/>
          <a:ext cx="306000" cy="306000"/>
          <a:chOff x="9191625" y="3009900"/>
          <a:chExt cx="324000" cy="325465"/>
        </a:xfrm>
      </xdr:grpSpPr>
      <xdr:sp macro="" textlink="">
        <xdr:nvSpPr>
          <xdr:cNvPr id="206" name="Rechteck 205">
            <a:extLst>
              <a:ext uri="{FF2B5EF4-FFF2-40B4-BE49-F238E27FC236}">
                <a16:creationId xmlns:a16="http://schemas.microsoft.com/office/drawing/2014/main" id="{00000000-0008-0000-2A00-0000CE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207" name="Pfeil nach links 206">
            <a:extLst>
              <a:ext uri="{FF2B5EF4-FFF2-40B4-BE49-F238E27FC236}">
                <a16:creationId xmlns:a16="http://schemas.microsoft.com/office/drawing/2014/main" id="{00000000-0008-0000-2A00-0000CF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820</xdr:row>
      <xdr:rowOff>9525</xdr:rowOff>
    </xdr:from>
    <xdr:to>
      <xdr:col>1</xdr:col>
      <xdr:colOff>372675</xdr:colOff>
      <xdr:row>821</xdr:row>
      <xdr:rowOff>10725</xdr:rowOff>
    </xdr:to>
    <xdr:grpSp>
      <xdr:nvGrpSpPr>
        <xdr:cNvPr id="208" name="Gruppieren 207">
          <a:hlinkClick xmlns:r="http://schemas.openxmlformats.org/officeDocument/2006/relationships" r:id="rId68"/>
          <a:extLst>
            <a:ext uri="{FF2B5EF4-FFF2-40B4-BE49-F238E27FC236}">
              <a16:creationId xmlns:a16="http://schemas.microsoft.com/office/drawing/2014/main" id="{00000000-0008-0000-2A00-0000D0000000}"/>
            </a:ext>
          </a:extLst>
        </xdr:cNvPr>
        <xdr:cNvGrpSpPr>
          <a:grpSpLocks noChangeAspect="1"/>
        </xdr:cNvGrpSpPr>
      </xdr:nvGrpSpPr>
      <xdr:grpSpPr>
        <a:xfrm>
          <a:off x="81915" y="160120965"/>
          <a:ext cx="306000" cy="306000"/>
          <a:chOff x="9191625" y="3009900"/>
          <a:chExt cx="324000" cy="325465"/>
        </a:xfrm>
      </xdr:grpSpPr>
      <xdr:sp macro="" textlink="">
        <xdr:nvSpPr>
          <xdr:cNvPr id="209" name="Rechteck 208">
            <a:extLst>
              <a:ext uri="{FF2B5EF4-FFF2-40B4-BE49-F238E27FC236}">
                <a16:creationId xmlns:a16="http://schemas.microsoft.com/office/drawing/2014/main" id="{00000000-0008-0000-2A00-0000D1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210" name="Pfeil nach links 209">
            <a:extLst>
              <a:ext uri="{FF2B5EF4-FFF2-40B4-BE49-F238E27FC236}">
                <a16:creationId xmlns:a16="http://schemas.microsoft.com/office/drawing/2014/main" id="{00000000-0008-0000-2A00-0000D2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832</xdr:row>
      <xdr:rowOff>9525</xdr:rowOff>
    </xdr:from>
    <xdr:to>
      <xdr:col>1</xdr:col>
      <xdr:colOff>372675</xdr:colOff>
      <xdr:row>833</xdr:row>
      <xdr:rowOff>10725</xdr:rowOff>
    </xdr:to>
    <xdr:grpSp>
      <xdr:nvGrpSpPr>
        <xdr:cNvPr id="211" name="Gruppieren 210">
          <a:hlinkClick xmlns:r="http://schemas.openxmlformats.org/officeDocument/2006/relationships" r:id="rId69"/>
          <a:extLst>
            <a:ext uri="{FF2B5EF4-FFF2-40B4-BE49-F238E27FC236}">
              <a16:creationId xmlns:a16="http://schemas.microsoft.com/office/drawing/2014/main" id="{00000000-0008-0000-2A00-0000D3000000}"/>
            </a:ext>
          </a:extLst>
        </xdr:cNvPr>
        <xdr:cNvGrpSpPr>
          <a:grpSpLocks noChangeAspect="1"/>
        </xdr:cNvGrpSpPr>
      </xdr:nvGrpSpPr>
      <xdr:grpSpPr>
        <a:xfrm>
          <a:off x="81915" y="162452685"/>
          <a:ext cx="306000" cy="306000"/>
          <a:chOff x="9191625" y="3009900"/>
          <a:chExt cx="324000" cy="325465"/>
        </a:xfrm>
      </xdr:grpSpPr>
      <xdr:sp macro="" textlink="">
        <xdr:nvSpPr>
          <xdr:cNvPr id="212" name="Rechteck 211">
            <a:extLst>
              <a:ext uri="{FF2B5EF4-FFF2-40B4-BE49-F238E27FC236}">
                <a16:creationId xmlns:a16="http://schemas.microsoft.com/office/drawing/2014/main" id="{00000000-0008-0000-2A00-0000D4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213" name="Pfeil nach links 212">
            <a:extLst>
              <a:ext uri="{FF2B5EF4-FFF2-40B4-BE49-F238E27FC236}">
                <a16:creationId xmlns:a16="http://schemas.microsoft.com/office/drawing/2014/main" id="{00000000-0008-0000-2A00-0000D5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844</xdr:row>
      <xdr:rowOff>9525</xdr:rowOff>
    </xdr:from>
    <xdr:to>
      <xdr:col>1</xdr:col>
      <xdr:colOff>372675</xdr:colOff>
      <xdr:row>845</xdr:row>
      <xdr:rowOff>10725</xdr:rowOff>
    </xdr:to>
    <xdr:grpSp>
      <xdr:nvGrpSpPr>
        <xdr:cNvPr id="214" name="Gruppieren 213">
          <a:hlinkClick xmlns:r="http://schemas.openxmlformats.org/officeDocument/2006/relationships" r:id="rId70"/>
          <a:extLst>
            <a:ext uri="{FF2B5EF4-FFF2-40B4-BE49-F238E27FC236}">
              <a16:creationId xmlns:a16="http://schemas.microsoft.com/office/drawing/2014/main" id="{00000000-0008-0000-2A00-0000D6000000}"/>
            </a:ext>
          </a:extLst>
        </xdr:cNvPr>
        <xdr:cNvGrpSpPr>
          <a:grpSpLocks noChangeAspect="1"/>
        </xdr:cNvGrpSpPr>
      </xdr:nvGrpSpPr>
      <xdr:grpSpPr>
        <a:xfrm>
          <a:off x="81915" y="164784405"/>
          <a:ext cx="306000" cy="306000"/>
          <a:chOff x="9191625" y="3009900"/>
          <a:chExt cx="324000" cy="325465"/>
        </a:xfrm>
      </xdr:grpSpPr>
      <xdr:sp macro="" textlink="">
        <xdr:nvSpPr>
          <xdr:cNvPr id="215" name="Rechteck 214">
            <a:extLst>
              <a:ext uri="{FF2B5EF4-FFF2-40B4-BE49-F238E27FC236}">
                <a16:creationId xmlns:a16="http://schemas.microsoft.com/office/drawing/2014/main" id="{00000000-0008-0000-2A00-0000D7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216" name="Pfeil nach links 215">
            <a:extLst>
              <a:ext uri="{FF2B5EF4-FFF2-40B4-BE49-F238E27FC236}">
                <a16:creationId xmlns:a16="http://schemas.microsoft.com/office/drawing/2014/main" id="{00000000-0008-0000-2A00-0000D8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856</xdr:row>
      <xdr:rowOff>9525</xdr:rowOff>
    </xdr:from>
    <xdr:to>
      <xdr:col>1</xdr:col>
      <xdr:colOff>372675</xdr:colOff>
      <xdr:row>857</xdr:row>
      <xdr:rowOff>10725</xdr:rowOff>
    </xdr:to>
    <xdr:grpSp>
      <xdr:nvGrpSpPr>
        <xdr:cNvPr id="217" name="Gruppieren 216">
          <a:hlinkClick xmlns:r="http://schemas.openxmlformats.org/officeDocument/2006/relationships" r:id="rId71"/>
          <a:extLst>
            <a:ext uri="{FF2B5EF4-FFF2-40B4-BE49-F238E27FC236}">
              <a16:creationId xmlns:a16="http://schemas.microsoft.com/office/drawing/2014/main" id="{00000000-0008-0000-2A00-0000D9000000}"/>
            </a:ext>
          </a:extLst>
        </xdr:cNvPr>
        <xdr:cNvGrpSpPr>
          <a:grpSpLocks noChangeAspect="1"/>
        </xdr:cNvGrpSpPr>
      </xdr:nvGrpSpPr>
      <xdr:grpSpPr>
        <a:xfrm>
          <a:off x="81915" y="167116125"/>
          <a:ext cx="306000" cy="306000"/>
          <a:chOff x="9191625" y="3009900"/>
          <a:chExt cx="324000" cy="325465"/>
        </a:xfrm>
      </xdr:grpSpPr>
      <xdr:sp macro="" textlink="">
        <xdr:nvSpPr>
          <xdr:cNvPr id="218" name="Rechteck 217">
            <a:extLst>
              <a:ext uri="{FF2B5EF4-FFF2-40B4-BE49-F238E27FC236}">
                <a16:creationId xmlns:a16="http://schemas.microsoft.com/office/drawing/2014/main" id="{00000000-0008-0000-2A00-0000DA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219" name="Pfeil nach links 218">
            <a:extLst>
              <a:ext uri="{FF2B5EF4-FFF2-40B4-BE49-F238E27FC236}">
                <a16:creationId xmlns:a16="http://schemas.microsoft.com/office/drawing/2014/main" id="{00000000-0008-0000-2A00-0000DB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868</xdr:row>
      <xdr:rowOff>9525</xdr:rowOff>
    </xdr:from>
    <xdr:to>
      <xdr:col>1</xdr:col>
      <xdr:colOff>372675</xdr:colOff>
      <xdr:row>869</xdr:row>
      <xdr:rowOff>10725</xdr:rowOff>
    </xdr:to>
    <xdr:grpSp>
      <xdr:nvGrpSpPr>
        <xdr:cNvPr id="220" name="Gruppieren 219">
          <a:hlinkClick xmlns:r="http://schemas.openxmlformats.org/officeDocument/2006/relationships" r:id="rId72"/>
          <a:extLst>
            <a:ext uri="{FF2B5EF4-FFF2-40B4-BE49-F238E27FC236}">
              <a16:creationId xmlns:a16="http://schemas.microsoft.com/office/drawing/2014/main" id="{00000000-0008-0000-2A00-0000DC000000}"/>
            </a:ext>
          </a:extLst>
        </xdr:cNvPr>
        <xdr:cNvGrpSpPr>
          <a:grpSpLocks noChangeAspect="1"/>
        </xdr:cNvGrpSpPr>
      </xdr:nvGrpSpPr>
      <xdr:grpSpPr>
        <a:xfrm>
          <a:off x="81915" y="169447845"/>
          <a:ext cx="306000" cy="306000"/>
          <a:chOff x="9191625" y="3009900"/>
          <a:chExt cx="324000" cy="325465"/>
        </a:xfrm>
      </xdr:grpSpPr>
      <xdr:sp macro="" textlink="">
        <xdr:nvSpPr>
          <xdr:cNvPr id="221" name="Rechteck 220">
            <a:extLst>
              <a:ext uri="{FF2B5EF4-FFF2-40B4-BE49-F238E27FC236}">
                <a16:creationId xmlns:a16="http://schemas.microsoft.com/office/drawing/2014/main" id="{00000000-0008-0000-2A00-0000DD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222" name="Pfeil nach links 221">
            <a:extLst>
              <a:ext uri="{FF2B5EF4-FFF2-40B4-BE49-F238E27FC236}">
                <a16:creationId xmlns:a16="http://schemas.microsoft.com/office/drawing/2014/main" id="{00000000-0008-0000-2A00-0000DE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880</xdr:row>
      <xdr:rowOff>9525</xdr:rowOff>
    </xdr:from>
    <xdr:to>
      <xdr:col>1</xdr:col>
      <xdr:colOff>372675</xdr:colOff>
      <xdr:row>881</xdr:row>
      <xdr:rowOff>10725</xdr:rowOff>
    </xdr:to>
    <xdr:grpSp>
      <xdr:nvGrpSpPr>
        <xdr:cNvPr id="223" name="Gruppieren 222">
          <a:hlinkClick xmlns:r="http://schemas.openxmlformats.org/officeDocument/2006/relationships" r:id="rId73"/>
          <a:extLst>
            <a:ext uri="{FF2B5EF4-FFF2-40B4-BE49-F238E27FC236}">
              <a16:creationId xmlns:a16="http://schemas.microsoft.com/office/drawing/2014/main" id="{00000000-0008-0000-2A00-0000DF000000}"/>
            </a:ext>
          </a:extLst>
        </xdr:cNvPr>
        <xdr:cNvGrpSpPr>
          <a:grpSpLocks noChangeAspect="1"/>
        </xdr:cNvGrpSpPr>
      </xdr:nvGrpSpPr>
      <xdr:grpSpPr>
        <a:xfrm>
          <a:off x="81915" y="171779565"/>
          <a:ext cx="306000" cy="306000"/>
          <a:chOff x="9191625" y="3009900"/>
          <a:chExt cx="324000" cy="325465"/>
        </a:xfrm>
      </xdr:grpSpPr>
      <xdr:sp macro="" textlink="">
        <xdr:nvSpPr>
          <xdr:cNvPr id="224" name="Rechteck 223">
            <a:extLst>
              <a:ext uri="{FF2B5EF4-FFF2-40B4-BE49-F238E27FC236}">
                <a16:creationId xmlns:a16="http://schemas.microsoft.com/office/drawing/2014/main" id="{00000000-0008-0000-2A00-0000E0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225" name="Pfeil nach links 224">
            <a:extLst>
              <a:ext uri="{FF2B5EF4-FFF2-40B4-BE49-F238E27FC236}">
                <a16:creationId xmlns:a16="http://schemas.microsoft.com/office/drawing/2014/main" id="{00000000-0008-0000-2A00-0000E1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892</xdr:row>
      <xdr:rowOff>9525</xdr:rowOff>
    </xdr:from>
    <xdr:to>
      <xdr:col>1</xdr:col>
      <xdr:colOff>372675</xdr:colOff>
      <xdr:row>893</xdr:row>
      <xdr:rowOff>10725</xdr:rowOff>
    </xdr:to>
    <xdr:grpSp>
      <xdr:nvGrpSpPr>
        <xdr:cNvPr id="226" name="Gruppieren 225">
          <a:hlinkClick xmlns:r="http://schemas.openxmlformats.org/officeDocument/2006/relationships" r:id="rId74"/>
          <a:extLst>
            <a:ext uri="{FF2B5EF4-FFF2-40B4-BE49-F238E27FC236}">
              <a16:creationId xmlns:a16="http://schemas.microsoft.com/office/drawing/2014/main" id="{00000000-0008-0000-2A00-0000E2000000}"/>
            </a:ext>
          </a:extLst>
        </xdr:cNvPr>
        <xdr:cNvGrpSpPr>
          <a:grpSpLocks noChangeAspect="1"/>
        </xdr:cNvGrpSpPr>
      </xdr:nvGrpSpPr>
      <xdr:grpSpPr>
        <a:xfrm>
          <a:off x="81915" y="174111285"/>
          <a:ext cx="306000" cy="306000"/>
          <a:chOff x="9191625" y="3009900"/>
          <a:chExt cx="324000" cy="325465"/>
        </a:xfrm>
      </xdr:grpSpPr>
      <xdr:sp macro="" textlink="">
        <xdr:nvSpPr>
          <xdr:cNvPr id="227" name="Rechteck 226">
            <a:extLst>
              <a:ext uri="{FF2B5EF4-FFF2-40B4-BE49-F238E27FC236}">
                <a16:creationId xmlns:a16="http://schemas.microsoft.com/office/drawing/2014/main" id="{00000000-0008-0000-2A00-0000E3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228" name="Pfeil nach links 227">
            <a:extLst>
              <a:ext uri="{FF2B5EF4-FFF2-40B4-BE49-F238E27FC236}">
                <a16:creationId xmlns:a16="http://schemas.microsoft.com/office/drawing/2014/main" id="{00000000-0008-0000-2A00-0000E4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904</xdr:row>
      <xdr:rowOff>9525</xdr:rowOff>
    </xdr:from>
    <xdr:to>
      <xdr:col>1</xdr:col>
      <xdr:colOff>372675</xdr:colOff>
      <xdr:row>905</xdr:row>
      <xdr:rowOff>10725</xdr:rowOff>
    </xdr:to>
    <xdr:grpSp>
      <xdr:nvGrpSpPr>
        <xdr:cNvPr id="229" name="Gruppieren 228">
          <a:hlinkClick xmlns:r="http://schemas.openxmlformats.org/officeDocument/2006/relationships" r:id="rId75"/>
          <a:extLst>
            <a:ext uri="{FF2B5EF4-FFF2-40B4-BE49-F238E27FC236}">
              <a16:creationId xmlns:a16="http://schemas.microsoft.com/office/drawing/2014/main" id="{00000000-0008-0000-2A00-0000E5000000}"/>
            </a:ext>
          </a:extLst>
        </xdr:cNvPr>
        <xdr:cNvGrpSpPr>
          <a:grpSpLocks noChangeAspect="1"/>
        </xdr:cNvGrpSpPr>
      </xdr:nvGrpSpPr>
      <xdr:grpSpPr>
        <a:xfrm>
          <a:off x="81915" y="176443005"/>
          <a:ext cx="306000" cy="306000"/>
          <a:chOff x="9191625" y="3009900"/>
          <a:chExt cx="324000" cy="325465"/>
        </a:xfrm>
      </xdr:grpSpPr>
      <xdr:sp macro="" textlink="">
        <xdr:nvSpPr>
          <xdr:cNvPr id="230" name="Rechteck 229">
            <a:extLst>
              <a:ext uri="{FF2B5EF4-FFF2-40B4-BE49-F238E27FC236}">
                <a16:creationId xmlns:a16="http://schemas.microsoft.com/office/drawing/2014/main" id="{00000000-0008-0000-2A00-0000E6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231" name="Pfeil nach links 230">
            <a:extLst>
              <a:ext uri="{FF2B5EF4-FFF2-40B4-BE49-F238E27FC236}">
                <a16:creationId xmlns:a16="http://schemas.microsoft.com/office/drawing/2014/main" id="{00000000-0008-0000-2A00-0000E7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916</xdr:row>
      <xdr:rowOff>9525</xdr:rowOff>
    </xdr:from>
    <xdr:to>
      <xdr:col>1</xdr:col>
      <xdr:colOff>372675</xdr:colOff>
      <xdr:row>917</xdr:row>
      <xdr:rowOff>10725</xdr:rowOff>
    </xdr:to>
    <xdr:grpSp>
      <xdr:nvGrpSpPr>
        <xdr:cNvPr id="232" name="Gruppieren 231">
          <a:hlinkClick xmlns:r="http://schemas.openxmlformats.org/officeDocument/2006/relationships" r:id="rId76"/>
          <a:extLst>
            <a:ext uri="{FF2B5EF4-FFF2-40B4-BE49-F238E27FC236}">
              <a16:creationId xmlns:a16="http://schemas.microsoft.com/office/drawing/2014/main" id="{00000000-0008-0000-2A00-0000E8000000}"/>
            </a:ext>
          </a:extLst>
        </xdr:cNvPr>
        <xdr:cNvGrpSpPr>
          <a:grpSpLocks noChangeAspect="1"/>
        </xdr:cNvGrpSpPr>
      </xdr:nvGrpSpPr>
      <xdr:grpSpPr>
        <a:xfrm>
          <a:off x="81915" y="178774725"/>
          <a:ext cx="306000" cy="306000"/>
          <a:chOff x="9191625" y="3009900"/>
          <a:chExt cx="324000" cy="325465"/>
        </a:xfrm>
      </xdr:grpSpPr>
      <xdr:sp macro="" textlink="">
        <xdr:nvSpPr>
          <xdr:cNvPr id="233" name="Rechteck 232">
            <a:extLst>
              <a:ext uri="{FF2B5EF4-FFF2-40B4-BE49-F238E27FC236}">
                <a16:creationId xmlns:a16="http://schemas.microsoft.com/office/drawing/2014/main" id="{00000000-0008-0000-2A00-0000E9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234" name="Pfeil nach links 233">
            <a:extLst>
              <a:ext uri="{FF2B5EF4-FFF2-40B4-BE49-F238E27FC236}">
                <a16:creationId xmlns:a16="http://schemas.microsoft.com/office/drawing/2014/main" id="{00000000-0008-0000-2A00-0000EA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928</xdr:row>
      <xdr:rowOff>9525</xdr:rowOff>
    </xdr:from>
    <xdr:to>
      <xdr:col>1</xdr:col>
      <xdr:colOff>372675</xdr:colOff>
      <xdr:row>929</xdr:row>
      <xdr:rowOff>10725</xdr:rowOff>
    </xdr:to>
    <xdr:grpSp>
      <xdr:nvGrpSpPr>
        <xdr:cNvPr id="235" name="Gruppieren 234">
          <a:hlinkClick xmlns:r="http://schemas.openxmlformats.org/officeDocument/2006/relationships" r:id="rId77"/>
          <a:extLst>
            <a:ext uri="{FF2B5EF4-FFF2-40B4-BE49-F238E27FC236}">
              <a16:creationId xmlns:a16="http://schemas.microsoft.com/office/drawing/2014/main" id="{00000000-0008-0000-2A00-0000EB000000}"/>
            </a:ext>
          </a:extLst>
        </xdr:cNvPr>
        <xdr:cNvGrpSpPr>
          <a:grpSpLocks noChangeAspect="1"/>
        </xdr:cNvGrpSpPr>
      </xdr:nvGrpSpPr>
      <xdr:grpSpPr>
        <a:xfrm>
          <a:off x="81915" y="181106445"/>
          <a:ext cx="306000" cy="306000"/>
          <a:chOff x="9191625" y="3009900"/>
          <a:chExt cx="324000" cy="325465"/>
        </a:xfrm>
      </xdr:grpSpPr>
      <xdr:sp macro="" textlink="">
        <xdr:nvSpPr>
          <xdr:cNvPr id="236" name="Rechteck 235">
            <a:extLst>
              <a:ext uri="{FF2B5EF4-FFF2-40B4-BE49-F238E27FC236}">
                <a16:creationId xmlns:a16="http://schemas.microsoft.com/office/drawing/2014/main" id="{00000000-0008-0000-2A00-0000EC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237" name="Pfeil nach links 236">
            <a:extLst>
              <a:ext uri="{FF2B5EF4-FFF2-40B4-BE49-F238E27FC236}">
                <a16:creationId xmlns:a16="http://schemas.microsoft.com/office/drawing/2014/main" id="{00000000-0008-0000-2A00-0000ED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940</xdr:row>
      <xdr:rowOff>9525</xdr:rowOff>
    </xdr:from>
    <xdr:to>
      <xdr:col>1</xdr:col>
      <xdr:colOff>372675</xdr:colOff>
      <xdr:row>941</xdr:row>
      <xdr:rowOff>10725</xdr:rowOff>
    </xdr:to>
    <xdr:grpSp>
      <xdr:nvGrpSpPr>
        <xdr:cNvPr id="238" name="Gruppieren 237">
          <a:hlinkClick xmlns:r="http://schemas.openxmlformats.org/officeDocument/2006/relationships" r:id="rId78"/>
          <a:extLst>
            <a:ext uri="{FF2B5EF4-FFF2-40B4-BE49-F238E27FC236}">
              <a16:creationId xmlns:a16="http://schemas.microsoft.com/office/drawing/2014/main" id="{00000000-0008-0000-2A00-0000EE000000}"/>
            </a:ext>
          </a:extLst>
        </xdr:cNvPr>
        <xdr:cNvGrpSpPr>
          <a:grpSpLocks noChangeAspect="1"/>
        </xdr:cNvGrpSpPr>
      </xdr:nvGrpSpPr>
      <xdr:grpSpPr>
        <a:xfrm>
          <a:off x="81915" y="183438165"/>
          <a:ext cx="306000" cy="306000"/>
          <a:chOff x="9191625" y="3009900"/>
          <a:chExt cx="324000" cy="325465"/>
        </a:xfrm>
      </xdr:grpSpPr>
      <xdr:sp macro="" textlink="">
        <xdr:nvSpPr>
          <xdr:cNvPr id="239" name="Rechteck 238">
            <a:extLst>
              <a:ext uri="{FF2B5EF4-FFF2-40B4-BE49-F238E27FC236}">
                <a16:creationId xmlns:a16="http://schemas.microsoft.com/office/drawing/2014/main" id="{00000000-0008-0000-2A00-0000EF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240" name="Pfeil nach links 239">
            <a:extLst>
              <a:ext uri="{FF2B5EF4-FFF2-40B4-BE49-F238E27FC236}">
                <a16:creationId xmlns:a16="http://schemas.microsoft.com/office/drawing/2014/main" id="{00000000-0008-0000-2A00-0000F0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952</xdr:row>
      <xdr:rowOff>9525</xdr:rowOff>
    </xdr:from>
    <xdr:to>
      <xdr:col>1</xdr:col>
      <xdr:colOff>372675</xdr:colOff>
      <xdr:row>953</xdr:row>
      <xdr:rowOff>10725</xdr:rowOff>
    </xdr:to>
    <xdr:grpSp>
      <xdr:nvGrpSpPr>
        <xdr:cNvPr id="241" name="Gruppieren 240">
          <a:hlinkClick xmlns:r="http://schemas.openxmlformats.org/officeDocument/2006/relationships" r:id="rId79"/>
          <a:extLst>
            <a:ext uri="{FF2B5EF4-FFF2-40B4-BE49-F238E27FC236}">
              <a16:creationId xmlns:a16="http://schemas.microsoft.com/office/drawing/2014/main" id="{00000000-0008-0000-2A00-0000F1000000}"/>
            </a:ext>
          </a:extLst>
        </xdr:cNvPr>
        <xdr:cNvGrpSpPr>
          <a:grpSpLocks noChangeAspect="1"/>
        </xdr:cNvGrpSpPr>
      </xdr:nvGrpSpPr>
      <xdr:grpSpPr>
        <a:xfrm>
          <a:off x="81915" y="185769885"/>
          <a:ext cx="306000" cy="306000"/>
          <a:chOff x="9191625" y="3009900"/>
          <a:chExt cx="324000" cy="325465"/>
        </a:xfrm>
      </xdr:grpSpPr>
      <xdr:sp macro="" textlink="">
        <xdr:nvSpPr>
          <xdr:cNvPr id="242" name="Rechteck 241">
            <a:extLst>
              <a:ext uri="{FF2B5EF4-FFF2-40B4-BE49-F238E27FC236}">
                <a16:creationId xmlns:a16="http://schemas.microsoft.com/office/drawing/2014/main" id="{00000000-0008-0000-2A00-0000F2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243" name="Pfeil nach links 242">
            <a:extLst>
              <a:ext uri="{FF2B5EF4-FFF2-40B4-BE49-F238E27FC236}">
                <a16:creationId xmlns:a16="http://schemas.microsoft.com/office/drawing/2014/main" id="{00000000-0008-0000-2A00-0000F3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484</xdr:row>
      <xdr:rowOff>0</xdr:rowOff>
    </xdr:from>
    <xdr:to>
      <xdr:col>1</xdr:col>
      <xdr:colOff>372675</xdr:colOff>
      <xdr:row>485</xdr:row>
      <xdr:rowOff>1200</xdr:rowOff>
    </xdr:to>
    <xdr:grpSp>
      <xdr:nvGrpSpPr>
        <xdr:cNvPr id="244" name="Gruppieren 243">
          <a:hlinkClick xmlns:r="http://schemas.openxmlformats.org/officeDocument/2006/relationships" r:id="rId80"/>
          <a:extLst>
            <a:ext uri="{FF2B5EF4-FFF2-40B4-BE49-F238E27FC236}">
              <a16:creationId xmlns:a16="http://schemas.microsoft.com/office/drawing/2014/main" id="{00000000-0008-0000-2A00-0000F4000000}"/>
            </a:ext>
          </a:extLst>
        </xdr:cNvPr>
        <xdr:cNvGrpSpPr>
          <a:grpSpLocks noChangeAspect="1"/>
        </xdr:cNvGrpSpPr>
      </xdr:nvGrpSpPr>
      <xdr:grpSpPr>
        <a:xfrm>
          <a:off x="81915" y="94823280"/>
          <a:ext cx="306000" cy="306000"/>
          <a:chOff x="9191625" y="3009900"/>
          <a:chExt cx="324000" cy="325465"/>
        </a:xfrm>
      </xdr:grpSpPr>
      <xdr:sp macro="" textlink="">
        <xdr:nvSpPr>
          <xdr:cNvPr id="245" name="Rechteck 244">
            <a:extLst>
              <a:ext uri="{FF2B5EF4-FFF2-40B4-BE49-F238E27FC236}">
                <a16:creationId xmlns:a16="http://schemas.microsoft.com/office/drawing/2014/main" id="{00000000-0008-0000-2A00-0000F5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246" name="Pfeil nach links 245">
            <a:extLst>
              <a:ext uri="{FF2B5EF4-FFF2-40B4-BE49-F238E27FC236}">
                <a16:creationId xmlns:a16="http://schemas.microsoft.com/office/drawing/2014/main" id="{00000000-0008-0000-2A00-0000F6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5</xdr:col>
      <xdr:colOff>85725</xdr:colOff>
      <xdr:row>1</xdr:row>
      <xdr:rowOff>57150</xdr:rowOff>
    </xdr:from>
    <xdr:to>
      <xdr:col>5</xdr:col>
      <xdr:colOff>258525</xdr:colOff>
      <xdr:row>2</xdr:row>
      <xdr:rowOff>163275</xdr:rowOff>
    </xdr:to>
    <xdr:grpSp>
      <xdr:nvGrpSpPr>
        <xdr:cNvPr id="249" name="Gruppieren 248">
          <a:hlinkClick xmlns:r="http://schemas.openxmlformats.org/officeDocument/2006/relationships" r:id="rId81" tooltip="Help"/>
          <a:extLst>
            <a:ext uri="{FF2B5EF4-FFF2-40B4-BE49-F238E27FC236}">
              <a16:creationId xmlns:a16="http://schemas.microsoft.com/office/drawing/2014/main" id="{00000000-0008-0000-2A00-0000F9000000}"/>
            </a:ext>
          </a:extLst>
        </xdr:cNvPr>
        <xdr:cNvGrpSpPr/>
      </xdr:nvGrpSpPr>
      <xdr:grpSpPr>
        <a:xfrm>
          <a:off x="7766685" y="590550"/>
          <a:ext cx="172800" cy="167085"/>
          <a:chOff x="8105775" y="571500"/>
          <a:chExt cx="172800" cy="172800"/>
        </a:xfrm>
      </xdr:grpSpPr>
      <xdr:sp macro="" textlink="">
        <xdr:nvSpPr>
          <xdr:cNvPr id="250" name="Rechteck 249">
            <a:extLst>
              <a:ext uri="{FF2B5EF4-FFF2-40B4-BE49-F238E27FC236}">
                <a16:creationId xmlns:a16="http://schemas.microsoft.com/office/drawing/2014/main" id="{00000000-0008-0000-2A00-0000FA000000}"/>
              </a:ext>
            </a:extLst>
          </xdr:cNvPr>
          <xdr:cNvSpPr>
            <a:spLocks noChangeAspect="1"/>
          </xdr:cNvSpPr>
        </xdr:nvSpPr>
        <xdr:spPr>
          <a:xfrm>
            <a:off x="8105775" y="571500"/>
            <a:ext cx="172800" cy="172800"/>
          </a:xfrm>
          <a:prstGeom prst="rect">
            <a:avLst/>
          </a:prstGeom>
          <a:ln/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251" name="Textfeld 250">
            <a:extLst>
              <a:ext uri="{FF2B5EF4-FFF2-40B4-BE49-F238E27FC236}">
                <a16:creationId xmlns:a16="http://schemas.microsoft.com/office/drawing/2014/main" id="{00000000-0008-0000-2A00-0000FB000000}"/>
              </a:ext>
            </a:extLst>
          </xdr:cNvPr>
          <xdr:cNvSpPr txBox="1"/>
        </xdr:nvSpPr>
        <xdr:spPr>
          <a:xfrm>
            <a:off x="8152998" y="584162"/>
            <a:ext cx="78355" cy="1474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t">
            <a:noAutofit/>
          </a:bodyPr>
          <a:lstStyle/>
          <a:p>
            <a:r>
              <a:rPr lang="de-CH" sz="1000" b="1">
                <a:solidFill>
                  <a:schemeClr val="bg1"/>
                </a:solidFill>
                <a:latin typeface="Arial" pitchFamily="34" charset="0"/>
                <a:cs typeface="Arial" pitchFamily="34" charset="0"/>
              </a:rPr>
              <a:t>?</a:t>
            </a:r>
          </a:p>
        </xdr:txBody>
      </xdr:sp>
    </xdr:grp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1531620</xdr:colOff>
          <xdr:row>0</xdr:row>
          <xdr:rowOff>0</xdr:rowOff>
        </xdr:from>
        <xdr:to>
          <xdr:col>5</xdr:col>
          <xdr:colOff>262890</xdr:colOff>
          <xdr:row>1</xdr:row>
          <xdr:rowOff>0</xdr:rowOff>
        </xdr:to>
        <xdr:pic>
          <xdr:nvPicPr>
            <xdr:cNvPr id="248" name="Grafik 59">
              <a:extLst>
                <a:ext uri="{FF2B5EF4-FFF2-40B4-BE49-F238E27FC236}">
                  <a16:creationId xmlns:a16="http://schemas.microsoft.com/office/drawing/2014/main" id="{00000000-0008-0000-2A00-0000F8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!$D$6" spid="_x0000_s742440"/>
                </a:ext>
              </a:extLst>
            </xdr:cNvPicPr>
          </xdr:nvPicPr>
          <xdr:blipFill>
            <a:blip xmlns:r="http://schemas.openxmlformats.org/officeDocument/2006/relationships" r:embed="rId82"/>
            <a:srcRect/>
            <a:stretch>
              <a:fillRect/>
            </a:stretch>
          </xdr:blipFill>
          <xdr:spPr bwMode="auto">
            <a:xfrm>
              <a:off x="5676900" y="0"/>
              <a:ext cx="2268855" cy="533400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4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76200</xdr:colOff>
      <xdr:row>6</xdr:row>
      <xdr:rowOff>166692</xdr:rowOff>
    </xdr:from>
    <xdr:to>
      <xdr:col>2</xdr:col>
      <xdr:colOff>971550</xdr:colOff>
      <xdr:row>11</xdr:row>
      <xdr:rowOff>90492</xdr:rowOff>
    </xdr:to>
    <xdr:pic>
      <xdr:nvPicPr>
        <xdr:cNvPr id="2" name="Grafik 5" descr="http://files.softicons.com/download/folder-icons/latt-sjo-icons-by-rick-patrick/png/128x128/Open.png">
          <a:hlinkClick xmlns:r="http://schemas.openxmlformats.org/officeDocument/2006/relationships" r:id="rId1" tooltip="Explorer"/>
          <a:extLst>
            <a:ext uri="{FF2B5EF4-FFF2-40B4-BE49-F238E27FC236}">
              <a16:creationId xmlns:a16="http://schemas.microsoft.com/office/drawing/2014/main" id="{00000000-0008-0000-2B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3438" y="1662117"/>
          <a:ext cx="895350" cy="885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PrintsWithSheet="0"/>
  </xdr:twoCellAnchor>
  <xdr:oneCellAnchor>
    <xdr:from>
      <xdr:col>2</xdr:col>
      <xdr:colOff>1581147</xdr:colOff>
      <xdr:row>8</xdr:row>
      <xdr:rowOff>119067</xdr:rowOff>
    </xdr:from>
    <xdr:ext cx="1371600" cy="428625"/>
    <xdr:sp macro="" textlink="">
      <xdr:nvSpPr>
        <xdr:cNvPr id="6" name="Textfeld 7">
          <a:hlinkClick xmlns:r="http://schemas.openxmlformats.org/officeDocument/2006/relationships" r:id="rId3" tooltip="Download"/>
          <a:extLst>
            <a:ext uri="{FF2B5EF4-FFF2-40B4-BE49-F238E27FC236}">
              <a16:creationId xmlns:a16="http://schemas.microsoft.com/office/drawing/2014/main" id="{00000000-0008-0000-2B00-000006000000}"/>
            </a:ext>
          </a:extLst>
        </xdr:cNvPr>
        <xdr:cNvSpPr txBox="1"/>
      </xdr:nvSpPr>
      <xdr:spPr>
        <a:xfrm>
          <a:off x="2338385" y="1995492"/>
          <a:ext cx="1371600" cy="428625"/>
        </a:xfrm>
        <a:prstGeom prst="rect">
          <a:avLst/>
        </a:prstGeom>
        <a:ln>
          <a:solidFill>
            <a:schemeClr val="accent1">
              <a:lumMod val="60000"/>
              <a:lumOff val="40000"/>
            </a:schemeClr>
          </a:solidFill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spcFirstLastPara="0" vert="horz" wrap="square" lIns="41949" tIns="34964" rIns="41949" bIns="34964" numCol="1" spcCol="1270" anchor="ctr" anchorCtr="0">
          <a:noAutofit/>
        </a:bodyPr>
        <a:lstStyle/>
        <a:p>
          <a:pPr marL="0" marR="0" lvl="0" indent="0" algn="ctr" defTabSz="466725" rtl="0" eaLnBrk="1" fontAlgn="auto" latinLnBrk="0" hangingPunct="1">
            <a:lnSpc>
              <a:spcPct val="90000"/>
            </a:lnSpc>
            <a:spcBef>
              <a:spcPts val="0"/>
            </a:spcBef>
            <a:spcAft>
              <a:spcPct val="35000"/>
            </a:spcAft>
            <a:buClrTx/>
            <a:buSzTx/>
            <a:buFontTx/>
            <a:buNone/>
            <a:tabLst/>
            <a:defRPr/>
          </a:pPr>
          <a:r>
            <a:rPr kumimoji="0" lang="de-CH" sz="140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Download Tool</a:t>
          </a:r>
        </a:p>
      </xdr:txBody>
    </xdr:sp>
    <xdr:clientData fPrintsWithSheet="0"/>
  </xdr:oneCellAnchor>
  <xdr:twoCellAnchor editAs="oneCell">
    <xdr:from>
      <xdr:col>0</xdr:col>
      <xdr:colOff>85725</xdr:colOff>
      <xdr:row>0</xdr:row>
      <xdr:rowOff>104775</xdr:rowOff>
    </xdr:from>
    <xdr:to>
      <xdr:col>0</xdr:col>
      <xdr:colOff>409725</xdr:colOff>
      <xdr:row>0</xdr:row>
      <xdr:rowOff>430240</xdr:rowOff>
    </xdr:to>
    <xdr:grpSp>
      <xdr:nvGrpSpPr>
        <xdr:cNvPr id="16" name="Gruppieren 15">
          <a:hlinkClick xmlns:r="http://schemas.openxmlformats.org/officeDocument/2006/relationships" r:id="rId4" tooltip="Home"/>
          <a:extLst>
            <a:ext uri="{FF2B5EF4-FFF2-40B4-BE49-F238E27FC236}">
              <a16:creationId xmlns:a16="http://schemas.microsoft.com/office/drawing/2014/main" id="{00000000-0008-0000-2B00-000010000000}"/>
            </a:ext>
          </a:extLst>
        </xdr:cNvPr>
        <xdr:cNvGrpSpPr/>
      </xdr:nvGrpSpPr>
      <xdr:grpSpPr>
        <a:xfrm>
          <a:off x="85725" y="104775"/>
          <a:ext cx="324000" cy="325465"/>
          <a:chOff x="12729063" y="1298331"/>
          <a:chExt cx="324000" cy="323267"/>
        </a:xfrm>
      </xdr:grpSpPr>
      <xdr:sp macro="" textlink="">
        <xdr:nvSpPr>
          <xdr:cNvPr id="17" name="Rechteck 16">
            <a:extLst>
              <a:ext uri="{FF2B5EF4-FFF2-40B4-BE49-F238E27FC236}">
                <a16:creationId xmlns:a16="http://schemas.microsoft.com/office/drawing/2014/main" id="{00000000-0008-0000-2B00-000011000000}"/>
              </a:ext>
            </a:extLst>
          </xdr:cNvPr>
          <xdr:cNvSpPr>
            <a:spLocks noChangeAspect="1"/>
          </xdr:cNvSpPr>
        </xdr:nvSpPr>
        <xdr:spPr>
          <a:xfrm>
            <a:off x="12729063" y="1298331"/>
            <a:ext cx="324000" cy="323267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pic>
        <xdr:nvPicPr>
          <xdr:cNvPr id="18" name="Grafik 20" descr="http://www.clker.com/cliparts/Z/I/5/L/X/x/white-house-md.png">
            <a:extLst>
              <a:ext uri="{FF2B5EF4-FFF2-40B4-BE49-F238E27FC236}">
                <a16:creationId xmlns:a16="http://schemas.microsoft.com/office/drawing/2014/main" id="{00000000-0008-0000-2B00-000012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786214" y="1345223"/>
            <a:ext cx="228255" cy="2160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</xdr:wsDr>
</file>

<file path=xl/drawings/drawing4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104775</xdr:rowOff>
    </xdr:from>
    <xdr:to>
      <xdr:col>0</xdr:col>
      <xdr:colOff>419250</xdr:colOff>
      <xdr:row>2</xdr:row>
      <xdr:rowOff>64480</xdr:rowOff>
    </xdr:to>
    <xdr:grpSp>
      <xdr:nvGrpSpPr>
        <xdr:cNvPr id="2" name="Gruppieren 1">
          <a:hlinkClick xmlns:r="http://schemas.openxmlformats.org/officeDocument/2006/relationships" r:id="rId1" tooltip="Home"/>
          <a:extLst>
            <a:ext uri="{FF2B5EF4-FFF2-40B4-BE49-F238E27FC236}">
              <a16:creationId xmlns:a16="http://schemas.microsoft.com/office/drawing/2014/main" id="{00000000-0008-0000-2C00-000002000000}"/>
            </a:ext>
          </a:extLst>
        </xdr:cNvPr>
        <xdr:cNvGrpSpPr/>
      </xdr:nvGrpSpPr>
      <xdr:grpSpPr>
        <a:xfrm>
          <a:off x="95250" y="104775"/>
          <a:ext cx="324000" cy="325465"/>
          <a:chOff x="12729063" y="1298331"/>
          <a:chExt cx="324000" cy="323267"/>
        </a:xfrm>
      </xdr:grpSpPr>
      <xdr:sp macro="" textlink="">
        <xdr:nvSpPr>
          <xdr:cNvPr id="3" name="Rechteck 2">
            <a:extLst>
              <a:ext uri="{FF2B5EF4-FFF2-40B4-BE49-F238E27FC236}">
                <a16:creationId xmlns:a16="http://schemas.microsoft.com/office/drawing/2014/main" id="{00000000-0008-0000-2C00-000003000000}"/>
              </a:ext>
            </a:extLst>
          </xdr:cNvPr>
          <xdr:cNvSpPr>
            <a:spLocks noChangeAspect="1"/>
          </xdr:cNvSpPr>
        </xdr:nvSpPr>
        <xdr:spPr>
          <a:xfrm>
            <a:off x="12729063" y="1298331"/>
            <a:ext cx="324000" cy="323267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pic>
        <xdr:nvPicPr>
          <xdr:cNvPr id="4" name="Grafik 3" descr="http://www.clker.com/cliparts/Z/I/5/L/X/x/white-house-md.png">
            <a:extLst>
              <a:ext uri="{FF2B5EF4-FFF2-40B4-BE49-F238E27FC236}">
                <a16:creationId xmlns:a16="http://schemas.microsoft.com/office/drawing/2014/main" id="{00000000-0008-0000-2C00-000004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786214" y="1345223"/>
            <a:ext cx="228255" cy="2160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  <xdr:twoCellAnchor editAs="oneCell">
    <xdr:from>
      <xdr:col>3</xdr:col>
      <xdr:colOff>680084</xdr:colOff>
      <xdr:row>5</xdr:row>
      <xdr:rowOff>142876</xdr:rowOff>
    </xdr:from>
    <xdr:to>
      <xdr:col>4</xdr:col>
      <xdr:colOff>1802</xdr:colOff>
      <xdr:row>5</xdr:row>
      <xdr:rowOff>392524</xdr:rowOff>
    </xdr:to>
    <xdr:pic>
      <xdr:nvPicPr>
        <xdr:cNvPr id="5" name="Grafik 6">
          <a:extLst>
            <a:ext uri="{FF2B5EF4-FFF2-40B4-BE49-F238E27FC236}">
              <a16:creationId xmlns:a16="http://schemas.microsoft.com/office/drawing/2014/main" id="{00000000-0008-0000-2C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03144" y="988696"/>
          <a:ext cx="1502943" cy="249648"/>
        </a:xfrm>
        <a:prstGeom prst="rect">
          <a:avLst/>
        </a:prstGeom>
      </xdr:spPr>
    </xdr:pic>
    <xdr:clientData/>
  </xdr:twoCellAnchor>
  <xdr:twoCellAnchor editAs="oneCell">
    <xdr:from>
      <xdr:col>5</xdr:col>
      <xdr:colOff>604838</xdr:colOff>
      <xdr:row>0</xdr:row>
      <xdr:rowOff>142875</xdr:rowOff>
    </xdr:from>
    <xdr:to>
      <xdr:col>5</xdr:col>
      <xdr:colOff>768113</xdr:colOff>
      <xdr:row>1</xdr:row>
      <xdr:rowOff>134700</xdr:rowOff>
    </xdr:to>
    <xdr:grpSp>
      <xdr:nvGrpSpPr>
        <xdr:cNvPr id="6" name="Gruppieren 248">
          <a:hlinkClick xmlns:r="http://schemas.openxmlformats.org/officeDocument/2006/relationships" r:id="rId4" tooltip="Help"/>
          <a:extLst>
            <a:ext uri="{FF2B5EF4-FFF2-40B4-BE49-F238E27FC236}">
              <a16:creationId xmlns:a16="http://schemas.microsoft.com/office/drawing/2014/main" id="{00000000-0008-0000-2C00-000006000000}"/>
            </a:ext>
          </a:extLst>
        </xdr:cNvPr>
        <xdr:cNvGrpSpPr/>
      </xdr:nvGrpSpPr>
      <xdr:grpSpPr>
        <a:xfrm>
          <a:off x="4483418" y="142875"/>
          <a:ext cx="163275" cy="174705"/>
          <a:chOff x="8105775" y="571500"/>
          <a:chExt cx="172800" cy="172800"/>
        </a:xfrm>
      </xdr:grpSpPr>
      <xdr:sp macro="" textlink="">
        <xdr:nvSpPr>
          <xdr:cNvPr id="7" name="Rechteck 249">
            <a:extLst>
              <a:ext uri="{FF2B5EF4-FFF2-40B4-BE49-F238E27FC236}">
                <a16:creationId xmlns:a16="http://schemas.microsoft.com/office/drawing/2014/main" id="{00000000-0008-0000-2C00-000007000000}"/>
              </a:ext>
            </a:extLst>
          </xdr:cNvPr>
          <xdr:cNvSpPr>
            <a:spLocks noChangeAspect="1"/>
          </xdr:cNvSpPr>
        </xdr:nvSpPr>
        <xdr:spPr>
          <a:xfrm>
            <a:off x="8105775" y="571500"/>
            <a:ext cx="172800" cy="172800"/>
          </a:xfrm>
          <a:prstGeom prst="rect">
            <a:avLst/>
          </a:prstGeom>
          <a:ln/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8" name="Textfeld 250">
            <a:extLst>
              <a:ext uri="{FF2B5EF4-FFF2-40B4-BE49-F238E27FC236}">
                <a16:creationId xmlns:a16="http://schemas.microsoft.com/office/drawing/2014/main" id="{00000000-0008-0000-2C00-000008000000}"/>
              </a:ext>
            </a:extLst>
          </xdr:cNvPr>
          <xdr:cNvSpPr txBox="1"/>
        </xdr:nvSpPr>
        <xdr:spPr>
          <a:xfrm>
            <a:off x="8152998" y="584162"/>
            <a:ext cx="78355" cy="1474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t">
            <a:noAutofit/>
          </a:bodyPr>
          <a:lstStyle/>
          <a:p>
            <a:r>
              <a:rPr lang="de-CH" sz="1000" b="1">
                <a:solidFill>
                  <a:schemeClr val="bg1"/>
                </a:solidFill>
                <a:latin typeface="Arial" pitchFamily="34" charset="0"/>
                <a:cs typeface="Arial" pitchFamily="34" charset="0"/>
              </a:rPr>
              <a:t>?</a:t>
            </a:r>
          </a:p>
        </xdr:txBody>
      </xdr:sp>
    </xdr:grp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iSerge\Dropbox\@fileswork\@iManagement\01_Cockpit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@Unterricht\@iManagement\009_Quality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iSerge\Dropbox\@fileswork\@Unterricht\@iManagement\009_Quality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iSerge\Dropbox\@fileswork\@iManagement\03_ProjectManagemen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 "/>
      <sheetName val="Menu"/>
      <sheetName val="Uebersicht"/>
      <sheetName val="Massnahmen"/>
      <sheetName val="Jahresziele"/>
      <sheetName val="Innovation"/>
      <sheetName val="Quality"/>
      <sheetName val="Vision"/>
      <sheetName val="Kommunikation"/>
      <sheetName val="BSC"/>
      <sheetName val="Kennzahlen"/>
      <sheetName val="Risikomgmt"/>
      <sheetName val="sIndikatoren"/>
      <sheetName val="oIndikatoren"/>
      <sheetName val="iIndikatoren"/>
      <sheetName val="2Strategie"/>
      <sheetName val="2Businessplan"/>
      <sheetName val="2Innovation"/>
      <sheetName val="2Quality"/>
    </sheetNames>
    <sheetDataSet>
      <sheetData sheetId="0" refreshError="1"/>
      <sheetData sheetId="1" refreshError="1"/>
      <sheetData sheetId="2" refreshError="1"/>
      <sheetData sheetId="3">
        <row r="8">
          <cell r="E8" t="str">
            <v>Indicateur 2</v>
          </cell>
          <cell r="P8" t="str">
            <v>Indicateur 3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KPI"/>
      <sheetName val=" "/>
      <sheetName val="Menu QM"/>
      <sheetName val="Q-Planung"/>
      <sheetName val="Q-Steuerung"/>
      <sheetName val="Q-Pruefung"/>
      <sheetName val="Q-Sicherung"/>
      <sheetName val="Produkte"/>
      <sheetName val="HQ1"/>
      <sheetName val="HQ2"/>
      <sheetName val="HQ3"/>
      <sheetName val="HQ4"/>
      <sheetName val="HQ5"/>
      <sheetName val="Kunden"/>
      <sheetName val="Fishbone"/>
      <sheetName val="Pareto"/>
      <sheetName val="Risikomgmt"/>
      <sheetName val="PESTLE"/>
      <sheetName val="Branchenstruktur"/>
      <sheetName val="Kernaktivitäten"/>
      <sheetName val="Kernkompetenzen"/>
      <sheetName val="Potenzial"/>
      <sheetName val="Swot-Analyse"/>
      <sheetName val="Markt"/>
      <sheetName val="Portfolio"/>
      <sheetName val="Lebenszyklus"/>
      <sheetName val="Kommunikation"/>
      <sheetName val="Matrix"/>
      <sheetName val="Kundenbeziehung"/>
      <sheetName val="Segmente"/>
      <sheetName val="Distribution"/>
      <sheetName val="SinusMilieu"/>
      <sheetName val="Marketingmix"/>
      <sheetName val="Einnahmen"/>
      <sheetName val="Kosten"/>
      <sheetName val="Marketingplan"/>
      <sheetName val="Rentabilität"/>
      <sheetName val="Zukunftsszenarien"/>
      <sheetName val="Kennzahlenanalyse"/>
      <sheetName val="Benchmark"/>
      <sheetName val="Forces"/>
      <sheetName val="Chances"/>
      <sheetName val="Help"/>
      <sheetName val="2Prozesse"/>
      <sheetName val="2Strategi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6">
          <cell r="F6" t="str">
            <v>Bars</v>
          </cell>
        </row>
        <row r="7">
          <cell r="E7" t="str">
            <v>Reason 20</v>
          </cell>
          <cell r="F7">
            <v>20</v>
          </cell>
          <cell r="H7">
            <v>9.5238095238095233E-2</v>
          </cell>
        </row>
        <row r="8">
          <cell r="F8">
            <v>19</v>
          </cell>
        </row>
        <row r="9">
          <cell r="F9">
            <v>18</v>
          </cell>
        </row>
        <row r="10">
          <cell r="F10">
            <v>17</v>
          </cell>
        </row>
        <row r="11">
          <cell r="F11">
            <v>16</v>
          </cell>
        </row>
        <row r="12">
          <cell r="F12">
            <v>15</v>
          </cell>
        </row>
        <row r="13">
          <cell r="F13">
            <v>14</v>
          </cell>
        </row>
        <row r="14">
          <cell r="F14">
            <v>13</v>
          </cell>
        </row>
        <row r="15">
          <cell r="F15">
            <v>12</v>
          </cell>
        </row>
        <row r="16">
          <cell r="F16">
            <v>11</v>
          </cell>
        </row>
        <row r="17">
          <cell r="F17">
            <v>10</v>
          </cell>
        </row>
        <row r="18">
          <cell r="F18">
            <v>9</v>
          </cell>
        </row>
        <row r="19">
          <cell r="F19">
            <v>8</v>
          </cell>
        </row>
        <row r="20">
          <cell r="F20">
            <v>7</v>
          </cell>
        </row>
        <row r="21">
          <cell r="F21">
            <v>6</v>
          </cell>
        </row>
        <row r="22">
          <cell r="F22">
            <v>5</v>
          </cell>
        </row>
        <row r="23">
          <cell r="F23">
            <v>4</v>
          </cell>
        </row>
        <row r="24">
          <cell r="F24">
            <v>3</v>
          </cell>
        </row>
        <row r="25">
          <cell r="F25">
            <v>2</v>
          </cell>
        </row>
        <row r="26">
          <cell r="F26">
            <v>1</v>
          </cell>
        </row>
      </sheetData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KPI"/>
      <sheetName val=" "/>
      <sheetName val="Menu QM"/>
      <sheetName val="Q-Planung"/>
      <sheetName val="Q-Steuerung"/>
      <sheetName val="Q-Pruefung"/>
      <sheetName val="Q-Sicherung"/>
      <sheetName val="Produkte"/>
      <sheetName val="HQ1"/>
      <sheetName val="HQ2"/>
      <sheetName val="HQ3"/>
      <sheetName val="HQ4"/>
      <sheetName val="HQ5"/>
      <sheetName val="Kunden"/>
      <sheetName val="Fishbone"/>
      <sheetName val="Pareto"/>
      <sheetName val="Risikomgmt"/>
      <sheetName val="PESTLE"/>
      <sheetName val="Branchenstruktur"/>
      <sheetName val="Kernaktivitäten"/>
      <sheetName val="Kernkompetenzen"/>
      <sheetName val="Potenzial"/>
      <sheetName val="Swot-Analyse"/>
      <sheetName val="Markt"/>
      <sheetName val="Portfolio"/>
      <sheetName val="Lebenszyklus"/>
      <sheetName val="Kommunikation"/>
      <sheetName val="Matrix"/>
      <sheetName val="Kundenbeziehung"/>
      <sheetName val="Segmente"/>
      <sheetName val="Distribution"/>
      <sheetName val="SinusMilieu"/>
      <sheetName val="Marketingmix"/>
      <sheetName val="Einnahmen"/>
      <sheetName val="Kosten"/>
      <sheetName val="Marketingplan"/>
      <sheetName val="Rentabilität"/>
      <sheetName val="Zukunftsszenarien"/>
      <sheetName val="Kennzahlenanalyse"/>
      <sheetName val="Benchmark"/>
      <sheetName val="Forces"/>
      <sheetName val="Chances"/>
      <sheetName val="Help"/>
      <sheetName val="2Prozesse"/>
      <sheetName val="2Strategi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6">
          <cell r="F6" t="str">
            <v>Bars</v>
          </cell>
        </row>
        <row r="7">
          <cell r="E7" t="str">
            <v>Reason 20</v>
          </cell>
          <cell r="F7">
            <v>20</v>
          </cell>
          <cell r="H7">
            <v>9.5238095238095233E-2</v>
          </cell>
        </row>
        <row r="8">
          <cell r="F8">
            <v>19</v>
          </cell>
        </row>
        <row r="9">
          <cell r="F9">
            <v>18</v>
          </cell>
        </row>
        <row r="10">
          <cell r="F10">
            <v>17</v>
          </cell>
        </row>
        <row r="11">
          <cell r="F11">
            <v>16</v>
          </cell>
        </row>
        <row r="12">
          <cell r="F12">
            <v>15</v>
          </cell>
        </row>
        <row r="13">
          <cell r="F13">
            <v>14</v>
          </cell>
        </row>
        <row r="14">
          <cell r="F14">
            <v>13</v>
          </cell>
        </row>
        <row r="15">
          <cell r="F15">
            <v>12</v>
          </cell>
        </row>
        <row r="16">
          <cell r="F16">
            <v>11</v>
          </cell>
        </row>
        <row r="17">
          <cell r="F17">
            <v>10</v>
          </cell>
        </row>
        <row r="18">
          <cell r="F18">
            <v>9</v>
          </cell>
        </row>
        <row r="19">
          <cell r="F19">
            <v>8</v>
          </cell>
        </row>
        <row r="20">
          <cell r="F20">
            <v>7</v>
          </cell>
        </row>
        <row r="21">
          <cell r="F21">
            <v>6</v>
          </cell>
        </row>
        <row r="22">
          <cell r="F22">
            <v>5</v>
          </cell>
        </row>
        <row r="23">
          <cell r="F23">
            <v>4</v>
          </cell>
        </row>
        <row r="24">
          <cell r="F24">
            <v>3</v>
          </cell>
        </row>
        <row r="25">
          <cell r="F25">
            <v>2</v>
          </cell>
        </row>
        <row r="26">
          <cell r="F26">
            <v>1</v>
          </cell>
        </row>
      </sheetData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 "/>
      <sheetName val="Projektmgmt"/>
      <sheetName val="Projektauftrag"/>
      <sheetName val="Grobplan"/>
      <sheetName val="Detailplan"/>
      <sheetName val="Detailplan_Uebersicht"/>
      <sheetName val="Projektstand"/>
      <sheetName val="Projektabschluss"/>
      <sheetName val="Projektteam"/>
      <sheetName val="Adresses"/>
      <sheetName val="Organigramm"/>
      <sheetName val="Sitzungen"/>
      <sheetName val="Projektbudget"/>
      <sheetName val="Grobkonzept"/>
      <sheetName val="Detailkonzept"/>
      <sheetName val="Projektcontrolling"/>
      <sheetName val="Notizen"/>
      <sheetName val="Swot-Analyse"/>
      <sheetName val="Risikomgmt"/>
      <sheetName val="Kommunikation"/>
      <sheetName val="Machbarkeit"/>
      <sheetName val="Fishbone"/>
      <sheetName val="Kalender"/>
      <sheetName val="Help"/>
      <sheetName val="Logo"/>
      <sheetName val="Stakeholder"/>
      <sheetName val="2iMangement"/>
      <sheetName val="Promotoren"/>
      <sheetName val="Indicators"/>
    </sheetNames>
    <sheetDataSet>
      <sheetData sheetId="0">
        <row r="4">
          <cell r="Z4">
            <v>69763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/>
      <sheetData sheetId="26"/>
      <sheetData sheetId="27"/>
      <sheetData sheetId="28"/>
    </sheetDataSet>
  </externalBook>
</externalLink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rot="0" spcFirstLastPara="0" vertOverflow="clip" horzOverflow="clip" vert="horz" wrap="square" lIns="91440" tIns="45720" rIns="91440" bIns="45720" numCol="1" spcCol="0" rtlCol="0" fromWordArt="0" anchor="ctr" anchorCtr="0" forceAA="0" compatLnSpc="1">
        <a:prstTxWarp prst="textNoShape">
          <a:avLst/>
        </a:prstTxWarp>
        <a:noAutofit/>
      </a:bodyPr>
      <a:lstStyle>
        <a:defPPr algn="ctr">
          <a:defRPr sz="1100" baseline="0"/>
        </a:defPPr>
      </a:lstStyle>
      <a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5.xml"/><Relationship Id="rId21" Type="http://schemas.openxmlformats.org/officeDocument/2006/relationships/ctrlProp" Target="../ctrlProps/ctrlProp19.xml"/><Relationship Id="rId42" Type="http://schemas.openxmlformats.org/officeDocument/2006/relationships/ctrlProp" Target="../ctrlProps/ctrlProp40.xml"/><Relationship Id="rId63" Type="http://schemas.openxmlformats.org/officeDocument/2006/relationships/ctrlProp" Target="../ctrlProps/ctrlProp61.xml"/><Relationship Id="rId84" Type="http://schemas.openxmlformats.org/officeDocument/2006/relationships/ctrlProp" Target="../ctrlProps/ctrlProp82.xml"/><Relationship Id="rId138" Type="http://schemas.openxmlformats.org/officeDocument/2006/relationships/ctrlProp" Target="../ctrlProps/ctrlProp136.xml"/><Relationship Id="rId159" Type="http://schemas.openxmlformats.org/officeDocument/2006/relationships/ctrlProp" Target="../ctrlProps/ctrlProp157.xml"/><Relationship Id="rId170" Type="http://schemas.openxmlformats.org/officeDocument/2006/relationships/ctrlProp" Target="../ctrlProps/ctrlProp168.xml"/><Relationship Id="rId191" Type="http://schemas.openxmlformats.org/officeDocument/2006/relationships/ctrlProp" Target="../ctrlProps/ctrlProp189.xml"/><Relationship Id="rId205" Type="http://schemas.openxmlformats.org/officeDocument/2006/relationships/ctrlProp" Target="../ctrlProps/ctrlProp203.xml"/><Relationship Id="rId226" Type="http://schemas.openxmlformats.org/officeDocument/2006/relationships/ctrlProp" Target="../ctrlProps/ctrlProp224.xml"/><Relationship Id="rId107" Type="http://schemas.openxmlformats.org/officeDocument/2006/relationships/ctrlProp" Target="../ctrlProps/ctrlProp105.xml"/><Relationship Id="rId11" Type="http://schemas.openxmlformats.org/officeDocument/2006/relationships/ctrlProp" Target="../ctrlProps/ctrlProp9.xml"/><Relationship Id="rId32" Type="http://schemas.openxmlformats.org/officeDocument/2006/relationships/ctrlProp" Target="../ctrlProps/ctrlProp30.xml"/><Relationship Id="rId53" Type="http://schemas.openxmlformats.org/officeDocument/2006/relationships/ctrlProp" Target="../ctrlProps/ctrlProp51.xml"/><Relationship Id="rId74" Type="http://schemas.openxmlformats.org/officeDocument/2006/relationships/ctrlProp" Target="../ctrlProps/ctrlProp72.xml"/><Relationship Id="rId128" Type="http://schemas.openxmlformats.org/officeDocument/2006/relationships/ctrlProp" Target="../ctrlProps/ctrlProp126.xml"/><Relationship Id="rId149" Type="http://schemas.openxmlformats.org/officeDocument/2006/relationships/ctrlProp" Target="../ctrlProps/ctrlProp147.xml"/><Relationship Id="rId5" Type="http://schemas.openxmlformats.org/officeDocument/2006/relationships/ctrlProp" Target="../ctrlProps/ctrlProp3.xml"/><Relationship Id="rId95" Type="http://schemas.openxmlformats.org/officeDocument/2006/relationships/ctrlProp" Target="../ctrlProps/ctrlProp93.xml"/><Relationship Id="rId160" Type="http://schemas.openxmlformats.org/officeDocument/2006/relationships/ctrlProp" Target="../ctrlProps/ctrlProp158.xml"/><Relationship Id="rId181" Type="http://schemas.openxmlformats.org/officeDocument/2006/relationships/ctrlProp" Target="../ctrlProps/ctrlProp179.xml"/><Relationship Id="rId216" Type="http://schemas.openxmlformats.org/officeDocument/2006/relationships/ctrlProp" Target="../ctrlProps/ctrlProp214.xml"/><Relationship Id="rId237" Type="http://schemas.openxmlformats.org/officeDocument/2006/relationships/ctrlProp" Target="../ctrlProps/ctrlProp235.xml"/><Relationship Id="rId22" Type="http://schemas.openxmlformats.org/officeDocument/2006/relationships/ctrlProp" Target="../ctrlProps/ctrlProp20.xml"/><Relationship Id="rId43" Type="http://schemas.openxmlformats.org/officeDocument/2006/relationships/ctrlProp" Target="../ctrlProps/ctrlProp41.xml"/><Relationship Id="rId64" Type="http://schemas.openxmlformats.org/officeDocument/2006/relationships/ctrlProp" Target="../ctrlProps/ctrlProp62.xml"/><Relationship Id="rId118" Type="http://schemas.openxmlformats.org/officeDocument/2006/relationships/ctrlProp" Target="../ctrlProps/ctrlProp116.xml"/><Relationship Id="rId139" Type="http://schemas.openxmlformats.org/officeDocument/2006/relationships/ctrlProp" Target="../ctrlProps/ctrlProp137.xml"/><Relationship Id="rId85" Type="http://schemas.openxmlformats.org/officeDocument/2006/relationships/ctrlProp" Target="../ctrlProps/ctrlProp83.xml"/><Relationship Id="rId150" Type="http://schemas.openxmlformats.org/officeDocument/2006/relationships/ctrlProp" Target="../ctrlProps/ctrlProp148.xml"/><Relationship Id="rId171" Type="http://schemas.openxmlformats.org/officeDocument/2006/relationships/ctrlProp" Target="../ctrlProps/ctrlProp169.xml"/><Relationship Id="rId192" Type="http://schemas.openxmlformats.org/officeDocument/2006/relationships/ctrlProp" Target="../ctrlProps/ctrlProp190.xml"/><Relationship Id="rId206" Type="http://schemas.openxmlformats.org/officeDocument/2006/relationships/ctrlProp" Target="../ctrlProps/ctrlProp204.xml"/><Relationship Id="rId227" Type="http://schemas.openxmlformats.org/officeDocument/2006/relationships/ctrlProp" Target="../ctrlProps/ctrlProp225.xml"/><Relationship Id="rId12" Type="http://schemas.openxmlformats.org/officeDocument/2006/relationships/ctrlProp" Target="../ctrlProps/ctrlProp10.xml"/><Relationship Id="rId33" Type="http://schemas.openxmlformats.org/officeDocument/2006/relationships/ctrlProp" Target="../ctrlProps/ctrlProp31.xml"/><Relationship Id="rId108" Type="http://schemas.openxmlformats.org/officeDocument/2006/relationships/ctrlProp" Target="../ctrlProps/ctrlProp106.xml"/><Relationship Id="rId129" Type="http://schemas.openxmlformats.org/officeDocument/2006/relationships/ctrlProp" Target="../ctrlProps/ctrlProp127.xml"/><Relationship Id="rId54" Type="http://schemas.openxmlformats.org/officeDocument/2006/relationships/ctrlProp" Target="../ctrlProps/ctrlProp52.xml"/><Relationship Id="rId75" Type="http://schemas.openxmlformats.org/officeDocument/2006/relationships/ctrlProp" Target="../ctrlProps/ctrlProp73.xml"/><Relationship Id="rId96" Type="http://schemas.openxmlformats.org/officeDocument/2006/relationships/ctrlProp" Target="../ctrlProps/ctrlProp94.xml"/><Relationship Id="rId140" Type="http://schemas.openxmlformats.org/officeDocument/2006/relationships/ctrlProp" Target="../ctrlProps/ctrlProp138.xml"/><Relationship Id="rId161" Type="http://schemas.openxmlformats.org/officeDocument/2006/relationships/ctrlProp" Target="../ctrlProps/ctrlProp159.xml"/><Relationship Id="rId182" Type="http://schemas.openxmlformats.org/officeDocument/2006/relationships/ctrlProp" Target="../ctrlProps/ctrlProp180.xml"/><Relationship Id="rId217" Type="http://schemas.openxmlformats.org/officeDocument/2006/relationships/ctrlProp" Target="../ctrlProps/ctrlProp215.xml"/><Relationship Id="rId6" Type="http://schemas.openxmlformats.org/officeDocument/2006/relationships/ctrlProp" Target="../ctrlProps/ctrlProp4.xml"/><Relationship Id="rId238" Type="http://schemas.openxmlformats.org/officeDocument/2006/relationships/ctrlProp" Target="../ctrlProps/ctrlProp236.xml"/><Relationship Id="rId23" Type="http://schemas.openxmlformats.org/officeDocument/2006/relationships/ctrlProp" Target="../ctrlProps/ctrlProp21.xml"/><Relationship Id="rId119" Type="http://schemas.openxmlformats.org/officeDocument/2006/relationships/ctrlProp" Target="../ctrlProps/ctrlProp117.xml"/><Relationship Id="rId44" Type="http://schemas.openxmlformats.org/officeDocument/2006/relationships/ctrlProp" Target="../ctrlProps/ctrlProp42.xml"/><Relationship Id="rId65" Type="http://schemas.openxmlformats.org/officeDocument/2006/relationships/ctrlProp" Target="../ctrlProps/ctrlProp63.xml"/><Relationship Id="rId86" Type="http://schemas.openxmlformats.org/officeDocument/2006/relationships/ctrlProp" Target="../ctrlProps/ctrlProp84.xml"/><Relationship Id="rId130" Type="http://schemas.openxmlformats.org/officeDocument/2006/relationships/ctrlProp" Target="../ctrlProps/ctrlProp128.xml"/><Relationship Id="rId151" Type="http://schemas.openxmlformats.org/officeDocument/2006/relationships/ctrlProp" Target="../ctrlProps/ctrlProp149.xml"/><Relationship Id="rId172" Type="http://schemas.openxmlformats.org/officeDocument/2006/relationships/ctrlProp" Target="../ctrlProps/ctrlProp170.xml"/><Relationship Id="rId193" Type="http://schemas.openxmlformats.org/officeDocument/2006/relationships/ctrlProp" Target="../ctrlProps/ctrlProp191.xml"/><Relationship Id="rId207" Type="http://schemas.openxmlformats.org/officeDocument/2006/relationships/ctrlProp" Target="../ctrlProps/ctrlProp205.xml"/><Relationship Id="rId228" Type="http://schemas.openxmlformats.org/officeDocument/2006/relationships/ctrlProp" Target="../ctrlProps/ctrlProp226.xml"/><Relationship Id="rId13" Type="http://schemas.openxmlformats.org/officeDocument/2006/relationships/ctrlProp" Target="../ctrlProps/ctrlProp11.xml"/><Relationship Id="rId109" Type="http://schemas.openxmlformats.org/officeDocument/2006/relationships/ctrlProp" Target="../ctrlProps/ctrlProp107.xml"/><Relationship Id="rId34" Type="http://schemas.openxmlformats.org/officeDocument/2006/relationships/ctrlProp" Target="../ctrlProps/ctrlProp32.xml"/><Relationship Id="rId55" Type="http://schemas.openxmlformats.org/officeDocument/2006/relationships/ctrlProp" Target="../ctrlProps/ctrlProp53.xml"/><Relationship Id="rId76" Type="http://schemas.openxmlformats.org/officeDocument/2006/relationships/ctrlProp" Target="../ctrlProps/ctrlProp74.xml"/><Relationship Id="rId97" Type="http://schemas.openxmlformats.org/officeDocument/2006/relationships/ctrlProp" Target="../ctrlProps/ctrlProp95.xml"/><Relationship Id="rId120" Type="http://schemas.openxmlformats.org/officeDocument/2006/relationships/ctrlProp" Target="../ctrlProps/ctrlProp118.xml"/><Relationship Id="rId141" Type="http://schemas.openxmlformats.org/officeDocument/2006/relationships/ctrlProp" Target="../ctrlProps/ctrlProp139.xml"/><Relationship Id="rId7" Type="http://schemas.openxmlformats.org/officeDocument/2006/relationships/ctrlProp" Target="../ctrlProps/ctrlProp5.xml"/><Relationship Id="rId162" Type="http://schemas.openxmlformats.org/officeDocument/2006/relationships/ctrlProp" Target="../ctrlProps/ctrlProp160.xml"/><Relationship Id="rId183" Type="http://schemas.openxmlformats.org/officeDocument/2006/relationships/ctrlProp" Target="../ctrlProps/ctrlProp181.xml"/><Relationship Id="rId218" Type="http://schemas.openxmlformats.org/officeDocument/2006/relationships/ctrlProp" Target="../ctrlProps/ctrlProp216.xml"/><Relationship Id="rId239" Type="http://schemas.openxmlformats.org/officeDocument/2006/relationships/ctrlProp" Target="../ctrlProps/ctrlProp237.xml"/><Relationship Id="rId24" Type="http://schemas.openxmlformats.org/officeDocument/2006/relationships/ctrlProp" Target="../ctrlProps/ctrlProp22.xml"/><Relationship Id="rId45" Type="http://schemas.openxmlformats.org/officeDocument/2006/relationships/ctrlProp" Target="../ctrlProps/ctrlProp43.xml"/><Relationship Id="rId66" Type="http://schemas.openxmlformats.org/officeDocument/2006/relationships/ctrlProp" Target="../ctrlProps/ctrlProp64.xml"/><Relationship Id="rId87" Type="http://schemas.openxmlformats.org/officeDocument/2006/relationships/ctrlProp" Target="../ctrlProps/ctrlProp85.xml"/><Relationship Id="rId110" Type="http://schemas.openxmlformats.org/officeDocument/2006/relationships/ctrlProp" Target="../ctrlProps/ctrlProp108.xml"/><Relationship Id="rId131" Type="http://schemas.openxmlformats.org/officeDocument/2006/relationships/ctrlProp" Target="../ctrlProps/ctrlProp129.xml"/><Relationship Id="rId152" Type="http://schemas.openxmlformats.org/officeDocument/2006/relationships/ctrlProp" Target="../ctrlProps/ctrlProp150.xml"/><Relationship Id="rId173" Type="http://schemas.openxmlformats.org/officeDocument/2006/relationships/ctrlProp" Target="../ctrlProps/ctrlProp171.xml"/><Relationship Id="rId194" Type="http://schemas.openxmlformats.org/officeDocument/2006/relationships/ctrlProp" Target="../ctrlProps/ctrlProp192.xml"/><Relationship Id="rId208" Type="http://schemas.openxmlformats.org/officeDocument/2006/relationships/ctrlProp" Target="../ctrlProps/ctrlProp206.xml"/><Relationship Id="rId229" Type="http://schemas.openxmlformats.org/officeDocument/2006/relationships/ctrlProp" Target="../ctrlProps/ctrlProp227.xml"/><Relationship Id="rId14" Type="http://schemas.openxmlformats.org/officeDocument/2006/relationships/ctrlProp" Target="../ctrlProps/ctrlProp12.xml"/><Relationship Id="rId35" Type="http://schemas.openxmlformats.org/officeDocument/2006/relationships/ctrlProp" Target="../ctrlProps/ctrlProp33.xml"/><Relationship Id="rId56" Type="http://schemas.openxmlformats.org/officeDocument/2006/relationships/ctrlProp" Target="../ctrlProps/ctrlProp54.xml"/><Relationship Id="rId77" Type="http://schemas.openxmlformats.org/officeDocument/2006/relationships/ctrlProp" Target="../ctrlProps/ctrlProp75.xml"/><Relationship Id="rId100" Type="http://schemas.openxmlformats.org/officeDocument/2006/relationships/ctrlProp" Target="../ctrlProps/ctrlProp98.xml"/><Relationship Id="rId8" Type="http://schemas.openxmlformats.org/officeDocument/2006/relationships/ctrlProp" Target="../ctrlProps/ctrlProp6.xml"/><Relationship Id="rId98" Type="http://schemas.openxmlformats.org/officeDocument/2006/relationships/ctrlProp" Target="../ctrlProps/ctrlProp96.xml"/><Relationship Id="rId121" Type="http://schemas.openxmlformats.org/officeDocument/2006/relationships/ctrlProp" Target="../ctrlProps/ctrlProp119.xml"/><Relationship Id="rId142" Type="http://schemas.openxmlformats.org/officeDocument/2006/relationships/ctrlProp" Target="../ctrlProps/ctrlProp140.xml"/><Relationship Id="rId163" Type="http://schemas.openxmlformats.org/officeDocument/2006/relationships/ctrlProp" Target="../ctrlProps/ctrlProp161.xml"/><Relationship Id="rId184" Type="http://schemas.openxmlformats.org/officeDocument/2006/relationships/ctrlProp" Target="../ctrlProps/ctrlProp182.xml"/><Relationship Id="rId219" Type="http://schemas.openxmlformats.org/officeDocument/2006/relationships/ctrlProp" Target="../ctrlProps/ctrlProp217.xml"/><Relationship Id="rId230" Type="http://schemas.openxmlformats.org/officeDocument/2006/relationships/ctrlProp" Target="../ctrlProps/ctrlProp228.xml"/><Relationship Id="rId25" Type="http://schemas.openxmlformats.org/officeDocument/2006/relationships/ctrlProp" Target="../ctrlProps/ctrlProp23.xml"/><Relationship Id="rId46" Type="http://schemas.openxmlformats.org/officeDocument/2006/relationships/ctrlProp" Target="../ctrlProps/ctrlProp44.xml"/><Relationship Id="rId67" Type="http://schemas.openxmlformats.org/officeDocument/2006/relationships/ctrlProp" Target="../ctrlProps/ctrlProp65.xml"/><Relationship Id="rId88" Type="http://schemas.openxmlformats.org/officeDocument/2006/relationships/ctrlProp" Target="../ctrlProps/ctrlProp86.xml"/><Relationship Id="rId111" Type="http://schemas.openxmlformats.org/officeDocument/2006/relationships/ctrlProp" Target="../ctrlProps/ctrlProp109.xml"/><Relationship Id="rId132" Type="http://schemas.openxmlformats.org/officeDocument/2006/relationships/ctrlProp" Target="../ctrlProps/ctrlProp130.xml"/><Relationship Id="rId153" Type="http://schemas.openxmlformats.org/officeDocument/2006/relationships/ctrlProp" Target="../ctrlProps/ctrlProp151.xml"/><Relationship Id="rId174" Type="http://schemas.openxmlformats.org/officeDocument/2006/relationships/ctrlProp" Target="../ctrlProps/ctrlProp172.xml"/><Relationship Id="rId195" Type="http://schemas.openxmlformats.org/officeDocument/2006/relationships/ctrlProp" Target="../ctrlProps/ctrlProp193.xml"/><Relationship Id="rId209" Type="http://schemas.openxmlformats.org/officeDocument/2006/relationships/ctrlProp" Target="../ctrlProps/ctrlProp207.xml"/><Relationship Id="rId190" Type="http://schemas.openxmlformats.org/officeDocument/2006/relationships/ctrlProp" Target="../ctrlProps/ctrlProp188.xml"/><Relationship Id="rId204" Type="http://schemas.openxmlformats.org/officeDocument/2006/relationships/ctrlProp" Target="../ctrlProps/ctrlProp202.xml"/><Relationship Id="rId220" Type="http://schemas.openxmlformats.org/officeDocument/2006/relationships/ctrlProp" Target="../ctrlProps/ctrlProp218.xml"/><Relationship Id="rId225" Type="http://schemas.openxmlformats.org/officeDocument/2006/relationships/ctrlProp" Target="../ctrlProps/ctrlProp223.xml"/><Relationship Id="rId15" Type="http://schemas.openxmlformats.org/officeDocument/2006/relationships/ctrlProp" Target="../ctrlProps/ctrlProp13.xml"/><Relationship Id="rId36" Type="http://schemas.openxmlformats.org/officeDocument/2006/relationships/ctrlProp" Target="../ctrlProps/ctrlProp34.xml"/><Relationship Id="rId57" Type="http://schemas.openxmlformats.org/officeDocument/2006/relationships/ctrlProp" Target="../ctrlProps/ctrlProp55.xml"/><Relationship Id="rId106" Type="http://schemas.openxmlformats.org/officeDocument/2006/relationships/ctrlProp" Target="../ctrlProps/ctrlProp104.xml"/><Relationship Id="rId127" Type="http://schemas.openxmlformats.org/officeDocument/2006/relationships/ctrlProp" Target="../ctrlProps/ctrlProp125.xml"/><Relationship Id="rId10" Type="http://schemas.openxmlformats.org/officeDocument/2006/relationships/ctrlProp" Target="../ctrlProps/ctrlProp8.xml"/><Relationship Id="rId31" Type="http://schemas.openxmlformats.org/officeDocument/2006/relationships/ctrlProp" Target="../ctrlProps/ctrlProp29.xml"/><Relationship Id="rId52" Type="http://schemas.openxmlformats.org/officeDocument/2006/relationships/ctrlProp" Target="../ctrlProps/ctrlProp50.xml"/><Relationship Id="rId73" Type="http://schemas.openxmlformats.org/officeDocument/2006/relationships/ctrlProp" Target="../ctrlProps/ctrlProp71.xml"/><Relationship Id="rId78" Type="http://schemas.openxmlformats.org/officeDocument/2006/relationships/ctrlProp" Target="../ctrlProps/ctrlProp76.xml"/><Relationship Id="rId94" Type="http://schemas.openxmlformats.org/officeDocument/2006/relationships/ctrlProp" Target="../ctrlProps/ctrlProp92.xml"/><Relationship Id="rId99" Type="http://schemas.openxmlformats.org/officeDocument/2006/relationships/ctrlProp" Target="../ctrlProps/ctrlProp97.xml"/><Relationship Id="rId101" Type="http://schemas.openxmlformats.org/officeDocument/2006/relationships/ctrlProp" Target="../ctrlProps/ctrlProp99.xml"/><Relationship Id="rId122" Type="http://schemas.openxmlformats.org/officeDocument/2006/relationships/ctrlProp" Target="../ctrlProps/ctrlProp120.xml"/><Relationship Id="rId143" Type="http://schemas.openxmlformats.org/officeDocument/2006/relationships/ctrlProp" Target="../ctrlProps/ctrlProp141.xml"/><Relationship Id="rId148" Type="http://schemas.openxmlformats.org/officeDocument/2006/relationships/ctrlProp" Target="../ctrlProps/ctrlProp146.xml"/><Relationship Id="rId164" Type="http://schemas.openxmlformats.org/officeDocument/2006/relationships/ctrlProp" Target="../ctrlProps/ctrlProp162.xml"/><Relationship Id="rId169" Type="http://schemas.openxmlformats.org/officeDocument/2006/relationships/ctrlProp" Target="../ctrlProps/ctrlProp167.xml"/><Relationship Id="rId185" Type="http://schemas.openxmlformats.org/officeDocument/2006/relationships/ctrlProp" Target="../ctrlProps/ctrlProp183.xml"/><Relationship Id="rId4" Type="http://schemas.openxmlformats.org/officeDocument/2006/relationships/ctrlProp" Target="../ctrlProps/ctrlProp2.xml"/><Relationship Id="rId9" Type="http://schemas.openxmlformats.org/officeDocument/2006/relationships/ctrlProp" Target="../ctrlProps/ctrlProp7.xml"/><Relationship Id="rId180" Type="http://schemas.openxmlformats.org/officeDocument/2006/relationships/ctrlProp" Target="../ctrlProps/ctrlProp178.xml"/><Relationship Id="rId210" Type="http://schemas.openxmlformats.org/officeDocument/2006/relationships/ctrlProp" Target="../ctrlProps/ctrlProp208.xml"/><Relationship Id="rId215" Type="http://schemas.openxmlformats.org/officeDocument/2006/relationships/ctrlProp" Target="../ctrlProps/ctrlProp213.xml"/><Relationship Id="rId236" Type="http://schemas.openxmlformats.org/officeDocument/2006/relationships/ctrlProp" Target="../ctrlProps/ctrlProp234.xml"/><Relationship Id="rId26" Type="http://schemas.openxmlformats.org/officeDocument/2006/relationships/ctrlProp" Target="../ctrlProps/ctrlProp24.xml"/><Relationship Id="rId231" Type="http://schemas.openxmlformats.org/officeDocument/2006/relationships/ctrlProp" Target="../ctrlProps/ctrlProp229.xml"/><Relationship Id="rId47" Type="http://schemas.openxmlformats.org/officeDocument/2006/relationships/ctrlProp" Target="../ctrlProps/ctrlProp45.xml"/><Relationship Id="rId68" Type="http://schemas.openxmlformats.org/officeDocument/2006/relationships/ctrlProp" Target="../ctrlProps/ctrlProp66.xml"/><Relationship Id="rId89" Type="http://schemas.openxmlformats.org/officeDocument/2006/relationships/ctrlProp" Target="../ctrlProps/ctrlProp87.xml"/><Relationship Id="rId112" Type="http://schemas.openxmlformats.org/officeDocument/2006/relationships/ctrlProp" Target="../ctrlProps/ctrlProp110.xml"/><Relationship Id="rId133" Type="http://schemas.openxmlformats.org/officeDocument/2006/relationships/ctrlProp" Target="../ctrlProps/ctrlProp131.xml"/><Relationship Id="rId154" Type="http://schemas.openxmlformats.org/officeDocument/2006/relationships/ctrlProp" Target="../ctrlProps/ctrlProp152.xml"/><Relationship Id="rId175" Type="http://schemas.openxmlformats.org/officeDocument/2006/relationships/ctrlProp" Target="../ctrlProps/ctrlProp173.xml"/><Relationship Id="rId196" Type="http://schemas.openxmlformats.org/officeDocument/2006/relationships/ctrlProp" Target="../ctrlProps/ctrlProp194.xml"/><Relationship Id="rId200" Type="http://schemas.openxmlformats.org/officeDocument/2006/relationships/ctrlProp" Target="../ctrlProps/ctrlProp198.xml"/><Relationship Id="rId16" Type="http://schemas.openxmlformats.org/officeDocument/2006/relationships/ctrlProp" Target="../ctrlProps/ctrlProp14.xml"/><Relationship Id="rId221" Type="http://schemas.openxmlformats.org/officeDocument/2006/relationships/ctrlProp" Target="../ctrlProps/ctrlProp219.xml"/><Relationship Id="rId37" Type="http://schemas.openxmlformats.org/officeDocument/2006/relationships/ctrlProp" Target="../ctrlProps/ctrlProp35.xml"/><Relationship Id="rId58" Type="http://schemas.openxmlformats.org/officeDocument/2006/relationships/ctrlProp" Target="../ctrlProps/ctrlProp56.xml"/><Relationship Id="rId79" Type="http://schemas.openxmlformats.org/officeDocument/2006/relationships/ctrlProp" Target="../ctrlProps/ctrlProp77.xml"/><Relationship Id="rId102" Type="http://schemas.openxmlformats.org/officeDocument/2006/relationships/ctrlProp" Target="../ctrlProps/ctrlProp100.xml"/><Relationship Id="rId123" Type="http://schemas.openxmlformats.org/officeDocument/2006/relationships/ctrlProp" Target="../ctrlProps/ctrlProp121.xml"/><Relationship Id="rId144" Type="http://schemas.openxmlformats.org/officeDocument/2006/relationships/ctrlProp" Target="../ctrlProps/ctrlProp142.xml"/><Relationship Id="rId90" Type="http://schemas.openxmlformats.org/officeDocument/2006/relationships/ctrlProp" Target="../ctrlProps/ctrlProp88.xml"/><Relationship Id="rId165" Type="http://schemas.openxmlformats.org/officeDocument/2006/relationships/ctrlProp" Target="../ctrlProps/ctrlProp163.xml"/><Relationship Id="rId186" Type="http://schemas.openxmlformats.org/officeDocument/2006/relationships/ctrlProp" Target="../ctrlProps/ctrlProp184.xml"/><Relationship Id="rId211" Type="http://schemas.openxmlformats.org/officeDocument/2006/relationships/ctrlProp" Target="../ctrlProps/ctrlProp209.xml"/><Relationship Id="rId232" Type="http://schemas.openxmlformats.org/officeDocument/2006/relationships/ctrlProp" Target="../ctrlProps/ctrlProp230.xml"/><Relationship Id="rId27" Type="http://schemas.openxmlformats.org/officeDocument/2006/relationships/ctrlProp" Target="../ctrlProps/ctrlProp25.xml"/><Relationship Id="rId48" Type="http://schemas.openxmlformats.org/officeDocument/2006/relationships/ctrlProp" Target="../ctrlProps/ctrlProp46.xml"/><Relationship Id="rId69" Type="http://schemas.openxmlformats.org/officeDocument/2006/relationships/ctrlProp" Target="../ctrlProps/ctrlProp67.xml"/><Relationship Id="rId113" Type="http://schemas.openxmlformats.org/officeDocument/2006/relationships/ctrlProp" Target="../ctrlProps/ctrlProp111.xml"/><Relationship Id="rId134" Type="http://schemas.openxmlformats.org/officeDocument/2006/relationships/ctrlProp" Target="../ctrlProps/ctrlProp132.xml"/><Relationship Id="rId80" Type="http://schemas.openxmlformats.org/officeDocument/2006/relationships/ctrlProp" Target="../ctrlProps/ctrlProp78.xml"/><Relationship Id="rId155" Type="http://schemas.openxmlformats.org/officeDocument/2006/relationships/ctrlProp" Target="../ctrlProps/ctrlProp153.xml"/><Relationship Id="rId176" Type="http://schemas.openxmlformats.org/officeDocument/2006/relationships/ctrlProp" Target="../ctrlProps/ctrlProp174.xml"/><Relationship Id="rId197" Type="http://schemas.openxmlformats.org/officeDocument/2006/relationships/ctrlProp" Target="../ctrlProps/ctrlProp195.xml"/><Relationship Id="rId201" Type="http://schemas.openxmlformats.org/officeDocument/2006/relationships/ctrlProp" Target="../ctrlProps/ctrlProp199.xml"/><Relationship Id="rId222" Type="http://schemas.openxmlformats.org/officeDocument/2006/relationships/ctrlProp" Target="../ctrlProps/ctrlProp220.xml"/><Relationship Id="rId17" Type="http://schemas.openxmlformats.org/officeDocument/2006/relationships/ctrlProp" Target="../ctrlProps/ctrlProp15.xml"/><Relationship Id="rId38" Type="http://schemas.openxmlformats.org/officeDocument/2006/relationships/ctrlProp" Target="../ctrlProps/ctrlProp36.xml"/><Relationship Id="rId59" Type="http://schemas.openxmlformats.org/officeDocument/2006/relationships/ctrlProp" Target="../ctrlProps/ctrlProp57.xml"/><Relationship Id="rId103" Type="http://schemas.openxmlformats.org/officeDocument/2006/relationships/ctrlProp" Target="../ctrlProps/ctrlProp101.xml"/><Relationship Id="rId124" Type="http://schemas.openxmlformats.org/officeDocument/2006/relationships/ctrlProp" Target="../ctrlProps/ctrlProp122.xml"/><Relationship Id="rId70" Type="http://schemas.openxmlformats.org/officeDocument/2006/relationships/ctrlProp" Target="../ctrlProps/ctrlProp68.xml"/><Relationship Id="rId91" Type="http://schemas.openxmlformats.org/officeDocument/2006/relationships/ctrlProp" Target="../ctrlProps/ctrlProp89.xml"/><Relationship Id="rId145" Type="http://schemas.openxmlformats.org/officeDocument/2006/relationships/ctrlProp" Target="../ctrlProps/ctrlProp143.xml"/><Relationship Id="rId166" Type="http://schemas.openxmlformats.org/officeDocument/2006/relationships/ctrlProp" Target="../ctrlProps/ctrlProp164.xml"/><Relationship Id="rId187" Type="http://schemas.openxmlformats.org/officeDocument/2006/relationships/ctrlProp" Target="../ctrlProps/ctrlProp185.xml"/><Relationship Id="rId1" Type="http://schemas.openxmlformats.org/officeDocument/2006/relationships/printerSettings" Target="../printerSettings/printerSettings11.bin"/><Relationship Id="rId212" Type="http://schemas.openxmlformats.org/officeDocument/2006/relationships/ctrlProp" Target="../ctrlProps/ctrlProp210.xml"/><Relationship Id="rId233" Type="http://schemas.openxmlformats.org/officeDocument/2006/relationships/ctrlProp" Target="../ctrlProps/ctrlProp231.xml"/><Relationship Id="rId28" Type="http://schemas.openxmlformats.org/officeDocument/2006/relationships/ctrlProp" Target="../ctrlProps/ctrlProp26.xml"/><Relationship Id="rId49" Type="http://schemas.openxmlformats.org/officeDocument/2006/relationships/ctrlProp" Target="../ctrlProps/ctrlProp47.xml"/><Relationship Id="rId114" Type="http://schemas.openxmlformats.org/officeDocument/2006/relationships/ctrlProp" Target="../ctrlProps/ctrlProp112.xml"/><Relationship Id="rId60" Type="http://schemas.openxmlformats.org/officeDocument/2006/relationships/ctrlProp" Target="../ctrlProps/ctrlProp58.xml"/><Relationship Id="rId81" Type="http://schemas.openxmlformats.org/officeDocument/2006/relationships/ctrlProp" Target="../ctrlProps/ctrlProp79.xml"/><Relationship Id="rId135" Type="http://schemas.openxmlformats.org/officeDocument/2006/relationships/ctrlProp" Target="../ctrlProps/ctrlProp133.xml"/><Relationship Id="rId156" Type="http://schemas.openxmlformats.org/officeDocument/2006/relationships/ctrlProp" Target="../ctrlProps/ctrlProp154.xml"/><Relationship Id="rId177" Type="http://schemas.openxmlformats.org/officeDocument/2006/relationships/ctrlProp" Target="../ctrlProps/ctrlProp175.xml"/><Relationship Id="rId198" Type="http://schemas.openxmlformats.org/officeDocument/2006/relationships/ctrlProp" Target="../ctrlProps/ctrlProp196.xml"/><Relationship Id="rId202" Type="http://schemas.openxmlformats.org/officeDocument/2006/relationships/ctrlProp" Target="../ctrlProps/ctrlProp200.xml"/><Relationship Id="rId223" Type="http://schemas.openxmlformats.org/officeDocument/2006/relationships/ctrlProp" Target="../ctrlProps/ctrlProp221.xml"/><Relationship Id="rId18" Type="http://schemas.openxmlformats.org/officeDocument/2006/relationships/ctrlProp" Target="../ctrlProps/ctrlProp16.xml"/><Relationship Id="rId39" Type="http://schemas.openxmlformats.org/officeDocument/2006/relationships/ctrlProp" Target="../ctrlProps/ctrlProp37.xml"/><Relationship Id="rId50" Type="http://schemas.openxmlformats.org/officeDocument/2006/relationships/ctrlProp" Target="../ctrlProps/ctrlProp48.xml"/><Relationship Id="rId104" Type="http://schemas.openxmlformats.org/officeDocument/2006/relationships/ctrlProp" Target="../ctrlProps/ctrlProp102.xml"/><Relationship Id="rId125" Type="http://schemas.openxmlformats.org/officeDocument/2006/relationships/ctrlProp" Target="../ctrlProps/ctrlProp123.xml"/><Relationship Id="rId146" Type="http://schemas.openxmlformats.org/officeDocument/2006/relationships/ctrlProp" Target="../ctrlProps/ctrlProp144.xml"/><Relationship Id="rId167" Type="http://schemas.openxmlformats.org/officeDocument/2006/relationships/ctrlProp" Target="../ctrlProps/ctrlProp165.xml"/><Relationship Id="rId188" Type="http://schemas.openxmlformats.org/officeDocument/2006/relationships/ctrlProp" Target="../ctrlProps/ctrlProp186.xml"/><Relationship Id="rId71" Type="http://schemas.openxmlformats.org/officeDocument/2006/relationships/ctrlProp" Target="../ctrlProps/ctrlProp69.xml"/><Relationship Id="rId92" Type="http://schemas.openxmlformats.org/officeDocument/2006/relationships/ctrlProp" Target="../ctrlProps/ctrlProp90.xml"/><Relationship Id="rId213" Type="http://schemas.openxmlformats.org/officeDocument/2006/relationships/ctrlProp" Target="../ctrlProps/ctrlProp211.xml"/><Relationship Id="rId234" Type="http://schemas.openxmlformats.org/officeDocument/2006/relationships/ctrlProp" Target="../ctrlProps/ctrlProp232.xml"/><Relationship Id="rId2" Type="http://schemas.openxmlformats.org/officeDocument/2006/relationships/drawing" Target="../drawings/drawing10.xml"/><Relationship Id="rId29" Type="http://schemas.openxmlformats.org/officeDocument/2006/relationships/ctrlProp" Target="../ctrlProps/ctrlProp27.xml"/><Relationship Id="rId40" Type="http://schemas.openxmlformats.org/officeDocument/2006/relationships/ctrlProp" Target="../ctrlProps/ctrlProp38.xml"/><Relationship Id="rId115" Type="http://schemas.openxmlformats.org/officeDocument/2006/relationships/ctrlProp" Target="../ctrlProps/ctrlProp113.xml"/><Relationship Id="rId136" Type="http://schemas.openxmlformats.org/officeDocument/2006/relationships/ctrlProp" Target="../ctrlProps/ctrlProp134.xml"/><Relationship Id="rId157" Type="http://schemas.openxmlformats.org/officeDocument/2006/relationships/ctrlProp" Target="../ctrlProps/ctrlProp155.xml"/><Relationship Id="rId178" Type="http://schemas.openxmlformats.org/officeDocument/2006/relationships/ctrlProp" Target="../ctrlProps/ctrlProp176.xml"/><Relationship Id="rId61" Type="http://schemas.openxmlformats.org/officeDocument/2006/relationships/ctrlProp" Target="../ctrlProps/ctrlProp59.xml"/><Relationship Id="rId82" Type="http://schemas.openxmlformats.org/officeDocument/2006/relationships/ctrlProp" Target="../ctrlProps/ctrlProp80.xml"/><Relationship Id="rId199" Type="http://schemas.openxmlformats.org/officeDocument/2006/relationships/ctrlProp" Target="../ctrlProps/ctrlProp197.xml"/><Relationship Id="rId203" Type="http://schemas.openxmlformats.org/officeDocument/2006/relationships/ctrlProp" Target="../ctrlProps/ctrlProp201.xml"/><Relationship Id="rId19" Type="http://schemas.openxmlformats.org/officeDocument/2006/relationships/ctrlProp" Target="../ctrlProps/ctrlProp17.xml"/><Relationship Id="rId224" Type="http://schemas.openxmlformats.org/officeDocument/2006/relationships/ctrlProp" Target="../ctrlProps/ctrlProp222.xml"/><Relationship Id="rId30" Type="http://schemas.openxmlformats.org/officeDocument/2006/relationships/ctrlProp" Target="../ctrlProps/ctrlProp28.xml"/><Relationship Id="rId105" Type="http://schemas.openxmlformats.org/officeDocument/2006/relationships/ctrlProp" Target="../ctrlProps/ctrlProp103.xml"/><Relationship Id="rId126" Type="http://schemas.openxmlformats.org/officeDocument/2006/relationships/ctrlProp" Target="../ctrlProps/ctrlProp124.xml"/><Relationship Id="rId147" Type="http://schemas.openxmlformats.org/officeDocument/2006/relationships/ctrlProp" Target="../ctrlProps/ctrlProp145.xml"/><Relationship Id="rId168" Type="http://schemas.openxmlformats.org/officeDocument/2006/relationships/ctrlProp" Target="../ctrlProps/ctrlProp166.xml"/><Relationship Id="rId51" Type="http://schemas.openxmlformats.org/officeDocument/2006/relationships/ctrlProp" Target="../ctrlProps/ctrlProp49.xml"/><Relationship Id="rId72" Type="http://schemas.openxmlformats.org/officeDocument/2006/relationships/ctrlProp" Target="../ctrlProps/ctrlProp70.xml"/><Relationship Id="rId93" Type="http://schemas.openxmlformats.org/officeDocument/2006/relationships/ctrlProp" Target="../ctrlProps/ctrlProp91.xml"/><Relationship Id="rId189" Type="http://schemas.openxmlformats.org/officeDocument/2006/relationships/ctrlProp" Target="../ctrlProps/ctrlProp187.xml"/><Relationship Id="rId3" Type="http://schemas.openxmlformats.org/officeDocument/2006/relationships/vmlDrawing" Target="../drawings/vmlDrawing10.vml"/><Relationship Id="rId214" Type="http://schemas.openxmlformats.org/officeDocument/2006/relationships/ctrlProp" Target="../ctrlProps/ctrlProp212.xml"/><Relationship Id="rId235" Type="http://schemas.openxmlformats.org/officeDocument/2006/relationships/ctrlProp" Target="../ctrlProps/ctrlProp233.xml"/><Relationship Id="rId116" Type="http://schemas.openxmlformats.org/officeDocument/2006/relationships/ctrlProp" Target="../ctrlProps/ctrlProp114.xml"/><Relationship Id="rId137" Type="http://schemas.openxmlformats.org/officeDocument/2006/relationships/ctrlProp" Target="../ctrlProps/ctrlProp135.xml"/><Relationship Id="rId158" Type="http://schemas.openxmlformats.org/officeDocument/2006/relationships/ctrlProp" Target="../ctrlProps/ctrlProp156.xml"/><Relationship Id="rId20" Type="http://schemas.openxmlformats.org/officeDocument/2006/relationships/ctrlProp" Target="../ctrlProps/ctrlProp18.xml"/><Relationship Id="rId41" Type="http://schemas.openxmlformats.org/officeDocument/2006/relationships/ctrlProp" Target="../ctrlProps/ctrlProp39.xml"/><Relationship Id="rId62" Type="http://schemas.openxmlformats.org/officeDocument/2006/relationships/ctrlProp" Target="../ctrlProps/ctrlProp60.xml"/><Relationship Id="rId83" Type="http://schemas.openxmlformats.org/officeDocument/2006/relationships/ctrlProp" Target="../ctrlProps/ctrlProp81.xml"/><Relationship Id="rId179" Type="http://schemas.openxmlformats.org/officeDocument/2006/relationships/ctrlProp" Target="../ctrlProps/ctrlProp177.xml"/></Relationships>
</file>

<file path=xl/worksheets/_rels/sheet12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351.xml"/><Relationship Id="rId299" Type="http://schemas.openxmlformats.org/officeDocument/2006/relationships/ctrlProp" Target="../ctrlProps/ctrlProp533.xml"/><Relationship Id="rId21" Type="http://schemas.openxmlformats.org/officeDocument/2006/relationships/ctrlProp" Target="../ctrlProps/ctrlProp255.xml"/><Relationship Id="rId63" Type="http://schemas.openxmlformats.org/officeDocument/2006/relationships/ctrlProp" Target="../ctrlProps/ctrlProp297.xml"/><Relationship Id="rId159" Type="http://schemas.openxmlformats.org/officeDocument/2006/relationships/ctrlProp" Target="../ctrlProps/ctrlProp393.xml"/><Relationship Id="rId324" Type="http://schemas.openxmlformats.org/officeDocument/2006/relationships/ctrlProp" Target="../ctrlProps/ctrlProp558.xml"/><Relationship Id="rId170" Type="http://schemas.openxmlformats.org/officeDocument/2006/relationships/ctrlProp" Target="../ctrlProps/ctrlProp404.xml"/><Relationship Id="rId226" Type="http://schemas.openxmlformats.org/officeDocument/2006/relationships/ctrlProp" Target="../ctrlProps/ctrlProp460.xml"/><Relationship Id="rId268" Type="http://schemas.openxmlformats.org/officeDocument/2006/relationships/ctrlProp" Target="../ctrlProps/ctrlProp502.xml"/><Relationship Id="rId32" Type="http://schemas.openxmlformats.org/officeDocument/2006/relationships/ctrlProp" Target="../ctrlProps/ctrlProp266.xml"/><Relationship Id="rId74" Type="http://schemas.openxmlformats.org/officeDocument/2006/relationships/ctrlProp" Target="../ctrlProps/ctrlProp308.xml"/><Relationship Id="rId128" Type="http://schemas.openxmlformats.org/officeDocument/2006/relationships/ctrlProp" Target="../ctrlProps/ctrlProp362.xml"/><Relationship Id="rId335" Type="http://schemas.openxmlformats.org/officeDocument/2006/relationships/ctrlProp" Target="../ctrlProps/ctrlProp569.xml"/><Relationship Id="rId5" Type="http://schemas.openxmlformats.org/officeDocument/2006/relationships/ctrlProp" Target="../ctrlProps/ctrlProp239.xml"/><Relationship Id="rId181" Type="http://schemas.openxmlformats.org/officeDocument/2006/relationships/ctrlProp" Target="../ctrlProps/ctrlProp415.xml"/><Relationship Id="rId237" Type="http://schemas.openxmlformats.org/officeDocument/2006/relationships/ctrlProp" Target="../ctrlProps/ctrlProp471.xml"/><Relationship Id="rId279" Type="http://schemas.openxmlformats.org/officeDocument/2006/relationships/ctrlProp" Target="../ctrlProps/ctrlProp513.xml"/><Relationship Id="rId43" Type="http://schemas.openxmlformats.org/officeDocument/2006/relationships/ctrlProp" Target="../ctrlProps/ctrlProp277.xml"/><Relationship Id="rId139" Type="http://schemas.openxmlformats.org/officeDocument/2006/relationships/ctrlProp" Target="../ctrlProps/ctrlProp373.xml"/><Relationship Id="rId290" Type="http://schemas.openxmlformats.org/officeDocument/2006/relationships/ctrlProp" Target="../ctrlProps/ctrlProp524.xml"/><Relationship Id="rId304" Type="http://schemas.openxmlformats.org/officeDocument/2006/relationships/ctrlProp" Target="../ctrlProps/ctrlProp538.xml"/><Relationship Id="rId346" Type="http://schemas.openxmlformats.org/officeDocument/2006/relationships/ctrlProp" Target="../ctrlProps/ctrlProp580.xml"/><Relationship Id="rId85" Type="http://schemas.openxmlformats.org/officeDocument/2006/relationships/ctrlProp" Target="../ctrlProps/ctrlProp319.xml"/><Relationship Id="rId150" Type="http://schemas.openxmlformats.org/officeDocument/2006/relationships/ctrlProp" Target="../ctrlProps/ctrlProp384.xml"/><Relationship Id="rId192" Type="http://schemas.openxmlformats.org/officeDocument/2006/relationships/ctrlProp" Target="../ctrlProps/ctrlProp426.xml"/><Relationship Id="rId206" Type="http://schemas.openxmlformats.org/officeDocument/2006/relationships/ctrlProp" Target="../ctrlProps/ctrlProp440.xml"/><Relationship Id="rId248" Type="http://schemas.openxmlformats.org/officeDocument/2006/relationships/ctrlProp" Target="../ctrlProps/ctrlProp482.xml"/><Relationship Id="rId12" Type="http://schemas.openxmlformats.org/officeDocument/2006/relationships/ctrlProp" Target="../ctrlProps/ctrlProp246.xml"/><Relationship Id="rId108" Type="http://schemas.openxmlformats.org/officeDocument/2006/relationships/ctrlProp" Target="../ctrlProps/ctrlProp342.xml"/><Relationship Id="rId315" Type="http://schemas.openxmlformats.org/officeDocument/2006/relationships/ctrlProp" Target="../ctrlProps/ctrlProp549.xml"/><Relationship Id="rId357" Type="http://schemas.openxmlformats.org/officeDocument/2006/relationships/ctrlProp" Target="../ctrlProps/ctrlProp591.xml"/><Relationship Id="rId54" Type="http://schemas.openxmlformats.org/officeDocument/2006/relationships/ctrlProp" Target="../ctrlProps/ctrlProp288.xml"/><Relationship Id="rId96" Type="http://schemas.openxmlformats.org/officeDocument/2006/relationships/ctrlProp" Target="../ctrlProps/ctrlProp330.xml"/><Relationship Id="rId161" Type="http://schemas.openxmlformats.org/officeDocument/2006/relationships/ctrlProp" Target="../ctrlProps/ctrlProp395.xml"/><Relationship Id="rId217" Type="http://schemas.openxmlformats.org/officeDocument/2006/relationships/ctrlProp" Target="../ctrlProps/ctrlProp451.xml"/><Relationship Id="rId259" Type="http://schemas.openxmlformats.org/officeDocument/2006/relationships/ctrlProp" Target="../ctrlProps/ctrlProp493.xml"/><Relationship Id="rId23" Type="http://schemas.openxmlformats.org/officeDocument/2006/relationships/ctrlProp" Target="../ctrlProps/ctrlProp257.xml"/><Relationship Id="rId119" Type="http://schemas.openxmlformats.org/officeDocument/2006/relationships/ctrlProp" Target="../ctrlProps/ctrlProp353.xml"/><Relationship Id="rId270" Type="http://schemas.openxmlformats.org/officeDocument/2006/relationships/ctrlProp" Target="../ctrlProps/ctrlProp504.xml"/><Relationship Id="rId326" Type="http://schemas.openxmlformats.org/officeDocument/2006/relationships/ctrlProp" Target="../ctrlProps/ctrlProp560.xml"/><Relationship Id="rId65" Type="http://schemas.openxmlformats.org/officeDocument/2006/relationships/ctrlProp" Target="../ctrlProps/ctrlProp299.xml"/><Relationship Id="rId130" Type="http://schemas.openxmlformats.org/officeDocument/2006/relationships/ctrlProp" Target="../ctrlProps/ctrlProp364.xml"/><Relationship Id="rId172" Type="http://schemas.openxmlformats.org/officeDocument/2006/relationships/ctrlProp" Target="../ctrlProps/ctrlProp406.xml"/><Relationship Id="rId228" Type="http://schemas.openxmlformats.org/officeDocument/2006/relationships/ctrlProp" Target="../ctrlProps/ctrlProp462.xml"/><Relationship Id="rId281" Type="http://schemas.openxmlformats.org/officeDocument/2006/relationships/ctrlProp" Target="../ctrlProps/ctrlProp515.xml"/><Relationship Id="rId337" Type="http://schemas.openxmlformats.org/officeDocument/2006/relationships/ctrlProp" Target="../ctrlProps/ctrlProp571.xml"/><Relationship Id="rId34" Type="http://schemas.openxmlformats.org/officeDocument/2006/relationships/ctrlProp" Target="../ctrlProps/ctrlProp268.xml"/><Relationship Id="rId76" Type="http://schemas.openxmlformats.org/officeDocument/2006/relationships/ctrlProp" Target="../ctrlProps/ctrlProp310.xml"/><Relationship Id="rId141" Type="http://schemas.openxmlformats.org/officeDocument/2006/relationships/ctrlProp" Target="../ctrlProps/ctrlProp375.xml"/><Relationship Id="rId7" Type="http://schemas.openxmlformats.org/officeDocument/2006/relationships/ctrlProp" Target="../ctrlProps/ctrlProp241.xml"/><Relationship Id="rId183" Type="http://schemas.openxmlformats.org/officeDocument/2006/relationships/ctrlProp" Target="../ctrlProps/ctrlProp417.xml"/><Relationship Id="rId239" Type="http://schemas.openxmlformats.org/officeDocument/2006/relationships/ctrlProp" Target="../ctrlProps/ctrlProp473.xml"/><Relationship Id="rId250" Type="http://schemas.openxmlformats.org/officeDocument/2006/relationships/ctrlProp" Target="../ctrlProps/ctrlProp484.xml"/><Relationship Id="rId292" Type="http://schemas.openxmlformats.org/officeDocument/2006/relationships/ctrlProp" Target="../ctrlProps/ctrlProp526.xml"/><Relationship Id="rId306" Type="http://schemas.openxmlformats.org/officeDocument/2006/relationships/ctrlProp" Target="../ctrlProps/ctrlProp540.xml"/><Relationship Id="rId45" Type="http://schemas.openxmlformats.org/officeDocument/2006/relationships/ctrlProp" Target="../ctrlProps/ctrlProp279.xml"/><Relationship Id="rId87" Type="http://schemas.openxmlformats.org/officeDocument/2006/relationships/ctrlProp" Target="../ctrlProps/ctrlProp321.xml"/><Relationship Id="rId110" Type="http://schemas.openxmlformats.org/officeDocument/2006/relationships/ctrlProp" Target="../ctrlProps/ctrlProp344.xml"/><Relationship Id="rId348" Type="http://schemas.openxmlformats.org/officeDocument/2006/relationships/ctrlProp" Target="../ctrlProps/ctrlProp582.xml"/><Relationship Id="rId152" Type="http://schemas.openxmlformats.org/officeDocument/2006/relationships/ctrlProp" Target="../ctrlProps/ctrlProp386.xml"/><Relationship Id="rId194" Type="http://schemas.openxmlformats.org/officeDocument/2006/relationships/ctrlProp" Target="../ctrlProps/ctrlProp428.xml"/><Relationship Id="rId208" Type="http://schemas.openxmlformats.org/officeDocument/2006/relationships/ctrlProp" Target="../ctrlProps/ctrlProp442.xml"/><Relationship Id="rId261" Type="http://schemas.openxmlformats.org/officeDocument/2006/relationships/ctrlProp" Target="../ctrlProps/ctrlProp495.xml"/><Relationship Id="rId14" Type="http://schemas.openxmlformats.org/officeDocument/2006/relationships/ctrlProp" Target="../ctrlProps/ctrlProp248.xml"/><Relationship Id="rId56" Type="http://schemas.openxmlformats.org/officeDocument/2006/relationships/ctrlProp" Target="../ctrlProps/ctrlProp290.xml"/><Relationship Id="rId317" Type="http://schemas.openxmlformats.org/officeDocument/2006/relationships/ctrlProp" Target="../ctrlProps/ctrlProp551.xml"/><Relationship Id="rId98" Type="http://schemas.openxmlformats.org/officeDocument/2006/relationships/ctrlProp" Target="../ctrlProps/ctrlProp332.xml"/><Relationship Id="rId121" Type="http://schemas.openxmlformats.org/officeDocument/2006/relationships/ctrlProp" Target="../ctrlProps/ctrlProp355.xml"/><Relationship Id="rId163" Type="http://schemas.openxmlformats.org/officeDocument/2006/relationships/ctrlProp" Target="../ctrlProps/ctrlProp397.xml"/><Relationship Id="rId219" Type="http://schemas.openxmlformats.org/officeDocument/2006/relationships/ctrlProp" Target="../ctrlProps/ctrlProp453.xml"/><Relationship Id="rId230" Type="http://schemas.openxmlformats.org/officeDocument/2006/relationships/ctrlProp" Target="../ctrlProps/ctrlProp464.xml"/><Relationship Id="rId25" Type="http://schemas.openxmlformats.org/officeDocument/2006/relationships/ctrlProp" Target="../ctrlProps/ctrlProp259.xml"/><Relationship Id="rId46" Type="http://schemas.openxmlformats.org/officeDocument/2006/relationships/ctrlProp" Target="../ctrlProps/ctrlProp280.xml"/><Relationship Id="rId67" Type="http://schemas.openxmlformats.org/officeDocument/2006/relationships/ctrlProp" Target="../ctrlProps/ctrlProp301.xml"/><Relationship Id="rId272" Type="http://schemas.openxmlformats.org/officeDocument/2006/relationships/ctrlProp" Target="../ctrlProps/ctrlProp506.xml"/><Relationship Id="rId293" Type="http://schemas.openxmlformats.org/officeDocument/2006/relationships/ctrlProp" Target="../ctrlProps/ctrlProp527.xml"/><Relationship Id="rId307" Type="http://schemas.openxmlformats.org/officeDocument/2006/relationships/ctrlProp" Target="../ctrlProps/ctrlProp541.xml"/><Relationship Id="rId328" Type="http://schemas.openxmlformats.org/officeDocument/2006/relationships/ctrlProp" Target="../ctrlProps/ctrlProp562.xml"/><Relationship Id="rId349" Type="http://schemas.openxmlformats.org/officeDocument/2006/relationships/ctrlProp" Target="../ctrlProps/ctrlProp583.xml"/><Relationship Id="rId88" Type="http://schemas.openxmlformats.org/officeDocument/2006/relationships/ctrlProp" Target="../ctrlProps/ctrlProp322.xml"/><Relationship Id="rId111" Type="http://schemas.openxmlformats.org/officeDocument/2006/relationships/ctrlProp" Target="../ctrlProps/ctrlProp345.xml"/><Relationship Id="rId132" Type="http://schemas.openxmlformats.org/officeDocument/2006/relationships/ctrlProp" Target="../ctrlProps/ctrlProp366.xml"/><Relationship Id="rId153" Type="http://schemas.openxmlformats.org/officeDocument/2006/relationships/ctrlProp" Target="../ctrlProps/ctrlProp387.xml"/><Relationship Id="rId174" Type="http://schemas.openxmlformats.org/officeDocument/2006/relationships/ctrlProp" Target="../ctrlProps/ctrlProp408.xml"/><Relationship Id="rId195" Type="http://schemas.openxmlformats.org/officeDocument/2006/relationships/ctrlProp" Target="../ctrlProps/ctrlProp429.xml"/><Relationship Id="rId209" Type="http://schemas.openxmlformats.org/officeDocument/2006/relationships/ctrlProp" Target="../ctrlProps/ctrlProp443.xml"/><Relationship Id="rId220" Type="http://schemas.openxmlformats.org/officeDocument/2006/relationships/ctrlProp" Target="../ctrlProps/ctrlProp454.xml"/><Relationship Id="rId241" Type="http://schemas.openxmlformats.org/officeDocument/2006/relationships/ctrlProp" Target="../ctrlProps/ctrlProp475.xml"/><Relationship Id="rId15" Type="http://schemas.openxmlformats.org/officeDocument/2006/relationships/ctrlProp" Target="../ctrlProps/ctrlProp249.xml"/><Relationship Id="rId36" Type="http://schemas.openxmlformats.org/officeDocument/2006/relationships/ctrlProp" Target="../ctrlProps/ctrlProp270.xml"/><Relationship Id="rId57" Type="http://schemas.openxmlformats.org/officeDocument/2006/relationships/ctrlProp" Target="../ctrlProps/ctrlProp291.xml"/><Relationship Id="rId262" Type="http://schemas.openxmlformats.org/officeDocument/2006/relationships/ctrlProp" Target="../ctrlProps/ctrlProp496.xml"/><Relationship Id="rId283" Type="http://schemas.openxmlformats.org/officeDocument/2006/relationships/ctrlProp" Target="../ctrlProps/ctrlProp517.xml"/><Relationship Id="rId318" Type="http://schemas.openxmlformats.org/officeDocument/2006/relationships/ctrlProp" Target="../ctrlProps/ctrlProp552.xml"/><Relationship Id="rId339" Type="http://schemas.openxmlformats.org/officeDocument/2006/relationships/ctrlProp" Target="../ctrlProps/ctrlProp573.xml"/><Relationship Id="rId78" Type="http://schemas.openxmlformats.org/officeDocument/2006/relationships/ctrlProp" Target="../ctrlProps/ctrlProp312.xml"/><Relationship Id="rId99" Type="http://schemas.openxmlformats.org/officeDocument/2006/relationships/ctrlProp" Target="../ctrlProps/ctrlProp333.xml"/><Relationship Id="rId101" Type="http://schemas.openxmlformats.org/officeDocument/2006/relationships/ctrlProp" Target="../ctrlProps/ctrlProp335.xml"/><Relationship Id="rId122" Type="http://schemas.openxmlformats.org/officeDocument/2006/relationships/ctrlProp" Target="../ctrlProps/ctrlProp356.xml"/><Relationship Id="rId143" Type="http://schemas.openxmlformats.org/officeDocument/2006/relationships/ctrlProp" Target="../ctrlProps/ctrlProp377.xml"/><Relationship Id="rId164" Type="http://schemas.openxmlformats.org/officeDocument/2006/relationships/ctrlProp" Target="../ctrlProps/ctrlProp398.xml"/><Relationship Id="rId185" Type="http://schemas.openxmlformats.org/officeDocument/2006/relationships/ctrlProp" Target="../ctrlProps/ctrlProp419.xml"/><Relationship Id="rId350" Type="http://schemas.openxmlformats.org/officeDocument/2006/relationships/ctrlProp" Target="../ctrlProps/ctrlProp584.xml"/><Relationship Id="rId9" Type="http://schemas.openxmlformats.org/officeDocument/2006/relationships/ctrlProp" Target="../ctrlProps/ctrlProp243.xml"/><Relationship Id="rId210" Type="http://schemas.openxmlformats.org/officeDocument/2006/relationships/ctrlProp" Target="../ctrlProps/ctrlProp444.xml"/><Relationship Id="rId26" Type="http://schemas.openxmlformats.org/officeDocument/2006/relationships/ctrlProp" Target="../ctrlProps/ctrlProp260.xml"/><Relationship Id="rId231" Type="http://schemas.openxmlformats.org/officeDocument/2006/relationships/ctrlProp" Target="../ctrlProps/ctrlProp465.xml"/><Relationship Id="rId252" Type="http://schemas.openxmlformats.org/officeDocument/2006/relationships/ctrlProp" Target="../ctrlProps/ctrlProp486.xml"/><Relationship Id="rId273" Type="http://schemas.openxmlformats.org/officeDocument/2006/relationships/ctrlProp" Target="../ctrlProps/ctrlProp507.xml"/><Relationship Id="rId294" Type="http://schemas.openxmlformats.org/officeDocument/2006/relationships/ctrlProp" Target="../ctrlProps/ctrlProp528.xml"/><Relationship Id="rId308" Type="http://schemas.openxmlformats.org/officeDocument/2006/relationships/ctrlProp" Target="../ctrlProps/ctrlProp542.xml"/><Relationship Id="rId329" Type="http://schemas.openxmlformats.org/officeDocument/2006/relationships/ctrlProp" Target="../ctrlProps/ctrlProp563.xml"/><Relationship Id="rId47" Type="http://schemas.openxmlformats.org/officeDocument/2006/relationships/ctrlProp" Target="../ctrlProps/ctrlProp281.xml"/><Relationship Id="rId68" Type="http://schemas.openxmlformats.org/officeDocument/2006/relationships/ctrlProp" Target="../ctrlProps/ctrlProp302.xml"/><Relationship Id="rId89" Type="http://schemas.openxmlformats.org/officeDocument/2006/relationships/ctrlProp" Target="../ctrlProps/ctrlProp323.xml"/><Relationship Id="rId112" Type="http://schemas.openxmlformats.org/officeDocument/2006/relationships/ctrlProp" Target="../ctrlProps/ctrlProp346.xml"/><Relationship Id="rId133" Type="http://schemas.openxmlformats.org/officeDocument/2006/relationships/ctrlProp" Target="../ctrlProps/ctrlProp367.xml"/><Relationship Id="rId154" Type="http://schemas.openxmlformats.org/officeDocument/2006/relationships/ctrlProp" Target="../ctrlProps/ctrlProp388.xml"/><Relationship Id="rId175" Type="http://schemas.openxmlformats.org/officeDocument/2006/relationships/ctrlProp" Target="../ctrlProps/ctrlProp409.xml"/><Relationship Id="rId340" Type="http://schemas.openxmlformats.org/officeDocument/2006/relationships/ctrlProp" Target="../ctrlProps/ctrlProp574.xml"/><Relationship Id="rId196" Type="http://schemas.openxmlformats.org/officeDocument/2006/relationships/ctrlProp" Target="../ctrlProps/ctrlProp430.xml"/><Relationship Id="rId200" Type="http://schemas.openxmlformats.org/officeDocument/2006/relationships/ctrlProp" Target="../ctrlProps/ctrlProp434.xml"/><Relationship Id="rId16" Type="http://schemas.openxmlformats.org/officeDocument/2006/relationships/ctrlProp" Target="../ctrlProps/ctrlProp250.xml"/><Relationship Id="rId221" Type="http://schemas.openxmlformats.org/officeDocument/2006/relationships/ctrlProp" Target="../ctrlProps/ctrlProp455.xml"/><Relationship Id="rId242" Type="http://schemas.openxmlformats.org/officeDocument/2006/relationships/ctrlProp" Target="../ctrlProps/ctrlProp476.xml"/><Relationship Id="rId263" Type="http://schemas.openxmlformats.org/officeDocument/2006/relationships/ctrlProp" Target="../ctrlProps/ctrlProp497.xml"/><Relationship Id="rId284" Type="http://schemas.openxmlformats.org/officeDocument/2006/relationships/ctrlProp" Target="../ctrlProps/ctrlProp518.xml"/><Relationship Id="rId319" Type="http://schemas.openxmlformats.org/officeDocument/2006/relationships/ctrlProp" Target="../ctrlProps/ctrlProp553.xml"/><Relationship Id="rId37" Type="http://schemas.openxmlformats.org/officeDocument/2006/relationships/ctrlProp" Target="../ctrlProps/ctrlProp271.xml"/><Relationship Id="rId58" Type="http://schemas.openxmlformats.org/officeDocument/2006/relationships/ctrlProp" Target="../ctrlProps/ctrlProp292.xml"/><Relationship Id="rId79" Type="http://schemas.openxmlformats.org/officeDocument/2006/relationships/ctrlProp" Target="../ctrlProps/ctrlProp313.xml"/><Relationship Id="rId102" Type="http://schemas.openxmlformats.org/officeDocument/2006/relationships/ctrlProp" Target="../ctrlProps/ctrlProp336.xml"/><Relationship Id="rId123" Type="http://schemas.openxmlformats.org/officeDocument/2006/relationships/ctrlProp" Target="../ctrlProps/ctrlProp357.xml"/><Relationship Id="rId144" Type="http://schemas.openxmlformats.org/officeDocument/2006/relationships/ctrlProp" Target="../ctrlProps/ctrlProp378.xml"/><Relationship Id="rId330" Type="http://schemas.openxmlformats.org/officeDocument/2006/relationships/ctrlProp" Target="../ctrlProps/ctrlProp564.xml"/><Relationship Id="rId90" Type="http://schemas.openxmlformats.org/officeDocument/2006/relationships/ctrlProp" Target="../ctrlProps/ctrlProp324.xml"/><Relationship Id="rId165" Type="http://schemas.openxmlformats.org/officeDocument/2006/relationships/ctrlProp" Target="../ctrlProps/ctrlProp399.xml"/><Relationship Id="rId186" Type="http://schemas.openxmlformats.org/officeDocument/2006/relationships/ctrlProp" Target="../ctrlProps/ctrlProp420.xml"/><Relationship Id="rId351" Type="http://schemas.openxmlformats.org/officeDocument/2006/relationships/ctrlProp" Target="../ctrlProps/ctrlProp585.xml"/><Relationship Id="rId211" Type="http://schemas.openxmlformats.org/officeDocument/2006/relationships/ctrlProp" Target="../ctrlProps/ctrlProp445.xml"/><Relationship Id="rId232" Type="http://schemas.openxmlformats.org/officeDocument/2006/relationships/ctrlProp" Target="../ctrlProps/ctrlProp466.xml"/><Relationship Id="rId253" Type="http://schemas.openxmlformats.org/officeDocument/2006/relationships/ctrlProp" Target="../ctrlProps/ctrlProp487.xml"/><Relationship Id="rId274" Type="http://schemas.openxmlformats.org/officeDocument/2006/relationships/ctrlProp" Target="../ctrlProps/ctrlProp508.xml"/><Relationship Id="rId295" Type="http://schemas.openxmlformats.org/officeDocument/2006/relationships/ctrlProp" Target="../ctrlProps/ctrlProp529.xml"/><Relationship Id="rId309" Type="http://schemas.openxmlformats.org/officeDocument/2006/relationships/ctrlProp" Target="../ctrlProps/ctrlProp543.xml"/><Relationship Id="rId27" Type="http://schemas.openxmlformats.org/officeDocument/2006/relationships/ctrlProp" Target="../ctrlProps/ctrlProp261.xml"/><Relationship Id="rId48" Type="http://schemas.openxmlformats.org/officeDocument/2006/relationships/ctrlProp" Target="../ctrlProps/ctrlProp282.xml"/><Relationship Id="rId69" Type="http://schemas.openxmlformats.org/officeDocument/2006/relationships/ctrlProp" Target="../ctrlProps/ctrlProp303.xml"/><Relationship Id="rId113" Type="http://schemas.openxmlformats.org/officeDocument/2006/relationships/ctrlProp" Target="../ctrlProps/ctrlProp347.xml"/><Relationship Id="rId134" Type="http://schemas.openxmlformats.org/officeDocument/2006/relationships/ctrlProp" Target="../ctrlProps/ctrlProp368.xml"/><Relationship Id="rId320" Type="http://schemas.openxmlformats.org/officeDocument/2006/relationships/ctrlProp" Target="../ctrlProps/ctrlProp554.xml"/><Relationship Id="rId80" Type="http://schemas.openxmlformats.org/officeDocument/2006/relationships/ctrlProp" Target="../ctrlProps/ctrlProp314.xml"/><Relationship Id="rId155" Type="http://schemas.openxmlformats.org/officeDocument/2006/relationships/ctrlProp" Target="../ctrlProps/ctrlProp389.xml"/><Relationship Id="rId176" Type="http://schemas.openxmlformats.org/officeDocument/2006/relationships/ctrlProp" Target="../ctrlProps/ctrlProp410.xml"/><Relationship Id="rId197" Type="http://schemas.openxmlformats.org/officeDocument/2006/relationships/ctrlProp" Target="../ctrlProps/ctrlProp431.xml"/><Relationship Id="rId341" Type="http://schemas.openxmlformats.org/officeDocument/2006/relationships/ctrlProp" Target="../ctrlProps/ctrlProp575.xml"/><Relationship Id="rId201" Type="http://schemas.openxmlformats.org/officeDocument/2006/relationships/ctrlProp" Target="../ctrlProps/ctrlProp435.xml"/><Relationship Id="rId222" Type="http://schemas.openxmlformats.org/officeDocument/2006/relationships/ctrlProp" Target="../ctrlProps/ctrlProp456.xml"/><Relationship Id="rId243" Type="http://schemas.openxmlformats.org/officeDocument/2006/relationships/ctrlProp" Target="../ctrlProps/ctrlProp477.xml"/><Relationship Id="rId264" Type="http://schemas.openxmlformats.org/officeDocument/2006/relationships/ctrlProp" Target="../ctrlProps/ctrlProp498.xml"/><Relationship Id="rId285" Type="http://schemas.openxmlformats.org/officeDocument/2006/relationships/ctrlProp" Target="../ctrlProps/ctrlProp519.xml"/><Relationship Id="rId17" Type="http://schemas.openxmlformats.org/officeDocument/2006/relationships/ctrlProp" Target="../ctrlProps/ctrlProp251.xml"/><Relationship Id="rId38" Type="http://schemas.openxmlformats.org/officeDocument/2006/relationships/ctrlProp" Target="../ctrlProps/ctrlProp272.xml"/><Relationship Id="rId59" Type="http://schemas.openxmlformats.org/officeDocument/2006/relationships/ctrlProp" Target="../ctrlProps/ctrlProp293.xml"/><Relationship Id="rId103" Type="http://schemas.openxmlformats.org/officeDocument/2006/relationships/ctrlProp" Target="../ctrlProps/ctrlProp337.xml"/><Relationship Id="rId124" Type="http://schemas.openxmlformats.org/officeDocument/2006/relationships/ctrlProp" Target="../ctrlProps/ctrlProp358.xml"/><Relationship Id="rId310" Type="http://schemas.openxmlformats.org/officeDocument/2006/relationships/ctrlProp" Target="../ctrlProps/ctrlProp544.xml"/><Relationship Id="rId70" Type="http://schemas.openxmlformats.org/officeDocument/2006/relationships/ctrlProp" Target="../ctrlProps/ctrlProp304.xml"/><Relationship Id="rId91" Type="http://schemas.openxmlformats.org/officeDocument/2006/relationships/ctrlProp" Target="../ctrlProps/ctrlProp325.xml"/><Relationship Id="rId145" Type="http://schemas.openxmlformats.org/officeDocument/2006/relationships/ctrlProp" Target="../ctrlProps/ctrlProp379.xml"/><Relationship Id="rId166" Type="http://schemas.openxmlformats.org/officeDocument/2006/relationships/ctrlProp" Target="../ctrlProps/ctrlProp400.xml"/><Relationship Id="rId187" Type="http://schemas.openxmlformats.org/officeDocument/2006/relationships/ctrlProp" Target="../ctrlProps/ctrlProp421.xml"/><Relationship Id="rId331" Type="http://schemas.openxmlformats.org/officeDocument/2006/relationships/ctrlProp" Target="../ctrlProps/ctrlProp565.xml"/><Relationship Id="rId352" Type="http://schemas.openxmlformats.org/officeDocument/2006/relationships/ctrlProp" Target="../ctrlProps/ctrlProp586.xml"/><Relationship Id="rId1" Type="http://schemas.openxmlformats.org/officeDocument/2006/relationships/printerSettings" Target="../printerSettings/printerSettings12.bin"/><Relationship Id="rId212" Type="http://schemas.openxmlformats.org/officeDocument/2006/relationships/ctrlProp" Target="../ctrlProps/ctrlProp446.xml"/><Relationship Id="rId233" Type="http://schemas.openxmlformats.org/officeDocument/2006/relationships/ctrlProp" Target="../ctrlProps/ctrlProp467.xml"/><Relationship Id="rId254" Type="http://schemas.openxmlformats.org/officeDocument/2006/relationships/ctrlProp" Target="../ctrlProps/ctrlProp488.xml"/><Relationship Id="rId28" Type="http://schemas.openxmlformats.org/officeDocument/2006/relationships/ctrlProp" Target="../ctrlProps/ctrlProp262.xml"/><Relationship Id="rId49" Type="http://schemas.openxmlformats.org/officeDocument/2006/relationships/ctrlProp" Target="../ctrlProps/ctrlProp283.xml"/><Relationship Id="rId114" Type="http://schemas.openxmlformats.org/officeDocument/2006/relationships/ctrlProp" Target="../ctrlProps/ctrlProp348.xml"/><Relationship Id="rId275" Type="http://schemas.openxmlformats.org/officeDocument/2006/relationships/ctrlProp" Target="../ctrlProps/ctrlProp509.xml"/><Relationship Id="rId296" Type="http://schemas.openxmlformats.org/officeDocument/2006/relationships/ctrlProp" Target="../ctrlProps/ctrlProp530.xml"/><Relationship Id="rId300" Type="http://schemas.openxmlformats.org/officeDocument/2006/relationships/ctrlProp" Target="../ctrlProps/ctrlProp534.xml"/><Relationship Id="rId60" Type="http://schemas.openxmlformats.org/officeDocument/2006/relationships/ctrlProp" Target="../ctrlProps/ctrlProp294.xml"/><Relationship Id="rId81" Type="http://schemas.openxmlformats.org/officeDocument/2006/relationships/ctrlProp" Target="../ctrlProps/ctrlProp315.xml"/><Relationship Id="rId135" Type="http://schemas.openxmlformats.org/officeDocument/2006/relationships/ctrlProp" Target="../ctrlProps/ctrlProp369.xml"/><Relationship Id="rId156" Type="http://schemas.openxmlformats.org/officeDocument/2006/relationships/ctrlProp" Target="../ctrlProps/ctrlProp390.xml"/><Relationship Id="rId177" Type="http://schemas.openxmlformats.org/officeDocument/2006/relationships/ctrlProp" Target="../ctrlProps/ctrlProp411.xml"/><Relationship Id="rId198" Type="http://schemas.openxmlformats.org/officeDocument/2006/relationships/ctrlProp" Target="../ctrlProps/ctrlProp432.xml"/><Relationship Id="rId321" Type="http://schemas.openxmlformats.org/officeDocument/2006/relationships/ctrlProp" Target="../ctrlProps/ctrlProp555.xml"/><Relationship Id="rId342" Type="http://schemas.openxmlformats.org/officeDocument/2006/relationships/ctrlProp" Target="../ctrlProps/ctrlProp576.xml"/><Relationship Id="rId202" Type="http://schemas.openxmlformats.org/officeDocument/2006/relationships/ctrlProp" Target="../ctrlProps/ctrlProp436.xml"/><Relationship Id="rId223" Type="http://schemas.openxmlformats.org/officeDocument/2006/relationships/ctrlProp" Target="../ctrlProps/ctrlProp457.xml"/><Relationship Id="rId244" Type="http://schemas.openxmlformats.org/officeDocument/2006/relationships/ctrlProp" Target="../ctrlProps/ctrlProp478.xml"/><Relationship Id="rId18" Type="http://schemas.openxmlformats.org/officeDocument/2006/relationships/ctrlProp" Target="../ctrlProps/ctrlProp252.xml"/><Relationship Id="rId39" Type="http://schemas.openxmlformats.org/officeDocument/2006/relationships/ctrlProp" Target="../ctrlProps/ctrlProp273.xml"/><Relationship Id="rId265" Type="http://schemas.openxmlformats.org/officeDocument/2006/relationships/ctrlProp" Target="../ctrlProps/ctrlProp499.xml"/><Relationship Id="rId286" Type="http://schemas.openxmlformats.org/officeDocument/2006/relationships/ctrlProp" Target="../ctrlProps/ctrlProp520.xml"/><Relationship Id="rId50" Type="http://schemas.openxmlformats.org/officeDocument/2006/relationships/ctrlProp" Target="../ctrlProps/ctrlProp284.xml"/><Relationship Id="rId104" Type="http://schemas.openxmlformats.org/officeDocument/2006/relationships/ctrlProp" Target="../ctrlProps/ctrlProp338.xml"/><Relationship Id="rId125" Type="http://schemas.openxmlformats.org/officeDocument/2006/relationships/ctrlProp" Target="../ctrlProps/ctrlProp359.xml"/><Relationship Id="rId146" Type="http://schemas.openxmlformats.org/officeDocument/2006/relationships/ctrlProp" Target="../ctrlProps/ctrlProp380.xml"/><Relationship Id="rId167" Type="http://schemas.openxmlformats.org/officeDocument/2006/relationships/ctrlProp" Target="../ctrlProps/ctrlProp401.xml"/><Relationship Id="rId188" Type="http://schemas.openxmlformats.org/officeDocument/2006/relationships/ctrlProp" Target="../ctrlProps/ctrlProp422.xml"/><Relationship Id="rId311" Type="http://schemas.openxmlformats.org/officeDocument/2006/relationships/ctrlProp" Target="../ctrlProps/ctrlProp545.xml"/><Relationship Id="rId332" Type="http://schemas.openxmlformats.org/officeDocument/2006/relationships/ctrlProp" Target="../ctrlProps/ctrlProp566.xml"/><Relationship Id="rId353" Type="http://schemas.openxmlformats.org/officeDocument/2006/relationships/ctrlProp" Target="../ctrlProps/ctrlProp587.xml"/><Relationship Id="rId71" Type="http://schemas.openxmlformats.org/officeDocument/2006/relationships/ctrlProp" Target="../ctrlProps/ctrlProp305.xml"/><Relationship Id="rId92" Type="http://schemas.openxmlformats.org/officeDocument/2006/relationships/ctrlProp" Target="../ctrlProps/ctrlProp326.xml"/><Relationship Id="rId213" Type="http://schemas.openxmlformats.org/officeDocument/2006/relationships/ctrlProp" Target="../ctrlProps/ctrlProp447.xml"/><Relationship Id="rId234" Type="http://schemas.openxmlformats.org/officeDocument/2006/relationships/ctrlProp" Target="../ctrlProps/ctrlProp468.xml"/><Relationship Id="rId2" Type="http://schemas.openxmlformats.org/officeDocument/2006/relationships/drawing" Target="../drawings/drawing11.xml"/><Relationship Id="rId29" Type="http://schemas.openxmlformats.org/officeDocument/2006/relationships/ctrlProp" Target="../ctrlProps/ctrlProp263.xml"/><Relationship Id="rId255" Type="http://schemas.openxmlformats.org/officeDocument/2006/relationships/ctrlProp" Target="../ctrlProps/ctrlProp489.xml"/><Relationship Id="rId276" Type="http://schemas.openxmlformats.org/officeDocument/2006/relationships/ctrlProp" Target="../ctrlProps/ctrlProp510.xml"/><Relationship Id="rId297" Type="http://schemas.openxmlformats.org/officeDocument/2006/relationships/ctrlProp" Target="../ctrlProps/ctrlProp531.xml"/><Relationship Id="rId40" Type="http://schemas.openxmlformats.org/officeDocument/2006/relationships/ctrlProp" Target="../ctrlProps/ctrlProp274.xml"/><Relationship Id="rId115" Type="http://schemas.openxmlformats.org/officeDocument/2006/relationships/ctrlProp" Target="../ctrlProps/ctrlProp349.xml"/><Relationship Id="rId136" Type="http://schemas.openxmlformats.org/officeDocument/2006/relationships/ctrlProp" Target="../ctrlProps/ctrlProp370.xml"/><Relationship Id="rId157" Type="http://schemas.openxmlformats.org/officeDocument/2006/relationships/ctrlProp" Target="../ctrlProps/ctrlProp391.xml"/><Relationship Id="rId178" Type="http://schemas.openxmlformats.org/officeDocument/2006/relationships/ctrlProp" Target="../ctrlProps/ctrlProp412.xml"/><Relationship Id="rId301" Type="http://schemas.openxmlformats.org/officeDocument/2006/relationships/ctrlProp" Target="../ctrlProps/ctrlProp535.xml"/><Relationship Id="rId322" Type="http://schemas.openxmlformats.org/officeDocument/2006/relationships/ctrlProp" Target="../ctrlProps/ctrlProp556.xml"/><Relationship Id="rId343" Type="http://schemas.openxmlformats.org/officeDocument/2006/relationships/ctrlProp" Target="../ctrlProps/ctrlProp577.xml"/><Relationship Id="rId61" Type="http://schemas.openxmlformats.org/officeDocument/2006/relationships/ctrlProp" Target="../ctrlProps/ctrlProp295.xml"/><Relationship Id="rId82" Type="http://schemas.openxmlformats.org/officeDocument/2006/relationships/ctrlProp" Target="../ctrlProps/ctrlProp316.xml"/><Relationship Id="rId199" Type="http://schemas.openxmlformats.org/officeDocument/2006/relationships/ctrlProp" Target="../ctrlProps/ctrlProp433.xml"/><Relationship Id="rId203" Type="http://schemas.openxmlformats.org/officeDocument/2006/relationships/ctrlProp" Target="../ctrlProps/ctrlProp437.xml"/><Relationship Id="rId19" Type="http://schemas.openxmlformats.org/officeDocument/2006/relationships/ctrlProp" Target="../ctrlProps/ctrlProp253.xml"/><Relationship Id="rId224" Type="http://schemas.openxmlformats.org/officeDocument/2006/relationships/ctrlProp" Target="../ctrlProps/ctrlProp458.xml"/><Relationship Id="rId245" Type="http://schemas.openxmlformats.org/officeDocument/2006/relationships/ctrlProp" Target="../ctrlProps/ctrlProp479.xml"/><Relationship Id="rId266" Type="http://schemas.openxmlformats.org/officeDocument/2006/relationships/ctrlProp" Target="../ctrlProps/ctrlProp500.xml"/><Relationship Id="rId287" Type="http://schemas.openxmlformats.org/officeDocument/2006/relationships/ctrlProp" Target="../ctrlProps/ctrlProp521.xml"/><Relationship Id="rId30" Type="http://schemas.openxmlformats.org/officeDocument/2006/relationships/ctrlProp" Target="../ctrlProps/ctrlProp264.xml"/><Relationship Id="rId105" Type="http://schemas.openxmlformats.org/officeDocument/2006/relationships/ctrlProp" Target="../ctrlProps/ctrlProp339.xml"/><Relationship Id="rId126" Type="http://schemas.openxmlformats.org/officeDocument/2006/relationships/ctrlProp" Target="../ctrlProps/ctrlProp360.xml"/><Relationship Id="rId147" Type="http://schemas.openxmlformats.org/officeDocument/2006/relationships/ctrlProp" Target="../ctrlProps/ctrlProp381.xml"/><Relationship Id="rId168" Type="http://schemas.openxmlformats.org/officeDocument/2006/relationships/ctrlProp" Target="../ctrlProps/ctrlProp402.xml"/><Relationship Id="rId312" Type="http://schemas.openxmlformats.org/officeDocument/2006/relationships/ctrlProp" Target="../ctrlProps/ctrlProp546.xml"/><Relationship Id="rId333" Type="http://schemas.openxmlformats.org/officeDocument/2006/relationships/ctrlProp" Target="../ctrlProps/ctrlProp567.xml"/><Relationship Id="rId354" Type="http://schemas.openxmlformats.org/officeDocument/2006/relationships/ctrlProp" Target="../ctrlProps/ctrlProp588.xml"/><Relationship Id="rId51" Type="http://schemas.openxmlformats.org/officeDocument/2006/relationships/ctrlProp" Target="../ctrlProps/ctrlProp285.xml"/><Relationship Id="rId72" Type="http://schemas.openxmlformats.org/officeDocument/2006/relationships/ctrlProp" Target="../ctrlProps/ctrlProp306.xml"/><Relationship Id="rId93" Type="http://schemas.openxmlformats.org/officeDocument/2006/relationships/ctrlProp" Target="../ctrlProps/ctrlProp327.xml"/><Relationship Id="rId189" Type="http://schemas.openxmlformats.org/officeDocument/2006/relationships/ctrlProp" Target="../ctrlProps/ctrlProp423.xml"/><Relationship Id="rId3" Type="http://schemas.openxmlformats.org/officeDocument/2006/relationships/vmlDrawing" Target="../drawings/vmlDrawing11.vml"/><Relationship Id="rId214" Type="http://schemas.openxmlformats.org/officeDocument/2006/relationships/ctrlProp" Target="../ctrlProps/ctrlProp448.xml"/><Relationship Id="rId235" Type="http://schemas.openxmlformats.org/officeDocument/2006/relationships/ctrlProp" Target="../ctrlProps/ctrlProp469.xml"/><Relationship Id="rId256" Type="http://schemas.openxmlformats.org/officeDocument/2006/relationships/ctrlProp" Target="../ctrlProps/ctrlProp490.xml"/><Relationship Id="rId277" Type="http://schemas.openxmlformats.org/officeDocument/2006/relationships/ctrlProp" Target="../ctrlProps/ctrlProp511.xml"/><Relationship Id="rId298" Type="http://schemas.openxmlformats.org/officeDocument/2006/relationships/ctrlProp" Target="../ctrlProps/ctrlProp532.xml"/><Relationship Id="rId116" Type="http://schemas.openxmlformats.org/officeDocument/2006/relationships/ctrlProp" Target="../ctrlProps/ctrlProp350.xml"/><Relationship Id="rId137" Type="http://schemas.openxmlformats.org/officeDocument/2006/relationships/ctrlProp" Target="../ctrlProps/ctrlProp371.xml"/><Relationship Id="rId158" Type="http://schemas.openxmlformats.org/officeDocument/2006/relationships/ctrlProp" Target="../ctrlProps/ctrlProp392.xml"/><Relationship Id="rId302" Type="http://schemas.openxmlformats.org/officeDocument/2006/relationships/ctrlProp" Target="../ctrlProps/ctrlProp536.xml"/><Relationship Id="rId323" Type="http://schemas.openxmlformats.org/officeDocument/2006/relationships/ctrlProp" Target="../ctrlProps/ctrlProp557.xml"/><Relationship Id="rId344" Type="http://schemas.openxmlformats.org/officeDocument/2006/relationships/ctrlProp" Target="../ctrlProps/ctrlProp578.xml"/><Relationship Id="rId20" Type="http://schemas.openxmlformats.org/officeDocument/2006/relationships/ctrlProp" Target="../ctrlProps/ctrlProp254.xml"/><Relationship Id="rId41" Type="http://schemas.openxmlformats.org/officeDocument/2006/relationships/ctrlProp" Target="../ctrlProps/ctrlProp275.xml"/><Relationship Id="rId62" Type="http://schemas.openxmlformats.org/officeDocument/2006/relationships/ctrlProp" Target="../ctrlProps/ctrlProp296.xml"/><Relationship Id="rId83" Type="http://schemas.openxmlformats.org/officeDocument/2006/relationships/ctrlProp" Target="../ctrlProps/ctrlProp317.xml"/><Relationship Id="rId179" Type="http://schemas.openxmlformats.org/officeDocument/2006/relationships/ctrlProp" Target="../ctrlProps/ctrlProp413.xml"/><Relationship Id="rId190" Type="http://schemas.openxmlformats.org/officeDocument/2006/relationships/ctrlProp" Target="../ctrlProps/ctrlProp424.xml"/><Relationship Id="rId204" Type="http://schemas.openxmlformats.org/officeDocument/2006/relationships/ctrlProp" Target="../ctrlProps/ctrlProp438.xml"/><Relationship Id="rId225" Type="http://schemas.openxmlformats.org/officeDocument/2006/relationships/ctrlProp" Target="../ctrlProps/ctrlProp459.xml"/><Relationship Id="rId246" Type="http://schemas.openxmlformats.org/officeDocument/2006/relationships/ctrlProp" Target="../ctrlProps/ctrlProp480.xml"/><Relationship Id="rId267" Type="http://schemas.openxmlformats.org/officeDocument/2006/relationships/ctrlProp" Target="../ctrlProps/ctrlProp501.xml"/><Relationship Id="rId288" Type="http://schemas.openxmlformats.org/officeDocument/2006/relationships/ctrlProp" Target="../ctrlProps/ctrlProp522.xml"/><Relationship Id="rId106" Type="http://schemas.openxmlformats.org/officeDocument/2006/relationships/ctrlProp" Target="../ctrlProps/ctrlProp340.xml"/><Relationship Id="rId127" Type="http://schemas.openxmlformats.org/officeDocument/2006/relationships/ctrlProp" Target="../ctrlProps/ctrlProp361.xml"/><Relationship Id="rId313" Type="http://schemas.openxmlformats.org/officeDocument/2006/relationships/ctrlProp" Target="../ctrlProps/ctrlProp547.xml"/><Relationship Id="rId10" Type="http://schemas.openxmlformats.org/officeDocument/2006/relationships/ctrlProp" Target="../ctrlProps/ctrlProp244.xml"/><Relationship Id="rId31" Type="http://schemas.openxmlformats.org/officeDocument/2006/relationships/ctrlProp" Target="../ctrlProps/ctrlProp265.xml"/><Relationship Id="rId52" Type="http://schemas.openxmlformats.org/officeDocument/2006/relationships/ctrlProp" Target="../ctrlProps/ctrlProp286.xml"/><Relationship Id="rId73" Type="http://schemas.openxmlformats.org/officeDocument/2006/relationships/ctrlProp" Target="../ctrlProps/ctrlProp307.xml"/><Relationship Id="rId94" Type="http://schemas.openxmlformats.org/officeDocument/2006/relationships/ctrlProp" Target="../ctrlProps/ctrlProp328.xml"/><Relationship Id="rId148" Type="http://schemas.openxmlformats.org/officeDocument/2006/relationships/ctrlProp" Target="../ctrlProps/ctrlProp382.xml"/><Relationship Id="rId169" Type="http://schemas.openxmlformats.org/officeDocument/2006/relationships/ctrlProp" Target="../ctrlProps/ctrlProp403.xml"/><Relationship Id="rId334" Type="http://schemas.openxmlformats.org/officeDocument/2006/relationships/ctrlProp" Target="../ctrlProps/ctrlProp568.xml"/><Relationship Id="rId355" Type="http://schemas.openxmlformats.org/officeDocument/2006/relationships/ctrlProp" Target="../ctrlProps/ctrlProp589.xml"/><Relationship Id="rId4" Type="http://schemas.openxmlformats.org/officeDocument/2006/relationships/ctrlProp" Target="../ctrlProps/ctrlProp238.xml"/><Relationship Id="rId180" Type="http://schemas.openxmlformats.org/officeDocument/2006/relationships/ctrlProp" Target="../ctrlProps/ctrlProp414.xml"/><Relationship Id="rId215" Type="http://schemas.openxmlformats.org/officeDocument/2006/relationships/ctrlProp" Target="../ctrlProps/ctrlProp449.xml"/><Relationship Id="rId236" Type="http://schemas.openxmlformats.org/officeDocument/2006/relationships/ctrlProp" Target="../ctrlProps/ctrlProp470.xml"/><Relationship Id="rId257" Type="http://schemas.openxmlformats.org/officeDocument/2006/relationships/ctrlProp" Target="../ctrlProps/ctrlProp491.xml"/><Relationship Id="rId278" Type="http://schemas.openxmlformats.org/officeDocument/2006/relationships/ctrlProp" Target="../ctrlProps/ctrlProp512.xml"/><Relationship Id="rId303" Type="http://schemas.openxmlformats.org/officeDocument/2006/relationships/ctrlProp" Target="../ctrlProps/ctrlProp537.xml"/><Relationship Id="rId42" Type="http://schemas.openxmlformats.org/officeDocument/2006/relationships/ctrlProp" Target="../ctrlProps/ctrlProp276.xml"/><Relationship Id="rId84" Type="http://schemas.openxmlformats.org/officeDocument/2006/relationships/ctrlProp" Target="../ctrlProps/ctrlProp318.xml"/><Relationship Id="rId138" Type="http://schemas.openxmlformats.org/officeDocument/2006/relationships/ctrlProp" Target="../ctrlProps/ctrlProp372.xml"/><Relationship Id="rId345" Type="http://schemas.openxmlformats.org/officeDocument/2006/relationships/ctrlProp" Target="../ctrlProps/ctrlProp579.xml"/><Relationship Id="rId191" Type="http://schemas.openxmlformats.org/officeDocument/2006/relationships/ctrlProp" Target="../ctrlProps/ctrlProp425.xml"/><Relationship Id="rId205" Type="http://schemas.openxmlformats.org/officeDocument/2006/relationships/ctrlProp" Target="../ctrlProps/ctrlProp439.xml"/><Relationship Id="rId247" Type="http://schemas.openxmlformats.org/officeDocument/2006/relationships/ctrlProp" Target="../ctrlProps/ctrlProp481.xml"/><Relationship Id="rId107" Type="http://schemas.openxmlformats.org/officeDocument/2006/relationships/ctrlProp" Target="../ctrlProps/ctrlProp341.xml"/><Relationship Id="rId289" Type="http://schemas.openxmlformats.org/officeDocument/2006/relationships/ctrlProp" Target="../ctrlProps/ctrlProp523.xml"/><Relationship Id="rId11" Type="http://schemas.openxmlformats.org/officeDocument/2006/relationships/ctrlProp" Target="../ctrlProps/ctrlProp245.xml"/><Relationship Id="rId53" Type="http://schemas.openxmlformats.org/officeDocument/2006/relationships/ctrlProp" Target="../ctrlProps/ctrlProp287.xml"/><Relationship Id="rId149" Type="http://schemas.openxmlformats.org/officeDocument/2006/relationships/ctrlProp" Target="../ctrlProps/ctrlProp383.xml"/><Relationship Id="rId314" Type="http://schemas.openxmlformats.org/officeDocument/2006/relationships/ctrlProp" Target="../ctrlProps/ctrlProp548.xml"/><Relationship Id="rId356" Type="http://schemas.openxmlformats.org/officeDocument/2006/relationships/ctrlProp" Target="../ctrlProps/ctrlProp590.xml"/><Relationship Id="rId95" Type="http://schemas.openxmlformats.org/officeDocument/2006/relationships/ctrlProp" Target="../ctrlProps/ctrlProp329.xml"/><Relationship Id="rId160" Type="http://schemas.openxmlformats.org/officeDocument/2006/relationships/ctrlProp" Target="../ctrlProps/ctrlProp394.xml"/><Relationship Id="rId216" Type="http://schemas.openxmlformats.org/officeDocument/2006/relationships/ctrlProp" Target="../ctrlProps/ctrlProp450.xml"/><Relationship Id="rId258" Type="http://schemas.openxmlformats.org/officeDocument/2006/relationships/ctrlProp" Target="../ctrlProps/ctrlProp492.xml"/><Relationship Id="rId22" Type="http://schemas.openxmlformats.org/officeDocument/2006/relationships/ctrlProp" Target="../ctrlProps/ctrlProp256.xml"/><Relationship Id="rId64" Type="http://schemas.openxmlformats.org/officeDocument/2006/relationships/ctrlProp" Target="../ctrlProps/ctrlProp298.xml"/><Relationship Id="rId118" Type="http://schemas.openxmlformats.org/officeDocument/2006/relationships/ctrlProp" Target="../ctrlProps/ctrlProp352.xml"/><Relationship Id="rId325" Type="http://schemas.openxmlformats.org/officeDocument/2006/relationships/ctrlProp" Target="../ctrlProps/ctrlProp559.xml"/><Relationship Id="rId171" Type="http://schemas.openxmlformats.org/officeDocument/2006/relationships/ctrlProp" Target="../ctrlProps/ctrlProp405.xml"/><Relationship Id="rId227" Type="http://schemas.openxmlformats.org/officeDocument/2006/relationships/ctrlProp" Target="../ctrlProps/ctrlProp461.xml"/><Relationship Id="rId269" Type="http://schemas.openxmlformats.org/officeDocument/2006/relationships/ctrlProp" Target="../ctrlProps/ctrlProp503.xml"/><Relationship Id="rId33" Type="http://schemas.openxmlformats.org/officeDocument/2006/relationships/ctrlProp" Target="../ctrlProps/ctrlProp267.xml"/><Relationship Id="rId129" Type="http://schemas.openxmlformats.org/officeDocument/2006/relationships/ctrlProp" Target="../ctrlProps/ctrlProp363.xml"/><Relationship Id="rId280" Type="http://schemas.openxmlformats.org/officeDocument/2006/relationships/ctrlProp" Target="../ctrlProps/ctrlProp514.xml"/><Relationship Id="rId336" Type="http://schemas.openxmlformats.org/officeDocument/2006/relationships/ctrlProp" Target="../ctrlProps/ctrlProp570.xml"/><Relationship Id="rId75" Type="http://schemas.openxmlformats.org/officeDocument/2006/relationships/ctrlProp" Target="../ctrlProps/ctrlProp309.xml"/><Relationship Id="rId140" Type="http://schemas.openxmlformats.org/officeDocument/2006/relationships/ctrlProp" Target="../ctrlProps/ctrlProp374.xml"/><Relationship Id="rId182" Type="http://schemas.openxmlformats.org/officeDocument/2006/relationships/ctrlProp" Target="../ctrlProps/ctrlProp416.xml"/><Relationship Id="rId6" Type="http://schemas.openxmlformats.org/officeDocument/2006/relationships/ctrlProp" Target="../ctrlProps/ctrlProp240.xml"/><Relationship Id="rId238" Type="http://schemas.openxmlformats.org/officeDocument/2006/relationships/ctrlProp" Target="../ctrlProps/ctrlProp472.xml"/><Relationship Id="rId291" Type="http://schemas.openxmlformats.org/officeDocument/2006/relationships/ctrlProp" Target="../ctrlProps/ctrlProp525.xml"/><Relationship Id="rId305" Type="http://schemas.openxmlformats.org/officeDocument/2006/relationships/ctrlProp" Target="../ctrlProps/ctrlProp539.xml"/><Relationship Id="rId347" Type="http://schemas.openxmlformats.org/officeDocument/2006/relationships/ctrlProp" Target="../ctrlProps/ctrlProp581.xml"/><Relationship Id="rId44" Type="http://schemas.openxmlformats.org/officeDocument/2006/relationships/ctrlProp" Target="../ctrlProps/ctrlProp278.xml"/><Relationship Id="rId86" Type="http://schemas.openxmlformats.org/officeDocument/2006/relationships/ctrlProp" Target="../ctrlProps/ctrlProp320.xml"/><Relationship Id="rId151" Type="http://schemas.openxmlformats.org/officeDocument/2006/relationships/ctrlProp" Target="../ctrlProps/ctrlProp385.xml"/><Relationship Id="rId193" Type="http://schemas.openxmlformats.org/officeDocument/2006/relationships/ctrlProp" Target="../ctrlProps/ctrlProp427.xml"/><Relationship Id="rId207" Type="http://schemas.openxmlformats.org/officeDocument/2006/relationships/ctrlProp" Target="../ctrlProps/ctrlProp441.xml"/><Relationship Id="rId249" Type="http://schemas.openxmlformats.org/officeDocument/2006/relationships/ctrlProp" Target="../ctrlProps/ctrlProp483.xml"/><Relationship Id="rId13" Type="http://schemas.openxmlformats.org/officeDocument/2006/relationships/ctrlProp" Target="../ctrlProps/ctrlProp247.xml"/><Relationship Id="rId109" Type="http://schemas.openxmlformats.org/officeDocument/2006/relationships/ctrlProp" Target="../ctrlProps/ctrlProp343.xml"/><Relationship Id="rId260" Type="http://schemas.openxmlformats.org/officeDocument/2006/relationships/ctrlProp" Target="../ctrlProps/ctrlProp494.xml"/><Relationship Id="rId316" Type="http://schemas.openxmlformats.org/officeDocument/2006/relationships/ctrlProp" Target="../ctrlProps/ctrlProp550.xml"/><Relationship Id="rId55" Type="http://schemas.openxmlformats.org/officeDocument/2006/relationships/ctrlProp" Target="../ctrlProps/ctrlProp289.xml"/><Relationship Id="rId97" Type="http://schemas.openxmlformats.org/officeDocument/2006/relationships/ctrlProp" Target="../ctrlProps/ctrlProp331.xml"/><Relationship Id="rId120" Type="http://schemas.openxmlformats.org/officeDocument/2006/relationships/ctrlProp" Target="../ctrlProps/ctrlProp354.xml"/><Relationship Id="rId358" Type="http://schemas.openxmlformats.org/officeDocument/2006/relationships/ctrlProp" Target="../ctrlProps/ctrlProp592.xml"/><Relationship Id="rId162" Type="http://schemas.openxmlformats.org/officeDocument/2006/relationships/ctrlProp" Target="../ctrlProps/ctrlProp396.xml"/><Relationship Id="rId218" Type="http://schemas.openxmlformats.org/officeDocument/2006/relationships/ctrlProp" Target="../ctrlProps/ctrlProp452.xml"/><Relationship Id="rId271" Type="http://schemas.openxmlformats.org/officeDocument/2006/relationships/ctrlProp" Target="../ctrlProps/ctrlProp505.xml"/><Relationship Id="rId24" Type="http://schemas.openxmlformats.org/officeDocument/2006/relationships/ctrlProp" Target="../ctrlProps/ctrlProp258.xml"/><Relationship Id="rId66" Type="http://schemas.openxmlformats.org/officeDocument/2006/relationships/ctrlProp" Target="../ctrlProps/ctrlProp300.xml"/><Relationship Id="rId131" Type="http://schemas.openxmlformats.org/officeDocument/2006/relationships/ctrlProp" Target="../ctrlProps/ctrlProp365.xml"/><Relationship Id="rId327" Type="http://schemas.openxmlformats.org/officeDocument/2006/relationships/ctrlProp" Target="../ctrlProps/ctrlProp561.xml"/><Relationship Id="rId173" Type="http://schemas.openxmlformats.org/officeDocument/2006/relationships/ctrlProp" Target="../ctrlProps/ctrlProp407.xml"/><Relationship Id="rId229" Type="http://schemas.openxmlformats.org/officeDocument/2006/relationships/ctrlProp" Target="../ctrlProps/ctrlProp463.xml"/><Relationship Id="rId240" Type="http://schemas.openxmlformats.org/officeDocument/2006/relationships/ctrlProp" Target="../ctrlProps/ctrlProp474.xml"/><Relationship Id="rId35" Type="http://schemas.openxmlformats.org/officeDocument/2006/relationships/ctrlProp" Target="../ctrlProps/ctrlProp269.xml"/><Relationship Id="rId77" Type="http://schemas.openxmlformats.org/officeDocument/2006/relationships/ctrlProp" Target="../ctrlProps/ctrlProp311.xml"/><Relationship Id="rId100" Type="http://schemas.openxmlformats.org/officeDocument/2006/relationships/ctrlProp" Target="../ctrlProps/ctrlProp334.xml"/><Relationship Id="rId282" Type="http://schemas.openxmlformats.org/officeDocument/2006/relationships/ctrlProp" Target="../ctrlProps/ctrlProp516.xml"/><Relationship Id="rId338" Type="http://schemas.openxmlformats.org/officeDocument/2006/relationships/ctrlProp" Target="../ctrlProps/ctrlProp572.xml"/><Relationship Id="rId8" Type="http://schemas.openxmlformats.org/officeDocument/2006/relationships/ctrlProp" Target="../ctrlProps/ctrlProp242.xml"/><Relationship Id="rId142" Type="http://schemas.openxmlformats.org/officeDocument/2006/relationships/ctrlProp" Target="../ctrlProps/ctrlProp376.xml"/><Relationship Id="rId184" Type="http://schemas.openxmlformats.org/officeDocument/2006/relationships/ctrlProp" Target="../ctrlProps/ctrlProp418.xml"/><Relationship Id="rId251" Type="http://schemas.openxmlformats.org/officeDocument/2006/relationships/ctrlProp" Target="../ctrlProps/ctrlProp485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4.vml"/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5.vml"/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6.vml"/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7.vml"/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8.vml"/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9.vml"/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0.vml"/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1.vml"/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2.vml"/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3.vml"/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602.xml"/><Relationship Id="rId18" Type="http://schemas.openxmlformats.org/officeDocument/2006/relationships/ctrlProp" Target="../ctrlProps/ctrlProp607.xml"/><Relationship Id="rId26" Type="http://schemas.openxmlformats.org/officeDocument/2006/relationships/ctrlProp" Target="../ctrlProps/ctrlProp615.xml"/><Relationship Id="rId3" Type="http://schemas.openxmlformats.org/officeDocument/2006/relationships/vmlDrawing" Target="../drawings/vmlDrawing24.vml"/><Relationship Id="rId21" Type="http://schemas.openxmlformats.org/officeDocument/2006/relationships/ctrlProp" Target="../ctrlProps/ctrlProp610.xml"/><Relationship Id="rId7" Type="http://schemas.openxmlformats.org/officeDocument/2006/relationships/ctrlProp" Target="../ctrlProps/ctrlProp596.xml"/><Relationship Id="rId12" Type="http://schemas.openxmlformats.org/officeDocument/2006/relationships/ctrlProp" Target="../ctrlProps/ctrlProp601.xml"/><Relationship Id="rId17" Type="http://schemas.openxmlformats.org/officeDocument/2006/relationships/ctrlProp" Target="../ctrlProps/ctrlProp606.xml"/><Relationship Id="rId25" Type="http://schemas.openxmlformats.org/officeDocument/2006/relationships/ctrlProp" Target="../ctrlProps/ctrlProp614.xml"/><Relationship Id="rId33" Type="http://schemas.openxmlformats.org/officeDocument/2006/relationships/ctrlProp" Target="../ctrlProps/ctrlProp622.xml"/><Relationship Id="rId2" Type="http://schemas.openxmlformats.org/officeDocument/2006/relationships/drawing" Target="../drawings/drawing24.xml"/><Relationship Id="rId16" Type="http://schemas.openxmlformats.org/officeDocument/2006/relationships/ctrlProp" Target="../ctrlProps/ctrlProp605.xml"/><Relationship Id="rId20" Type="http://schemas.openxmlformats.org/officeDocument/2006/relationships/ctrlProp" Target="../ctrlProps/ctrlProp609.xml"/><Relationship Id="rId29" Type="http://schemas.openxmlformats.org/officeDocument/2006/relationships/ctrlProp" Target="../ctrlProps/ctrlProp618.xml"/><Relationship Id="rId1" Type="http://schemas.openxmlformats.org/officeDocument/2006/relationships/printerSettings" Target="../printerSettings/printerSettings25.bin"/><Relationship Id="rId6" Type="http://schemas.openxmlformats.org/officeDocument/2006/relationships/ctrlProp" Target="../ctrlProps/ctrlProp595.xml"/><Relationship Id="rId11" Type="http://schemas.openxmlformats.org/officeDocument/2006/relationships/ctrlProp" Target="../ctrlProps/ctrlProp600.xml"/><Relationship Id="rId24" Type="http://schemas.openxmlformats.org/officeDocument/2006/relationships/ctrlProp" Target="../ctrlProps/ctrlProp613.xml"/><Relationship Id="rId32" Type="http://schemas.openxmlformats.org/officeDocument/2006/relationships/ctrlProp" Target="../ctrlProps/ctrlProp621.xml"/><Relationship Id="rId5" Type="http://schemas.openxmlformats.org/officeDocument/2006/relationships/ctrlProp" Target="../ctrlProps/ctrlProp594.xml"/><Relationship Id="rId15" Type="http://schemas.openxmlformats.org/officeDocument/2006/relationships/ctrlProp" Target="../ctrlProps/ctrlProp604.xml"/><Relationship Id="rId23" Type="http://schemas.openxmlformats.org/officeDocument/2006/relationships/ctrlProp" Target="../ctrlProps/ctrlProp612.xml"/><Relationship Id="rId28" Type="http://schemas.openxmlformats.org/officeDocument/2006/relationships/ctrlProp" Target="../ctrlProps/ctrlProp617.xml"/><Relationship Id="rId10" Type="http://schemas.openxmlformats.org/officeDocument/2006/relationships/ctrlProp" Target="../ctrlProps/ctrlProp599.xml"/><Relationship Id="rId19" Type="http://schemas.openxmlformats.org/officeDocument/2006/relationships/ctrlProp" Target="../ctrlProps/ctrlProp608.xml"/><Relationship Id="rId31" Type="http://schemas.openxmlformats.org/officeDocument/2006/relationships/ctrlProp" Target="../ctrlProps/ctrlProp620.xml"/><Relationship Id="rId4" Type="http://schemas.openxmlformats.org/officeDocument/2006/relationships/ctrlProp" Target="../ctrlProps/ctrlProp593.xml"/><Relationship Id="rId9" Type="http://schemas.openxmlformats.org/officeDocument/2006/relationships/ctrlProp" Target="../ctrlProps/ctrlProp598.xml"/><Relationship Id="rId14" Type="http://schemas.openxmlformats.org/officeDocument/2006/relationships/ctrlProp" Target="../ctrlProps/ctrlProp603.xml"/><Relationship Id="rId22" Type="http://schemas.openxmlformats.org/officeDocument/2006/relationships/ctrlProp" Target="../ctrlProps/ctrlProp611.xml"/><Relationship Id="rId27" Type="http://schemas.openxmlformats.org/officeDocument/2006/relationships/ctrlProp" Target="../ctrlProps/ctrlProp616.xml"/><Relationship Id="rId30" Type="http://schemas.openxmlformats.org/officeDocument/2006/relationships/ctrlProp" Target="../ctrlProps/ctrlProp619.xml"/><Relationship Id="rId8" Type="http://schemas.openxmlformats.org/officeDocument/2006/relationships/ctrlProp" Target="../ctrlProps/ctrlProp597.xml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5.vml"/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6.vml"/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7.vml"/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8.vml"/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9.vml"/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0.vml"/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1.vml"/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2.vml"/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3.vml"/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4.vml"/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5.vml"/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6.vml"/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7.vml"/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8.vml"/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9.vml"/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40.bin"/><Relationship Id="rId4" Type="http://schemas.openxmlformats.org/officeDocument/2006/relationships/comments" Target="../comments1.xml"/></Relationships>
</file>

<file path=xl/worksheets/_rels/sheet4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0.xml"/><Relationship Id="rId2" Type="http://schemas.openxmlformats.org/officeDocument/2006/relationships/printerSettings" Target="../printerSettings/printerSettings41.bin"/><Relationship Id="rId1" Type="http://schemas.openxmlformats.org/officeDocument/2006/relationships/hyperlink" Target="005_Projektmanagement.xlsm" TargetMode="External"/><Relationship Id="rId4" Type="http://schemas.openxmlformats.org/officeDocument/2006/relationships/vmlDrawing" Target="../drawings/vmlDrawing40.vml"/></Relationships>
</file>

<file path=xl/worksheets/_rels/sheet4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1.vml"/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2.vml"/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4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tabColor rgb="FFFF3300"/>
  </sheetPr>
  <dimension ref="A1:Z716"/>
  <sheetViews>
    <sheetView topLeftCell="A669" zoomScale="85" zoomScaleNormal="85" zoomScaleSheetLayoutView="133" workbookViewId="0">
      <selection activeCell="C716" sqref="C716"/>
    </sheetView>
  </sheetViews>
  <sheetFormatPr baseColWidth="10" defaultColWidth="11.44140625" defaultRowHeight="14.4" x14ac:dyDescent="0.3"/>
  <cols>
    <col min="1" max="1" width="45.5546875" style="10" customWidth="1"/>
    <col min="2" max="2" width="5.21875" style="47" hidden="1" customWidth="1"/>
    <col min="3" max="3" width="48.5546875" style="10" customWidth="1"/>
    <col min="4" max="4" width="45.77734375" style="10" customWidth="1"/>
    <col min="5" max="5" width="47" style="10" customWidth="1"/>
    <col min="6" max="6" width="50" style="10" customWidth="1"/>
    <col min="7" max="7" width="30.5546875" style="10" hidden="1" customWidth="1"/>
    <col min="8" max="8" width="18.77734375" style="10" customWidth="1"/>
    <col min="9" max="9" width="11.44140625" style="10"/>
    <col min="10" max="10" width="14.77734375" style="3" customWidth="1"/>
    <col min="11" max="25" width="11.44140625" style="10"/>
    <col min="26" max="26" width="18.21875" style="10" hidden="1" customWidth="1"/>
    <col min="27" max="256" width="11.44140625" style="10"/>
    <col min="257" max="257" width="41.5546875" style="10" customWidth="1"/>
    <col min="258" max="258" width="12.77734375" style="10" customWidth="1"/>
    <col min="259" max="263" width="34" style="10" customWidth="1"/>
    <col min="264" max="512" width="11.44140625" style="10"/>
    <col min="513" max="513" width="41.5546875" style="10" customWidth="1"/>
    <col min="514" max="514" width="12.77734375" style="10" customWidth="1"/>
    <col min="515" max="519" width="34" style="10" customWidth="1"/>
    <col min="520" max="768" width="11.44140625" style="10"/>
    <col min="769" max="769" width="41.5546875" style="10" customWidth="1"/>
    <col min="770" max="770" width="12.77734375" style="10" customWidth="1"/>
    <col min="771" max="775" width="34" style="10" customWidth="1"/>
    <col min="776" max="1024" width="11.44140625" style="10"/>
    <col min="1025" max="1025" width="41.5546875" style="10" customWidth="1"/>
    <col min="1026" max="1026" width="12.77734375" style="10" customWidth="1"/>
    <col min="1027" max="1031" width="34" style="10" customWidth="1"/>
    <col min="1032" max="1280" width="11.44140625" style="10"/>
    <col min="1281" max="1281" width="41.5546875" style="10" customWidth="1"/>
    <col min="1282" max="1282" width="12.77734375" style="10" customWidth="1"/>
    <col min="1283" max="1287" width="34" style="10" customWidth="1"/>
    <col min="1288" max="1536" width="11.44140625" style="10"/>
    <col min="1537" max="1537" width="41.5546875" style="10" customWidth="1"/>
    <col min="1538" max="1538" width="12.77734375" style="10" customWidth="1"/>
    <col min="1539" max="1543" width="34" style="10" customWidth="1"/>
    <col min="1544" max="1792" width="11.44140625" style="10"/>
    <col min="1793" max="1793" width="41.5546875" style="10" customWidth="1"/>
    <col min="1794" max="1794" width="12.77734375" style="10" customWidth="1"/>
    <col min="1795" max="1799" width="34" style="10" customWidth="1"/>
    <col min="1800" max="2048" width="11.44140625" style="10"/>
    <col min="2049" max="2049" width="41.5546875" style="10" customWidth="1"/>
    <col min="2050" max="2050" width="12.77734375" style="10" customWidth="1"/>
    <col min="2051" max="2055" width="34" style="10" customWidth="1"/>
    <col min="2056" max="2304" width="11.44140625" style="10"/>
    <col min="2305" max="2305" width="41.5546875" style="10" customWidth="1"/>
    <col min="2306" max="2306" width="12.77734375" style="10" customWidth="1"/>
    <col min="2307" max="2311" width="34" style="10" customWidth="1"/>
    <col min="2312" max="2560" width="11.44140625" style="10"/>
    <col min="2561" max="2561" width="41.5546875" style="10" customWidth="1"/>
    <col min="2562" max="2562" width="12.77734375" style="10" customWidth="1"/>
    <col min="2563" max="2567" width="34" style="10" customWidth="1"/>
    <col min="2568" max="2816" width="11.44140625" style="10"/>
    <col min="2817" max="2817" width="41.5546875" style="10" customWidth="1"/>
    <col min="2818" max="2818" width="12.77734375" style="10" customWidth="1"/>
    <col min="2819" max="2823" width="34" style="10" customWidth="1"/>
    <col min="2824" max="3072" width="11.44140625" style="10"/>
    <col min="3073" max="3073" width="41.5546875" style="10" customWidth="1"/>
    <col min="3074" max="3074" width="12.77734375" style="10" customWidth="1"/>
    <col min="3075" max="3079" width="34" style="10" customWidth="1"/>
    <col min="3080" max="3328" width="11.44140625" style="10"/>
    <col min="3329" max="3329" width="41.5546875" style="10" customWidth="1"/>
    <col min="3330" max="3330" width="12.77734375" style="10" customWidth="1"/>
    <col min="3331" max="3335" width="34" style="10" customWidth="1"/>
    <col min="3336" max="3584" width="11.44140625" style="10"/>
    <col min="3585" max="3585" width="41.5546875" style="10" customWidth="1"/>
    <col min="3586" max="3586" width="12.77734375" style="10" customWidth="1"/>
    <col min="3587" max="3591" width="34" style="10" customWidth="1"/>
    <col min="3592" max="3840" width="11.44140625" style="10"/>
    <col min="3841" max="3841" width="41.5546875" style="10" customWidth="1"/>
    <col min="3842" max="3842" width="12.77734375" style="10" customWidth="1"/>
    <col min="3843" max="3847" width="34" style="10" customWidth="1"/>
    <col min="3848" max="4096" width="11.44140625" style="10"/>
    <col min="4097" max="4097" width="41.5546875" style="10" customWidth="1"/>
    <col min="4098" max="4098" width="12.77734375" style="10" customWidth="1"/>
    <col min="4099" max="4103" width="34" style="10" customWidth="1"/>
    <col min="4104" max="4352" width="11.44140625" style="10"/>
    <col min="4353" max="4353" width="41.5546875" style="10" customWidth="1"/>
    <col min="4354" max="4354" width="12.77734375" style="10" customWidth="1"/>
    <col min="4355" max="4359" width="34" style="10" customWidth="1"/>
    <col min="4360" max="4608" width="11.44140625" style="10"/>
    <col min="4609" max="4609" width="41.5546875" style="10" customWidth="1"/>
    <col min="4610" max="4610" width="12.77734375" style="10" customWidth="1"/>
    <col min="4611" max="4615" width="34" style="10" customWidth="1"/>
    <col min="4616" max="4864" width="11.44140625" style="10"/>
    <col min="4865" max="4865" width="41.5546875" style="10" customWidth="1"/>
    <col min="4866" max="4866" width="12.77734375" style="10" customWidth="1"/>
    <col min="4867" max="4871" width="34" style="10" customWidth="1"/>
    <col min="4872" max="5120" width="11.44140625" style="10"/>
    <col min="5121" max="5121" width="41.5546875" style="10" customWidth="1"/>
    <col min="5122" max="5122" width="12.77734375" style="10" customWidth="1"/>
    <col min="5123" max="5127" width="34" style="10" customWidth="1"/>
    <col min="5128" max="5376" width="11.44140625" style="10"/>
    <col min="5377" max="5377" width="41.5546875" style="10" customWidth="1"/>
    <col min="5378" max="5378" width="12.77734375" style="10" customWidth="1"/>
    <col min="5379" max="5383" width="34" style="10" customWidth="1"/>
    <col min="5384" max="5632" width="11.44140625" style="10"/>
    <col min="5633" max="5633" width="41.5546875" style="10" customWidth="1"/>
    <col min="5634" max="5634" width="12.77734375" style="10" customWidth="1"/>
    <col min="5635" max="5639" width="34" style="10" customWidth="1"/>
    <col min="5640" max="5888" width="11.44140625" style="10"/>
    <col min="5889" max="5889" width="41.5546875" style="10" customWidth="1"/>
    <col min="5890" max="5890" width="12.77734375" style="10" customWidth="1"/>
    <col min="5891" max="5895" width="34" style="10" customWidth="1"/>
    <col min="5896" max="6144" width="11.44140625" style="10"/>
    <col min="6145" max="6145" width="41.5546875" style="10" customWidth="1"/>
    <col min="6146" max="6146" width="12.77734375" style="10" customWidth="1"/>
    <col min="6147" max="6151" width="34" style="10" customWidth="1"/>
    <col min="6152" max="6400" width="11.44140625" style="10"/>
    <col min="6401" max="6401" width="41.5546875" style="10" customWidth="1"/>
    <col min="6402" max="6402" width="12.77734375" style="10" customWidth="1"/>
    <col min="6403" max="6407" width="34" style="10" customWidth="1"/>
    <col min="6408" max="6656" width="11.44140625" style="10"/>
    <col min="6657" max="6657" width="41.5546875" style="10" customWidth="1"/>
    <col min="6658" max="6658" width="12.77734375" style="10" customWidth="1"/>
    <col min="6659" max="6663" width="34" style="10" customWidth="1"/>
    <col min="6664" max="6912" width="11.44140625" style="10"/>
    <col min="6913" max="6913" width="41.5546875" style="10" customWidth="1"/>
    <col min="6914" max="6914" width="12.77734375" style="10" customWidth="1"/>
    <col min="6915" max="6919" width="34" style="10" customWidth="1"/>
    <col min="6920" max="7168" width="11.44140625" style="10"/>
    <col min="7169" max="7169" width="41.5546875" style="10" customWidth="1"/>
    <col min="7170" max="7170" width="12.77734375" style="10" customWidth="1"/>
    <col min="7171" max="7175" width="34" style="10" customWidth="1"/>
    <col min="7176" max="7424" width="11.44140625" style="10"/>
    <col min="7425" max="7425" width="41.5546875" style="10" customWidth="1"/>
    <col min="7426" max="7426" width="12.77734375" style="10" customWidth="1"/>
    <col min="7427" max="7431" width="34" style="10" customWidth="1"/>
    <col min="7432" max="7680" width="11.44140625" style="10"/>
    <col min="7681" max="7681" width="41.5546875" style="10" customWidth="1"/>
    <col min="7682" max="7682" width="12.77734375" style="10" customWidth="1"/>
    <col min="7683" max="7687" width="34" style="10" customWidth="1"/>
    <col min="7688" max="7936" width="11.44140625" style="10"/>
    <col min="7937" max="7937" width="41.5546875" style="10" customWidth="1"/>
    <col min="7938" max="7938" width="12.77734375" style="10" customWidth="1"/>
    <col min="7939" max="7943" width="34" style="10" customWidth="1"/>
    <col min="7944" max="8192" width="11.44140625" style="10"/>
    <col min="8193" max="8193" width="41.5546875" style="10" customWidth="1"/>
    <col min="8194" max="8194" width="12.77734375" style="10" customWidth="1"/>
    <col min="8195" max="8199" width="34" style="10" customWidth="1"/>
    <col min="8200" max="8448" width="11.44140625" style="10"/>
    <col min="8449" max="8449" width="41.5546875" style="10" customWidth="1"/>
    <col min="8450" max="8450" width="12.77734375" style="10" customWidth="1"/>
    <col min="8451" max="8455" width="34" style="10" customWidth="1"/>
    <col min="8456" max="8704" width="11.44140625" style="10"/>
    <col min="8705" max="8705" width="41.5546875" style="10" customWidth="1"/>
    <col min="8706" max="8706" width="12.77734375" style="10" customWidth="1"/>
    <col min="8707" max="8711" width="34" style="10" customWidth="1"/>
    <col min="8712" max="8960" width="11.44140625" style="10"/>
    <col min="8961" max="8961" width="41.5546875" style="10" customWidth="1"/>
    <col min="8962" max="8962" width="12.77734375" style="10" customWidth="1"/>
    <col min="8963" max="8967" width="34" style="10" customWidth="1"/>
    <col min="8968" max="9216" width="11.44140625" style="10"/>
    <col min="9217" max="9217" width="41.5546875" style="10" customWidth="1"/>
    <col min="9218" max="9218" width="12.77734375" style="10" customWidth="1"/>
    <col min="9219" max="9223" width="34" style="10" customWidth="1"/>
    <col min="9224" max="9472" width="11.44140625" style="10"/>
    <col min="9473" max="9473" width="41.5546875" style="10" customWidth="1"/>
    <col min="9474" max="9474" width="12.77734375" style="10" customWidth="1"/>
    <col min="9475" max="9479" width="34" style="10" customWidth="1"/>
    <col min="9480" max="9728" width="11.44140625" style="10"/>
    <col min="9729" max="9729" width="41.5546875" style="10" customWidth="1"/>
    <col min="9730" max="9730" width="12.77734375" style="10" customWidth="1"/>
    <col min="9731" max="9735" width="34" style="10" customWidth="1"/>
    <col min="9736" max="9984" width="11.44140625" style="10"/>
    <col min="9985" max="9985" width="41.5546875" style="10" customWidth="1"/>
    <col min="9986" max="9986" width="12.77734375" style="10" customWidth="1"/>
    <col min="9987" max="9991" width="34" style="10" customWidth="1"/>
    <col min="9992" max="10240" width="11.44140625" style="10"/>
    <col min="10241" max="10241" width="41.5546875" style="10" customWidth="1"/>
    <col min="10242" max="10242" width="12.77734375" style="10" customWidth="1"/>
    <col min="10243" max="10247" width="34" style="10" customWidth="1"/>
    <col min="10248" max="10496" width="11.44140625" style="10"/>
    <col min="10497" max="10497" width="41.5546875" style="10" customWidth="1"/>
    <col min="10498" max="10498" width="12.77734375" style="10" customWidth="1"/>
    <col min="10499" max="10503" width="34" style="10" customWidth="1"/>
    <col min="10504" max="10752" width="11.44140625" style="10"/>
    <col min="10753" max="10753" width="41.5546875" style="10" customWidth="1"/>
    <col min="10754" max="10754" width="12.77734375" style="10" customWidth="1"/>
    <col min="10755" max="10759" width="34" style="10" customWidth="1"/>
    <col min="10760" max="11008" width="11.44140625" style="10"/>
    <col min="11009" max="11009" width="41.5546875" style="10" customWidth="1"/>
    <col min="11010" max="11010" width="12.77734375" style="10" customWidth="1"/>
    <col min="11011" max="11015" width="34" style="10" customWidth="1"/>
    <col min="11016" max="11264" width="11.44140625" style="10"/>
    <col min="11265" max="11265" width="41.5546875" style="10" customWidth="1"/>
    <col min="11266" max="11266" width="12.77734375" style="10" customWidth="1"/>
    <col min="11267" max="11271" width="34" style="10" customWidth="1"/>
    <col min="11272" max="11520" width="11.44140625" style="10"/>
    <col min="11521" max="11521" width="41.5546875" style="10" customWidth="1"/>
    <col min="11522" max="11522" width="12.77734375" style="10" customWidth="1"/>
    <col min="11523" max="11527" width="34" style="10" customWidth="1"/>
    <col min="11528" max="11776" width="11.44140625" style="10"/>
    <col min="11777" max="11777" width="41.5546875" style="10" customWidth="1"/>
    <col min="11778" max="11778" width="12.77734375" style="10" customWidth="1"/>
    <col min="11779" max="11783" width="34" style="10" customWidth="1"/>
    <col min="11784" max="12032" width="11.44140625" style="10"/>
    <col min="12033" max="12033" width="41.5546875" style="10" customWidth="1"/>
    <col min="12034" max="12034" width="12.77734375" style="10" customWidth="1"/>
    <col min="12035" max="12039" width="34" style="10" customWidth="1"/>
    <col min="12040" max="12288" width="11.44140625" style="10"/>
    <col min="12289" max="12289" width="41.5546875" style="10" customWidth="1"/>
    <col min="12290" max="12290" width="12.77734375" style="10" customWidth="1"/>
    <col min="12291" max="12295" width="34" style="10" customWidth="1"/>
    <col min="12296" max="12544" width="11.44140625" style="10"/>
    <col min="12545" max="12545" width="41.5546875" style="10" customWidth="1"/>
    <col min="12546" max="12546" width="12.77734375" style="10" customWidth="1"/>
    <col min="12547" max="12551" width="34" style="10" customWidth="1"/>
    <col min="12552" max="12800" width="11.44140625" style="10"/>
    <col min="12801" max="12801" width="41.5546875" style="10" customWidth="1"/>
    <col min="12802" max="12802" width="12.77734375" style="10" customWidth="1"/>
    <col min="12803" max="12807" width="34" style="10" customWidth="1"/>
    <col min="12808" max="13056" width="11.44140625" style="10"/>
    <col min="13057" max="13057" width="41.5546875" style="10" customWidth="1"/>
    <col min="13058" max="13058" width="12.77734375" style="10" customWidth="1"/>
    <col min="13059" max="13063" width="34" style="10" customWidth="1"/>
    <col min="13064" max="13312" width="11.44140625" style="10"/>
    <col min="13313" max="13313" width="41.5546875" style="10" customWidth="1"/>
    <col min="13314" max="13314" width="12.77734375" style="10" customWidth="1"/>
    <col min="13315" max="13319" width="34" style="10" customWidth="1"/>
    <col min="13320" max="13568" width="11.44140625" style="10"/>
    <col min="13569" max="13569" width="41.5546875" style="10" customWidth="1"/>
    <col min="13570" max="13570" width="12.77734375" style="10" customWidth="1"/>
    <col min="13571" max="13575" width="34" style="10" customWidth="1"/>
    <col min="13576" max="13824" width="11.44140625" style="10"/>
    <col min="13825" max="13825" width="41.5546875" style="10" customWidth="1"/>
    <col min="13826" max="13826" width="12.77734375" style="10" customWidth="1"/>
    <col min="13827" max="13831" width="34" style="10" customWidth="1"/>
    <col min="13832" max="14080" width="11.44140625" style="10"/>
    <col min="14081" max="14081" width="41.5546875" style="10" customWidth="1"/>
    <col min="14082" max="14082" width="12.77734375" style="10" customWidth="1"/>
    <col min="14083" max="14087" width="34" style="10" customWidth="1"/>
    <col min="14088" max="14336" width="11.44140625" style="10"/>
    <col min="14337" max="14337" width="41.5546875" style="10" customWidth="1"/>
    <col min="14338" max="14338" width="12.77734375" style="10" customWidth="1"/>
    <col min="14339" max="14343" width="34" style="10" customWidth="1"/>
    <col min="14344" max="14592" width="11.44140625" style="10"/>
    <col min="14593" max="14593" width="41.5546875" style="10" customWidth="1"/>
    <col min="14594" max="14594" width="12.77734375" style="10" customWidth="1"/>
    <col min="14595" max="14599" width="34" style="10" customWidth="1"/>
    <col min="14600" max="14848" width="11.44140625" style="10"/>
    <col min="14849" max="14849" width="41.5546875" style="10" customWidth="1"/>
    <col min="14850" max="14850" width="12.77734375" style="10" customWidth="1"/>
    <col min="14851" max="14855" width="34" style="10" customWidth="1"/>
    <col min="14856" max="15104" width="11.44140625" style="10"/>
    <col min="15105" max="15105" width="41.5546875" style="10" customWidth="1"/>
    <col min="15106" max="15106" width="12.77734375" style="10" customWidth="1"/>
    <col min="15107" max="15111" width="34" style="10" customWidth="1"/>
    <col min="15112" max="15360" width="11.44140625" style="10"/>
    <col min="15361" max="15361" width="41.5546875" style="10" customWidth="1"/>
    <col min="15362" max="15362" width="12.77734375" style="10" customWidth="1"/>
    <col min="15363" max="15367" width="34" style="10" customWidth="1"/>
    <col min="15368" max="15616" width="11.44140625" style="10"/>
    <col min="15617" max="15617" width="41.5546875" style="10" customWidth="1"/>
    <col min="15618" max="15618" width="12.77734375" style="10" customWidth="1"/>
    <col min="15619" max="15623" width="34" style="10" customWidth="1"/>
    <col min="15624" max="15872" width="11.44140625" style="10"/>
    <col min="15873" max="15873" width="41.5546875" style="10" customWidth="1"/>
    <col min="15874" max="15874" width="12.77734375" style="10" customWidth="1"/>
    <col min="15875" max="15879" width="34" style="10" customWidth="1"/>
    <col min="15880" max="16128" width="11.44140625" style="10"/>
    <col min="16129" max="16129" width="41.5546875" style="10" customWidth="1"/>
    <col min="16130" max="16130" width="12.77734375" style="10" customWidth="1"/>
    <col min="16131" max="16135" width="34" style="10" customWidth="1"/>
    <col min="16136" max="16384" width="11.44140625" style="10"/>
  </cols>
  <sheetData>
    <row r="1" spans="1:26" x14ac:dyDescent="0.3">
      <c r="A1" s="10" t="str">
        <f ca="1">OFFSET($C1,0,$B$4-1)</f>
        <v>Deutsch</v>
      </c>
      <c r="B1" s="11"/>
      <c r="C1" s="12" t="s">
        <v>180</v>
      </c>
      <c r="D1" s="12" t="s">
        <v>189</v>
      </c>
      <c r="E1" s="12" t="s">
        <v>1217</v>
      </c>
      <c r="F1" s="12" t="s">
        <v>1218</v>
      </c>
      <c r="Z1" s="3"/>
    </row>
    <row r="2" spans="1:26" x14ac:dyDescent="0.3">
      <c r="A2" s="13" t="s">
        <v>181</v>
      </c>
      <c r="B2" s="14"/>
      <c r="C2" s="15" t="s">
        <v>182</v>
      </c>
      <c r="D2" s="15" t="s">
        <v>183</v>
      </c>
      <c r="E2" s="15" t="s">
        <v>184</v>
      </c>
      <c r="F2" s="15" t="s">
        <v>185</v>
      </c>
      <c r="G2" s="15" t="s">
        <v>186</v>
      </c>
      <c r="Z2" s="3"/>
    </row>
    <row r="3" spans="1:26" ht="22.5" customHeight="1" x14ac:dyDescent="0.3">
      <c r="A3" s="16" t="s">
        <v>187</v>
      </c>
      <c r="B3" s="14"/>
      <c r="C3" s="17" t="s">
        <v>180</v>
      </c>
      <c r="D3" s="17" t="s">
        <v>189</v>
      </c>
      <c r="E3" s="17" t="s">
        <v>1217</v>
      </c>
      <c r="F3" s="17" t="s">
        <v>1218</v>
      </c>
      <c r="G3" s="17" t="s">
        <v>188</v>
      </c>
      <c r="Z3" s="3"/>
    </row>
    <row r="4" spans="1:26" s="6" customFormat="1" ht="9.75" hidden="1" customHeight="1" x14ac:dyDescent="0.3">
      <c r="A4" s="18"/>
      <c r="B4" s="8">
        <v>1</v>
      </c>
      <c r="C4" s="19"/>
      <c r="D4" s="19"/>
      <c r="E4" s="19"/>
      <c r="F4" s="19"/>
      <c r="G4" s="19"/>
      <c r="J4" s="3"/>
      <c r="Z4" s="4">
        <v>55153</v>
      </c>
    </row>
    <row r="5" spans="1:26" s="6" customFormat="1" ht="22.5" customHeight="1" x14ac:dyDescent="0.3">
      <c r="A5" s="20" t="str">
        <f t="shared" ref="A5:A68" ca="1" si="0">OFFSET($C5,0,$B$4-1)</f>
        <v>M A R K E T I N G  -  M A N A G E M E N T</v>
      </c>
      <c r="B5" s="21"/>
      <c r="C5" s="20" t="s">
        <v>1208</v>
      </c>
      <c r="D5" s="20" t="s">
        <v>1208</v>
      </c>
      <c r="E5" s="20" t="s">
        <v>1208</v>
      </c>
      <c r="F5" s="20" t="s">
        <v>1208</v>
      </c>
      <c r="G5" s="22" t="s">
        <v>1219</v>
      </c>
      <c r="Z5" s="5">
        <f ca="1">IF(AND('Menu Marketing'!C33="© iManagement • s.imboden • www.2iManagement.ch",
Stakeholder!B25="© iManagement • s.imboden • www.2iManagement.ch",
TODAY()&lt;=$Z$4),
$B$4,5)</f>
        <v>5</v>
      </c>
    </row>
    <row r="6" spans="1:26" x14ac:dyDescent="0.3">
      <c r="A6" s="23" t="str">
        <f t="shared" ca="1" si="0"/>
        <v>Phasen</v>
      </c>
      <c r="B6" s="24"/>
      <c r="C6" s="25" t="s">
        <v>193</v>
      </c>
      <c r="D6" s="26" t="s">
        <v>194</v>
      </c>
      <c r="E6" s="26" t="s">
        <v>194</v>
      </c>
      <c r="F6" s="25" t="s">
        <v>2388</v>
      </c>
      <c r="G6" s="27" t="s">
        <v>1219</v>
      </c>
      <c r="Z6" s="6" t="s">
        <v>180</v>
      </c>
    </row>
    <row r="7" spans="1:26" ht="21.75" customHeight="1" x14ac:dyDescent="0.3">
      <c r="A7" s="28" t="str">
        <f t="shared" ca="1" si="0"/>
        <v>Fragen</v>
      </c>
      <c r="B7" s="24"/>
      <c r="C7" s="29" t="s">
        <v>195</v>
      </c>
      <c r="D7" s="30" t="s">
        <v>196</v>
      </c>
      <c r="E7" s="30" t="s">
        <v>196</v>
      </c>
      <c r="F7" s="29" t="s">
        <v>2389</v>
      </c>
      <c r="G7" s="27" t="s">
        <v>1219</v>
      </c>
      <c r="Z7" s="6" t="s">
        <v>189</v>
      </c>
    </row>
    <row r="8" spans="1:26" x14ac:dyDescent="0.3">
      <c r="A8" s="28" t="str">
        <f t="shared" ca="1" si="0"/>
        <v>Instrumente</v>
      </c>
      <c r="B8" s="24"/>
      <c r="C8" s="30" t="s">
        <v>197</v>
      </c>
      <c r="D8" s="30" t="s">
        <v>306</v>
      </c>
      <c r="E8" s="30" t="s">
        <v>1977</v>
      </c>
      <c r="F8" s="29" t="s">
        <v>2390</v>
      </c>
      <c r="G8" s="27" t="s">
        <v>1219</v>
      </c>
      <c r="Z8" s="6" t="s">
        <v>1217</v>
      </c>
    </row>
    <row r="9" spans="1:26" x14ac:dyDescent="0.3">
      <c r="A9" s="28" t="str">
        <f t="shared" ca="1" si="0"/>
        <v>extern</v>
      </c>
      <c r="B9" s="24"/>
      <c r="C9" s="29" t="s">
        <v>198</v>
      </c>
      <c r="D9" s="30" t="s">
        <v>199</v>
      </c>
      <c r="E9" s="30" t="s">
        <v>1978</v>
      </c>
      <c r="F9" s="29" t="s">
        <v>2391</v>
      </c>
      <c r="G9" s="27" t="s">
        <v>1219</v>
      </c>
      <c r="Z9" s="6" t="s">
        <v>1218</v>
      </c>
    </row>
    <row r="10" spans="1:26" x14ac:dyDescent="0.3">
      <c r="A10" s="28" t="str">
        <f t="shared" ca="1" si="0"/>
        <v>intern</v>
      </c>
      <c r="B10" s="24"/>
      <c r="C10" s="30" t="s">
        <v>200</v>
      </c>
      <c r="D10" s="30" t="s">
        <v>201</v>
      </c>
      <c r="E10" s="30" t="s">
        <v>1324</v>
      </c>
      <c r="F10" s="29" t="s">
        <v>2392</v>
      </c>
      <c r="G10" s="27" t="s">
        <v>1219</v>
      </c>
      <c r="Z10" s="3"/>
    </row>
    <row r="11" spans="1:26" x14ac:dyDescent="0.3">
      <c r="A11" s="28" t="str">
        <f t="shared" ca="1" si="0"/>
        <v>Situationsanalyse</v>
      </c>
      <c r="B11" s="24"/>
      <c r="C11" s="30" t="s">
        <v>2121</v>
      </c>
      <c r="D11" s="30" t="s">
        <v>887</v>
      </c>
      <c r="E11" s="30" t="s">
        <v>1966</v>
      </c>
      <c r="F11" s="29" t="s">
        <v>2393</v>
      </c>
      <c r="G11" s="27" t="s">
        <v>1219</v>
      </c>
      <c r="Z11" s="3"/>
    </row>
    <row r="12" spans="1:26" ht="15" customHeight="1" x14ac:dyDescent="0.3">
      <c r="A12" s="28" t="str">
        <f t="shared" ca="1" si="0"/>
        <v>IST-Zustand</v>
      </c>
      <c r="B12" s="24"/>
      <c r="C12" s="30" t="s">
        <v>202</v>
      </c>
      <c r="D12" s="30" t="s">
        <v>203</v>
      </c>
      <c r="E12" s="30" t="s">
        <v>1979</v>
      </c>
      <c r="F12" s="29" t="s">
        <v>2394</v>
      </c>
      <c r="G12" s="27" t="s">
        <v>1219</v>
      </c>
      <c r="Z12" s="3"/>
    </row>
    <row r="13" spans="1:26" ht="15" customHeight="1" x14ac:dyDescent="0.3">
      <c r="A13" s="28" t="str">
        <f t="shared" ca="1" si="0"/>
        <v>Ziele &amp; Strategien</v>
      </c>
      <c r="B13" s="24"/>
      <c r="C13" s="30" t="s">
        <v>1277</v>
      </c>
      <c r="D13" s="30" t="s">
        <v>1278</v>
      </c>
      <c r="E13" s="30" t="s">
        <v>1967</v>
      </c>
      <c r="F13" s="29" t="s">
        <v>2395</v>
      </c>
      <c r="G13" s="27" t="s">
        <v>1219</v>
      </c>
      <c r="Z13" s="3"/>
    </row>
    <row r="14" spans="1:26" ht="15" customHeight="1" x14ac:dyDescent="0.3">
      <c r="A14" s="28" t="str">
        <f t="shared" ca="1" si="0"/>
        <v>SOLL-Zustand</v>
      </c>
      <c r="B14" s="24"/>
      <c r="C14" s="30" t="s">
        <v>204</v>
      </c>
      <c r="D14" s="30" t="s">
        <v>476</v>
      </c>
      <c r="E14" s="30" t="s">
        <v>1980</v>
      </c>
      <c r="F14" s="29" t="s">
        <v>2396</v>
      </c>
      <c r="G14" s="27" t="s">
        <v>1219</v>
      </c>
      <c r="Z14" s="3"/>
    </row>
    <row r="15" spans="1:26" ht="15" customHeight="1" x14ac:dyDescent="0.3">
      <c r="A15" s="28" t="str">
        <f t="shared" ca="1" si="0"/>
        <v>Szenarien</v>
      </c>
      <c r="B15" s="24"/>
      <c r="C15" s="30" t="s">
        <v>205</v>
      </c>
      <c r="D15" s="30" t="s">
        <v>250</v>
      </c>
      <c r="E15" s="30" t="s">
        <v>1981</v>
      </c>
      <c r="F15" s="29" t="s">
        <v>2397</v>
      </c>
      <c r="G15" s="27" t="s">
        <v>1219</v>
      </c>
      <c r="Z15" s="3"/>
    </row>
    <row r="16" spans="1:26" ht="15" customHeight="1" x14ac:dyDescent="0.3">
      <c r="A16" s="28" t="str">
        <f t="shared" ca="1" si="0"/>
        <v>Aktualisiert am:</v>
      </c>
      <c r="B16" s="24"/>
      <c r="C16" s="29" t="s">
        <v>1257</v>
      </c>
      <c r="D16" s="30" t="s">
        <v>1258</v>
      </c>
      <c r="E16" s="30" t="s">
        <v>1968</v>
      </c>
      <c r="F16" s="29" t="s">
        <v>2398</v>
      </c>
      <c r="G16" s="27" t="s">
        <v>1219</v>
      </c>
      <c r="Z16" s="3"/>
    </row>
    <row r="17" spans="1:26" ht="15" customHeight="1" x14ac:dyDescent="0.3">
      <c r="A17" s="28" t="str">
        <f t="shared" ca="1" si="0"/>
        <v>Stakeholder</v>
      </c>
      <c r="B17" s="24"/>
      <c r="C17" s="30" t="s">
        <v>871</v>
      </c>
      <c r="D17" s="30" t="s">
        <v>317</v>
      </c>
      <c r="E17" s="30" t="s">
        <v>871</v>
      </c>
      <c r="F17" s="29" t="s">
        <v>2399</v>
      </c>
      <c r="G17" s="27" t="s">
        <v>1219</v>
      </c>
      <c r="Z17" s="3"/>
    </row>
    <row r="18" spans="1:26" ht="15" customHeight="1" x14ac:dyDescent="0.3">
      <c r="A18" s="28" t="str">
        <f t="shared" ca="1" si="0"/>
        <v>PESTEL</v>
      </c>
      <c r="B18" s="24"/>
      <c r="C18" s="30" t="s">
        <v>872</v>
      </c>
      <c r="D18" s="30" t="s">
        <v>872</v>
      </c>
      <c r="E18" s="30" t="s">
        <v>872</v>
      </c>
      <c r="F18" s="29" t="s">
        <v>2400</v>
      </c>
      <c r="G18" s="27" t="s">
        <v>1219</v>
      </c>
      <c r="Z18" s="3"/>
    </row>
    <row r="19" spans="1:26" ht="15" customHeight="1" x14ac:dyDescent="0.3">
      <c r="A19" s="28" t="str">
        <f t="shared" ca="1" si="0"/>
        <v>Zukunfts-szenarien</v>
      </c>
      <c r="B19" s="24"/>
      <c r="C19" s="30" t="s">
        <v>880</v>
      </c>
      <c r="D19" s="30" t="s">
        <v>1053</v>
      </c>
      <c r="E19" s="30" t="s">
        <v>1969</v>
      </c>
      <c r="F19" s="29" t="s">
        <v>2401</v>
      </c>
      <c r="G19" s="27" t="s">
        <v>1219</v>
      </c>
    </row>
    <row r="20" spans="1:26" ht="15" customHeight="1" x14ac:dyDescent="0.3">
      <c r="A20" s="28" t="str">
        <f t="shared" ca="1" si="0"/>
        <v>Matrix</v>
      </c>
      <c r="B20" s="24"/>
      <c r="C20" s="30" t="s">
        <v>1239</v>
      </c>
      <c r="D20" s="30" t="s">
        <v>1240</v>
      </c>
      <c r="E20" s="30" t="s">
        <v>1239</v>
      </c>
      <c r="F20" s="29" t="s">
        <v>2402</v>
      </c>
      <c r="G20" s="27" t="s">
        <v>1219</v>
      </c>
    </row>
    <row r="21" spans="1:26" ht="15" customHeight="1" x14ac:dyDescent="0.3">
      <c r="A21" s="28" t="str">
        <f t="shared" ca="1" si="0"/>
        <v>Konkurrenz</v>
      </c>
      <c r="B21" s="24"/>
      <c r="C21" s="30" t="s">
        <v>143</v>
      </c>
      <c r="D21" s="30" t="s">
        <v>147</v>
      </c>
      <c r="E21" s="30" t="s">
        <v>1486</v>
      </c>
      <c r="F21" s="29" t="s">
        <v>2403</v>
      </c>
      <c r="G21" s="27" t="s">
        <v>1219</v>
      </c>
    </row>
    <row r="22" spans="1:26" ht="15" customHeight="1" x14ac:dyDescent="0.3">
      <c r="A22" s="28" t="str">
        <f t="shared" ca="1" si="0"/>
        <v>(5-Kräfte-Modell)</v>
      </c>
      <c r="B22" s="24"/>
      <c r="C22" s="30" t="s">
        <v>2242</v>
      </c>
      <c r="D22" s="30" t="s">
        <v>2243</v>
      </c>
      <c r="E22" s="30" t="s">
        <v>2244</v>
      </c>
      <c r="F22" s="29" t="s">
        <v>2404</v>
      </c>
      <c r="G22" s="27" t="s">
        <v>1219</v>
      </c>
    </row>
    <row r="23" spans="1:26" ht="15" customHeight="1" x14ac:dyDescent="0.3">
      <c r="A23" s="28" t="str">
        <f t="shared" ca="1" si="0"/>
        <v>Risiko-management</v>
      </c>
      <c r="B23" s="24"/>
      <c r="C23" s="30" t="s">
        <v>881</v>
      </c>
      <c r="D23" s="30" t="s">
        <v>886</v>
      </c>
      <c r="E23" s="30" t="s">
        <v>1970</v>
      </c>
      <c r="F23" s="29" t="s">
        <v>2405</v>
      </c>
      <c r="G23" s="27" t="s">
        <v>1219</v>
      </c>
    </row>
    <row r="24" spans="1:26" ht="15" customHeight="1" x14ac:dyDescent="0.3">
      <c r="A24" s="28" t="str">
        <f t="shared" ca="1" si="0"/>
        <v>Portfolio</v>
      </c>
      <c r="B24" s="24"/>
      <c r="C24" s="30" t="s">
        <v>875</v>
      </c>
      <c r="D24" s="30" t="s">
        <v>876</v>
      </c>
      <c r="E24" s="30" t="s">
        <v>875</v>
      </c>
      <c r="F24" s="29" t="s">
        <v>2406</v>
      </c>
      <c r="G24" s="27" t="s">
        <v>1219</v>
      </c>
    </row>
    <row r="25" spans="1:26" ht="15" customHeight="1" x14ac:dyDescent="0.3">
      <c r="A25" s="28" t="str">
        <f t="shared" ca="1" si="0"/>
        <v>Marke</v>
      </c>
      <c r="B25" s="24"/>
      <c r="C25" s="30" t="s">
        <v>2617</v>
      </c>
      <c r="D25" s="30" t="s">
        <v>2618</v>
      </c>
      <c r="E25" s="30" t="s">
        <v>2620</v>
      </c>
      <c r="F25" s="30" t="s">
        <v>2619</v>
      </c>
      <c r="G25" s="27" t="s">
        <v>1219</v>
      </c>
    </row>
    <row r="26" spans="1:26" ht="15" customHeight="1" x14ac:dyDescent="0.3">
      <c r="A26" s="28" t="str">
        <f t="shared" ca="1" si="0"/>
        <v>Ressourcen &amp; Kompetenzen</v>
      </c>
      <c r="B26" s="24"/>
      <c r="C26" s="30" t="s">
        <v>878</v>
      </c>
      <c r="D26" s="30" t="s">
        <v>398</v>
      </c>
      <c r="E26" s="30" t="s">
        <v>1971</v>
      </c>
      <c r="F26" s="29" t="s">
        <v>2407</v>
      </c>
      <c r="G26" s="27" t="s">
        <v>1219</v>
      </c>
    </row>
    <row r="27" spans="1:26" ht="15" customHeight="1" x14ac:dyDescent="0.3">
      <c r="A27" s="28" t="str">
        <f t="shared" ca="1" si="0"/>
        <v>Kernprozesse</v>
      </c>
      <c r="B27" s="24"/>
      <c r="C27" s="30" t="s">
        <v>344</v>
      </c>
      <c r="D27" s="30" t="s">
        <v>323</v>
      </c>
      <c r="E27" s="30" t="s">
        <v>1915</v>
      </c>
      <c r="F27" s="29" t="s">
        <v>2408</v>
      </c>
      <c r="G27" s="27" t="s">
        <v>1219</v>
      </c>
    </row>
    <row r="28" spans="1:26" ht="15" customHeight="1" x14ac:dyDescent="0.3">
      <c r="A28" s="28" t="str">
        <f t="shared" ca="1" si="0"/>
        <v>Produkte &amp; Dienstleistungen</v>
      </c>
      <c r="B28" s="24"/>
      <c r="C28" s="30" t="s">
        <v>345</v>
      </c>
      <c r="D28" s="30" t="s">
        <v>437</v>
      </c>
      <c r="E28" s="30" t="s">
        <v>1667</v>
      </c>
      <c r="F28" s="29" t="s">
        <v>2409</v>
      </c>
      <c r="G28" s="27" t="s">
        <v>1219</v>
      </c>
    </row>
    <row r="29" spans="1:26" ht="15" customHeight="1" x14ac:dyDescent="0.3">
      <c r="A29" s="28" t="str">
        <f t="shared" ca="1" si="0"/>
        <v>Kennzahlen</v>
      </c>
      <c r="B29" s="24"/>
      <c r="C29" s="30" t="s">
        <v>206</v>
      </c>
      <c r="D29" s="30" t="s">
        <v>207</v>
      </c>
      <c r="E29" s="30" t="s">
        <v>1951</v>
      </c>
      <c r="F29" s="29" t="s">
        <v>2410</v>
      </c>
      <c r="G29" s="27" t="s">
        <v>1219</v>
      </c>
    </row>
    <row r="30" spans="1:26" ht="15" customHeight="1" x14ac:dyDescent="0.3">
      <c r="A30" s="28" t="str">
        <f t="shared" ca="1" si="0"/>
        <v>Potenzial</v>
      </c>
      <c r="B30" s="24"/>
      <c r="C30" s="30" t="s">
        <v>372</v>
      </c>
      <c r="D30" s="30" t="s">
        <v>247</v>
      </c>
      <c r="E30" s="30" t="s">
        <v>1982</v>
      </c>
      <c r="F30" s="29" t="s">
        <v>2411</v>
      </c>
      <c r="G30" s="27" t="s">
        <v>1219</v>
      </c>
    </row>
    <row r="31" spans="1:26" ht="15" customHeight="1" x14ac:dyDescent="0.3">
      <c r="A31" s="28" t="str">
        <f t="shared" ca="1" si="0"/>
        <v>Kunden</v>
      </c>
      <c r="B31" s="24"/>
      <c r="C31" s="30" t="s">
        <v>17</v>
      </c>
      <c r="D31" s="30" t="s">
        <v>245</v>
      </c>
      <c r="E31" s="30" t="s">
        <v>1673</v>
      </c>
      <c r="F31" s="29" t="s">
        <v>2412</v>
      </c>
      <c r="G31" s="27" t="s">
        <v>1219</v>
      </c>
    </row>
    <row r="32" spans="1:26" ht="15" customHeight="1" x14ac:dyDescent="0.3">
      <c r="A32" s="28" t="str">
        <f t="shared" ca="1" si="0"/>
        <v>Markt-segmentierung</v>
      </c>
      <c r="B32" s="24"/>
      <c r="C32" s="30" t="s">
        <v>2246</v>
      </c>
      <c r="D32" s="30" t="s">
        <v>1054</v>
      </c>
      <c r="E32" s="30" t="s">
        <v>1972</v>
      </c>
      <c r="F32" s="29" t="s">
        <v>2413</v>
      </c>
      <c r="G32" s="27" t="s">
        <v>1219</v>
      </c>
    </row>
    <row r="33" spans="1:7" ht="15" customHeight="1" x14ac:dyDescent="0.3">
      <c r="A33" s="28" t="str">
        <f t="shared" ca="1" si="0"/>
        <v>Benchmark</v>
      </c>
      <c r="B33" s="24"/>
      <c r="C33" s="30" t="s">
        <v>890</v>
      </c>
      <c r="D33" s="30" t="s">
        <v>890</v>
      </c>
      <c r="E33" s="30" t="s">
        <v>890</v>
      </c>
      <c r="F33" s="29" t="s">
        <v>2414</v>
      </c>
      <c r="G33" s="27" t="s">
        <v>1219</v>
      </c>
    </row>
    <row r="34" spans="1:7" ht="15" customHeight="1" x14ac:dyDescent="0.3">
      <c r="A34" s="28" t="str">
        <f t="shared" ca="1" si="0"/>
        <v>Strategien entwickeln</v>
      </c>
      <c r="B34" s="24"/>
      <c r="C34" s="30" t="s">
        <v>210</v>
      </c>
      <c r="D34" s="30" t="s">
        <v>254</v>
      </c>
      <c r="E34" s="30" t="s">
        <v>1983</v>
      </c>
      <c r="F34" s="29" t="s">
        <v>2415</v>
      </c>
      <c r="G34" s="27" t="s">
        <v>1219</v>
      </c>
    </row>
    <row r="35" spans="1:7" ht="15" customHeight="1" x14ac:dyDescent="0.3">
      <c r="A35" s="28" t="str">
        <f t="shared" ca="1" si="0"/>
        <v>Umsetzung &amp; Controlling</v>
      </c>
      <c r="B35" s="24"/>
      <c r="C35" s="30" t="s">
        <v>884</v>
      </c>
      <c r="D35" s="30" t="s">
        <v>885</v>
      </c>
      <c r="E35" s="30" t="s">
        <v>1973</v>
      </c>
      <c r="F35" s="29" t="s">
        <v>2416</v>
      </c>
      <c r="G35" s="27" t="s">
        <v>1219</v>
      </c>
    </row>
    <row r="36" spans="1:7" ht="15" customHeight="1" x14ac:dyDescent="0.3">
      <c r="A36" s="28" t="str">
        <f t="shared" ca="1" si="0"/>
        <v>Kommunikation</v>
      </c>
      <c r="B36" s="24"/>
      <c r="C36" s="30" t="s">
        <v>1167</v>
      </c>
      <c r="D36" s="30" t="s">
        <v>1168</v>
      </c>
      <c r="E36" s="30" t="s">
        <v>1168</v>
      </c>
      <c r="F36" s="29" t="s">
        <v>2417</v>
      </c>
      <c r="G36" s="27" t="s">
        <v>1219</v>
      </c>
    </row>
    <row r="37" spans="1:7" ht="15" customHeight="1" x14ac:dyDescent="0.3">
      <c r="A37" s="28" t="str">
        <f t="shared" ca="1" si="0"/>
        <v>SWOT-Analyse</v>
      </c>
      <c r="B37" s="24"/>
      <c r="C37" s="30" t="s">
        <v>209</v>
      </c>
      <c r="D37" s="30" t="s">
        <v>50</v>
      </c>
      <c r="E37" s="30" t="s">
        <v>1974</v>
      </c>
      <c r="F37" s="29" t="s">
        <v>2418</v>
      </c>
      <c r="G37" s="27" t="s">
        <v>1219</v>
      </c>
    </row>
    <row r="38" spans="1:7" ht="15" customHeight="1" x14ac:dyDescent="0.3">
      <c r="A38" s="28" t="str">
        <f t="shared" ca="1" si="0"/>
        <v>Projekt-management</v>
      </c>
      <c r="B38" s="24"/>
      <c r="C38" s="30" t="s">
        <v>883</v>
      </c>
      <c r="D38" s="30" t="s">
        <v>384</v>
      </c>
      <c r="E38" s="30" t="s">
        <v>1975</v>
      </c>
      <c r="F38" s="29" t="s">
        <v>2419</v>
      </c>
      <c r="G38" s="27" t="s">
        <v>1219</v>
      </c>
    </row>
    <row r="39" spans="1:7" ht="15" customHeight="1" x14ac:dyDescent="0.3">
      <c r="A39" s="28" t="str">
        <f t="shared" ca="1" si="0"/>
        <v>Marketing-strategien</v>
      </c>
      <c r="B39" s="24"/>
      <c r="C39" s="30" t="s">
        <v>2247</v>
      </c>
      <c r="D39" s="30" t="s">
        <v>870</v>
      </c>
      <c r="E39" s="30" t="s">
        <v>1984</v>
      </c>
      <c r="F39" s="29" t="s">
        <v>2420</v>
      </c>
      <c r="G39" s="27" t="s">
        <v>1219</v>
      </c>
    </row>
    <row r="40" spans="1:7" ht="15" customHeight="1" x14ac:dyDescent="0.3">
      <c r="A40" s="28" t="str">
        <f t="shared" ca="1" si="0"/>
        <v>Wie erreichen wir unsere Ziele?</v>
      </c>
      <c r="B40" s="24"/>
      <c r="C40" s="29" t="s">
        <v>208</v>
      </c>
      <c r="D40" s="30" t="s">
        <v>251</v>
      </c>
      <c r="E40" s="30" t="s">
        <v>1976</v>
      </c>
      <c r="F40" s="29" t="s">
        <v>2421</v>
      </c>
      <c r="G40" s="27" t="s">
        <v>1219</v>
      </c>
    </row>
    <row r="41" spans="1:7" ht="15" customHeight="1" x14ac:dyDescent="0.3">
      <c r="A41" s="28" t="str">
        <f t="shared" ca="1" si="0"/>
        <v>Zielgruppen</v>
      </c>
      <c r="B41" s="24"/>
      <c r="C41" s="30" t="s">
        <v>1106</v>
      </c>
      <c r="D41" s="30" t="s">
        <v>1107</v>
      </c>
      <c r="E41" s="30" t="s">
        <v>1985</v>
      </c>
      <c r="F41" s="29" t="s">
        <v>2422</v>
      </c>
      <c r="G41" s="27" t="s">
        <v>1219</v>
      </c>
    </row>
    <row r="42" spans="1:7" ht="27.75" customHeight="1" x14ac:dyDescent="0.3">
      <c r="A42" s="28" t="str">
        <f t="shared" ca="1" si="0"/>
        <v>Distributions-
kanäle</v>
      </c>
      <c r="B42" s="24"/>
      <c r="C42" s="30" t="s">
        <v>2774</v>
      </c>
      <c r="D42" s="30" t="s">
        <v>394</v>
      </c>
      <c r="E42" s="30" t="s">
        <v>1662</v>
      </c>
      <c r="F42" s="29" t="s">
        <v>2423</v>
      </c>
      <c r="G42" s="27" t="s">
        <v>1219</v>
      </c>
    </row>
    <row r="43" spans="1:7" ht="15" customHeight="1" x14ac:dyDescent="0.3">
      <c r="A43" s="28" t="str">
        <f t="shared" ca="1" si="0"/>
        <v>Wie setzen wir um? Wie sichern wir den Erfolg?</v>
      </c>
      <c r="B43" s="24"/>
      <c r="C43" s="29" t="s">
        <v>211</v>
      </c>
      <c r="D43" s="30" t="s">
        <v>252</v>
      </c>
      <c r="E43" s="30" t="s">
        <v>1986</v>
      </c>
      <c r="F43" s="29" t="s">
        <v>2424</v>
      </c>
      <c r="G43" s="27" t="s">
        <v>1219</v>
      </c>
    </row>
    <row r="44" spans="1:7" ht="15" customHeight="1" x14ac:dyDescent="0.3">
      <c r="A44" s="28" t="str">
        <f t="shared" ca="1" si="0"/>
        <v>Einnahme-
quellen</v>
      </c>
      <c r="B44" s="24"/>
      <c r="C44" s="30" t="s">
        <v>2775</v>
      </c>
      <c r="D44" s="30" t="s">
        <v>373</v>
      </c>
      <c r="E44" s="30" t="s">
        <v>1991</v>
      </c>
      <c r="F44" s="29" t="s">
        <v>2425</v>
      </c>
      <c r="G44" s="27" t="s">
        <v>1219</v>
      </c>
    </row>
    <row r="45" spans="1:7" ht="15" customHeight="1" x14ac:dyDescent="0.3">
      <c r="A45" s="28" t="str">
        <f t="shared" ca="1" si="0"/>
        <v>Kosten-struktur</v>
      </c>
      <c r="B45" s="24"/>
      <c r="C45" s="30" t="s">
        <v>2256</v>
      </c>
      <c r="D45" s="30" t="s">
        <v>374</v>
      </c>
      <c r="E45" s="30" t="s">
        <v>1992</v>
      </c>
      <c r="F45" s="29" t="s">
        <v>2426</v>
      </c>
      <c r="G45" s="27" t="s">
        <v>1219</v>
      </c>
    </row>
    <row r="46" spans="1:7" ht="15" customHeight="1" x14ac:dyDescent="0.3">
      <c r="A46" s="28" t="str">
        <f t="shared" ca="1" si="0"/>
        <v>Massnahmen-
Plan</v>
      </c>
      <c r="B46" s="24"/>
      <c r="C46" s="30" t="s">
        <v>882</v>
      </c>
      <c r="D46" s="30" t="s">
        <v>253</v>
      </c>
      <c r="E46" s="30" t="s">
        <v>1993</v>
      </c>
      <c r="F46" s="29" t="s">
        <v>2427</v>
      </c>
      <c r="G46" s="27" t="s">
        <v>1219</v>
      </c>
    </row>
    <row r="47" spans="1:7" ht="15" customHeight="1" x14ac:dyDescent="0.3">
      <c r="A47" s="28" t="str">
        <f t="shared" ca="1" si="0"/>
        <v>Kunden-beziehung</v>
      </c>
      <c r="B47" s="24"/>
      <c r="C47" s="30" t="s">
        <v>879</v>
      </c>
      <c r="D47" s="30" t="s">
        <v>865</v>
      </c>
      <c r="E47" s="30" t="s">
        <v>1987</v>
      </c>
      <c r="F47" s="29" t="s">
        <v>2428</v>
      </c>
      <c r="G47" s="27" t="s">
        <v>1219</v>
      </c>
    </row>
    <row r="48" spans="1:7" ht="15" customHeight="1" x14ac:dyDescent="0.3">
      <c r="A48" s="28" t="str">
        <f t="shared" ca="1" si="0"/>
        <v>Marketing-Cockpit</v>
      </c>
      <c r="B48" s="24"/>
      <c r="C48" s="30" t="s">
        <v>868</v>
      </c>
      <c r="D48" s="30" t="s">
        <v>874</v>
      </c>
      <c r="E48" s="30" t="s">
        <v>1988</v>
      </c>
      <c r="F48" s="29" t="s">
        <v>2429</v>
      </c>
      <c r="G48" s="27" t="s">
        <v>1219</v>
      </c>
    </row>
    <row r="49" spans="1:26" ht="15" customHeight="1" x14ac:dyDescent="0.3">
      <c r="A49" s="28" t="str">
        <f t="shared" ca="1" si="0"/>
        <v>Marketingplan</v>
      </c>
      <c r="B49" s="24"/>
      <c r="C49" s="30" t="s">
        <v>2351</v>
      </c>
      <c r="D49" s="30" t="s">
        <v>873</v>
      </c>
      <c r="E49" s="30" t="s">
        <v>1989</v>
      </c>
      <c r="F49" s="29" t="s">
        <v>2430</v>
      </c>
      <c r="G49" s="27" t="s">
        <v>1219</v>
      </c>
    </row>
    <row r="50" spans="1:26" ht="15" customHeight="1" x14ac:dyDescent="0.3">
      <c r="A50" s="28" t="str">
        <f t="shared" ca="1" si="0"/>
        <v>Marketing-plan</v>
      </c>
      <c r="B50" s="24"/>
      <c r="C50" s="30" t="s">
        <v>2248</v>
      </c>
      <c r="D50" s="30" t="s">
        <v>873</v>
      </c>
      <c r="E50" s="30" t="s">
        <v>1989</v>
      </c>
      <c r="F50" s="31" t="s">
        <v>2430</v>
      </c>
      <c r="G50" s="27" t="s">
        <v>1219</v>
      </c>
    </row>
    <row r="51" spans="1:26" ht="15" customHeight="1" x14ac:dyDescent="0.3">
      <c r="A51" s="32" t="str">
        <f t="shared" ca="1" si="0"/>
        <v>Wertschöpfungs-kette</v>
      </c>
      <c r="B51" s="24"/>
      <c r="C51" s="33" t="s">
        <v>1052</v>
      </c>
      <c r="D51" s="33" t="s">
        <v>1051</v>
      </c>
      <c r="E51" s="33" t="s">
        <v>1990</v>
      </c>
      <c r="F51" s="31" t="s">
        <v>2431</v>
      </c>
      <c r="G51" s="27" t="s">
        <v>1219</v>
      </c>
    </row>
    <row r="52" spans="1:26" s="38" customFormat="1" ht="13.8" x14ac:dyDescent="0.3">
      <c r="A52" s="34" t="str">
        <f t="shared" ca="1" si="0"/>
        <v>Ihr Logo:</v>
      </c>
      <c r="B52" s="35"/>
      <c r="C52" s="36" t="s">
        <v>2697</v>
      </c>
      <c r="D52" s="36" t="s">
        <v>2698</v>
      </c>
      <c r="E52" s="36" t="s">
        <v>2699</v>
      </c>
      <c r="F52" s="36" t="s">
        <v>2700</v>
      </c>
      <c r="G52" s="37"/>
      <c r="I52" s="39"/>
      <c r="J52" s="1"/>
      <c r="K52" s="39"/>
      <c r="Z52" s="9"/>
    </row>
    <row r="53" spans="1:26" s="6" customFormat="1" ht="15" customHeight="1" x14ac:dyDescent="0.3">
      <c r="A53" s="40" t="str">
        <f t="shared" ca="1" si="0"/>
        <v>S T A K E H O L D E R - A N A L Y S E</v>
      </c>
      <c r="B53" s="21"/>
      <c r="C53" s="20" t="s">
        <v>385</v>
      </c>
      <c r="D53" s="20" t="s">
        <v>386</v>
      </c>
      <c r="E53" s="20" t="s">
        <v>1318</v>
      </c>
      <c r="F53" s="20" t="s">
        <v>1319</v>
      </c>
      <c r="G53" s="27" t="s">
        <v>1219</v>
      </c>
      <c r="J53" s="3"/>
    </row>
    <row r="54" spans="1:26" ht="15" customHeight="1" x14ac:dyDescent="0.3">
      <c r="A54" s="23" t="str">
        <f t="shared" ca="1" si="0"/>
        <v>weites Umfeld</v>
      </c>
      <c r="B54" s="24"/>
      <c r="C54" s="25" t="s">
        <v>212</v>
      </c>
      <c r="D54" s="26" t="s">
        <v>255</v>
      </c>
      <c r="E54" s="41" t="s">
        <v>1320</v>
      </c>
      <c r="F54" s="41" t="s">
        <v>1321</v>
      </c>
      <c r="G54" s="27" t="s">
        <v>1219</v>
      </c>
    </row>
    <row r="55" spans="1:26" ht="15" customHeight="1" x14ac:dyDescent="0.3">
      <c r="A55" s="28" t="str">
        <f t="shared" ca="1" si="0"/>
        <v>nahes Umfeld</v>
      </c>
      <c r="B55" s="24"/>
      <c r="C55" s="29" t="s">
        <v>213</v>
      </c>
      <c r="D55" s="30" t="s">
        <v>256</v>
      </c>
      <c r="E55" s="42" t="s">
        <v>1322</v>
      </c>
      <c r="F55" s="42" t="s">
        <v>1323</v>
      </c>
      <c r="G55" s="27" t="s">
        <v>1219</v>
      </c>
    </row>
    <row r="56" spans="1:26" ht="15" customHeight="1" x14ac:dyDescent="0.3">
      <c r="A56" s="28" t="str">
        <f t="shared" ca="1" si="0"/>
        <v>intern</v>
      </c>
      <c r="B56" s="24"/>
      <c r="C56" s="29" t="s">
        <v>200</v>
      </c>
      <c r="D56" s="30" t="s">
        <v>201</v>
      </c>
      <c r="E56" s="42" t="s">
        <v>1324</v>
      </c>
      <c r="F56" s="42" t="s">
        <v>1325</v>
      </c>
      <c r="G56" s="27" t="s">
        <v>1219</v>
      </c>
    </row>
    <row r="57" spans="1:26" ht="15" customHeight="1" x14ac:dyDescent="0.3">
      <c r="A57" s="28" t="str">
        <f t="shared" ca="1" si="0"/>
        <v>Wir</v>
      </c>
      <c r="B57" s="24"/>
      <c r="C57" s="30" t="s">
        <v>175</v>
      </c>
      <c r="D57" s="30" t="s">
        <v>176</v>
      </c>
      <c r="E57" s="43" t="s">
        <v>1326</v>
      </c>
      <c r="F57" s="43" t="s">
        <v>1327</v>
      </c>
      <c r="G57" s="27" t="s">
        <v>1219</v>
      </c>
    </row>
    <row r="58" spans="1:26" ht="15" customHeight="1" x14ac:dyDescent="0.3">
      <c r="A58" s="28" t="str">
        <f t="shared" ca="1" si="0"/>
        <v>häufiger Kontakt</v>
      </c>
      <c r="B58" s="24"/>
      <c r="C58" s="29" t="s">
        <v>55</v>
      </c>
      <c r="D58" s="30" t="s">
        <v>257</v>
      </c>
      <c r="E58" s="42" t="s">
        <v>1328</v>
      </c>
      <c r="F58" s="42" t="s">
        <v>1329</v>
      </c>
      <c r="G58" s="27" t="s">
        <v>1219</v>
      </c>
    </row>
    <row r="59" spans="1:26" ht="15" customHeight="1" x14ac:dyDescent="0.3">
      <c r="A59" s="28" t="str">
        <f t="shared" ca="1" si="0"/>
        <v>regelmässiger Kontakt</v>
      </c>
      <c r="B59" s="24"/>
      <c r="C59" s="29" t="s">
        <v>3</v>
      </c>
      <c r="D59" s="30" t="s">
        <v>258</v>
      </c>
      <c r="E59" s="42" t="s">
        <v>1330</v>
      </c>
      <c r="F59" s="42" t="s">
        <v>1331</v>
      </c>
      <c r="G59" s="27" t="s">
        <v>1219</v>
      </c>
    </row>
    <row r="60" spans="1:26" ht="15" customHeight="1" x14ac:dyDescent="0.3">
      <c r="A60" s="28" t="str">
        <f t="shared" ca="1" si="0"/>
        <v>seltener Kontakt</v>
      </c>
      <c r="B60" s="24"/>
      <c r="C60" s="29" t="s">
        <v>56</v>
      </c>
      <c r="D60" s="29" t="s">
        <v>57</v>
      </c>
      <c r="E60" s="42" t="s">
        <v>1332</v>
      </c>
      <c r="F60" s="42" t="s">
        <v>1333</v>
      </c>
      <c r="G60" s="27" t="s">
        <v>1219</v>
      </c>
    </row>
    <row r="61" spans="1:26" ht="15" customHeight="1" x14ac:dyDescent="0.3">
      <c r="A61" s="28" t="str">
        <f t="shared" ca="1" si="0"/>
        <v>hoch</v>
      </c>
      <c r="B61" s="24"/>
      <c r="C61" s="30" t="s">
        <v>214</v>
      </c>
      <c r="D61" s="30" t="s">
        <v>260</v>
      </c>
      <c r="E61" s="43" t="s">
        <v>1334</v>
      </c>
      <c r="F61" s="43" t="s">
        <v>1335</v>
      </c>
      <c r="G61" s="27" t="s">
        <v>1219</v>
      </c>
    </row>
    <row r="62" spans="1:26" ht="15" customHeight="1" x14ac:dyDescent="0.3">
      <c r="A62" s="28" t="str">
        <f t="shared" ca="1" si="0"/>
        <v>gross</v>
      </c>
      <c r="B62" s="24"/>
      <c r="C62" s="30" t="s">
        <v>404</v>
      </c>
      <c r="D62" s="30" t="s">
        <v>405</v>
      </c>
      <c r="E62" s="43" t="s">
        <v>1336</v>
      </c>
      <c r="F62" s="43" t="s">
        <v>260</v>
      </c>
      <c r="G62" s="27" t="s">
        <v>1219</v>
      </c>
    </row>
    <row r="63" spans="1:26" ht="15" customHeight="1" x14ac:dyDescent="0.3">
      <c r="A63" s="28" t="str">
        <f t="shared" ca="1" si="0"/>
        <v>Einfluss der Stakeholder</v>
      </c>
      <c r="B63" s="24"/>
      <c r="C63" s="30" t="s">
        <v>215</v>
      </c>
      <c r="D63" s="30" t="s">
        <v>259</v>
      </c>
      <c r="E63" s="43" t="s">
        <v>1337</v>
      </c>
      <c r="F63" s="43" t="s">
        <v>1338</v>
      </c>
      <c r="G63" s="27" t="s">
        <v>1219</v>
      </c>
    </row>
    <row r="64" spans="1:26" ht="15" customHeight="1" x14ac:dyDescent="0.3">
      <c r="A64" s="28" t="str">
        <f t="shared" ca="1" si="0"/>
        <v>gering</v>
      </c>
      <c r="B64" s="24"/>
      <c r="C64" s="30" t="s">
        <v>216</v>
      </c>
      <c r="D64" s="30" t="s">
        <v>261</v>
      </c>
      <c r="E64" s="43" t="s">
        <v>1339</v>
      </c>
      <c r="F64" s="43" t="s">
        <v>1340</v>
      </c>
      <c r="G64" s="27" t="s">
        <v>1219</v>
      </c>
    </row>
    <row r="65" spans="1:7" ht="15" customHeight="1" x14ac:dyDescent="0.3">
      <c r="A65" s="28" t="str">
        <f t="shared" ca="1" si="0"/>
        <v>klein</v>
      </c>
      <c r="B65" s="24"/>
      <c r="C65" s="30" t="s">
        <v>406</v>
      </c>
      <c r="D65" s="30" t="s">
        <v>407</v>
      </c>
      <c r="E65" s="43" t="s">
        <v>1341</v>
      </c>
      <c r="F65" s="43" t="s">
        <v>1342</v>
      </c>
      <c r="G65" s="27" t="s">
        <v>1219</v>
      </c>
    </row>
    <row r="66" spans="1:7" ht="15" customHeight="1" x14ac:dyDescent="0.3">
      <c r="A66" s="28" t="str">
        <f t="shared" ca="1" si="0"/>
        <v>Interesse der Stakeholder</v>
      </c>
      <c r="B66" s="24"/>
      <c r="C66" s="30" t="s">
        <v>2168</v>
      </c>
      <c r="D66" s="30" t="s">
        <v>1209</v>
      </c>
      <c r="E66" s="43" t="s">
        <v>1343</v>
      </c>
      <c r="F66" s="43" t="s">
        <v>1344</v>
      </c>
      <c r="G66" s="27" t="s">
        <v>1219</v>
      </c>
    </row>
    <row r="67" spans="1:7" ht="15" customHeight="1" x14ac:dyDescent="0.3">
      <c r="A67" s="28" t="str">
        <f t="shared" ca="1" si="0"/>
        <v>Nr.</v>
      </c>
      <c r="B67" s="24"/>
      <c r="C67" s="30" t="s">
        <v>0</v>
      </c>
      <c r="D67" s="30" t="s">
        <v>54</v>
      </c>
      <c r="E67" s="43" t="s">
        <v>54</v>
      </c>
      <c r="F67" s="43" t="s">
        <v>1345</v>
      </c>
      <c r="G67" s="27" t="s">
        <v>1219</v>
      </c>
    </row>
    <row r="68" spans="1:7" ht="15" customHeight="1" x14ac:dyDescent="0.3">
      <c r="A68" s="28" t="str">
        <f t="shared" ca="1" si="0"/>
        <v>Anspruchsgruppe</v>
      </c>
      <c r="B68" s="24"/>
      <c r="C68" s="30" t="s">
        <v>58</v>
      </c>
      <c r="D68" s="30" t="s">
        <v>262</v>
      </c>
      <c r="E68" s="43" t="s">
        <v>1346</v>
      </c>
      <c r="F68" s="43" t="s">
        <v>1347</v>
      </c>
      <c r="G68" s="27" t="s">
        <v>1219</v>
      </c>
    </row>
    <row r="69" spans="1:7" ht="15" customHeight="1" x14ac:dyDescent="0.3">
      <c r="A69" s="28" t="str">
        <f t="shared" ref="A69:A132" ca="1" si="1">OFFSET($C69,0,$B$4-1)</f>
        <v>Interessen, Erwartungen</v>
      </c>
      <c r="B69" s="24"/>
      <c r="C69" s="30" t="s">
        <v>2</v>
      </c>
      <c r="D69" s="30" t="s">
        <v>263</v>
      </c>
      <c r="E69" s="43" t="s">
        <v>1348</v>
      </c>
      <c r="F69" s="43" t="s">
        <v>1349</v>
      </c>
      <c r="G69" s="27" t="s">
        <v>1219</v>
      </c>
    </row>
    <row r="70" spans="1:7" ht="15" customHeight="1" x14ac:dyDescent="0.3">
      <c r="A70" s="28" t="str">
        <f t="shared" ca="1" si="1"/>
        <v>Stärke der Interessen</v>
      </c>
      <c r="B70" s="24"/>
      <c r="C70" s="30" t="s">
        <v>59</v>
      </c>
      <c r="D70" s="30" t="s">
        <v>264</v>
      </c>
      <c r="E70" s="43" t="s">
        <v>1350</v>
      </c>
      <c r="F70" s="43" t="s">
        <v>1351</v>
      </c>
      <c r="G70" s="27" t="s">
        <v>1219</v>
      </c>
    </row>
    <row r="71" spans="1:7" ht="15" customHeight="1" x14ac:dyDescent="0.3">
      <c r="A71" s="28" t="str">
        <f t="shared" ca="1" si="1"/>
        <v>Höhe des Einflusses</v>
      </c>
      <c r="B71" s="24"/>
      <c r="C71" s="30" t="s">
        <v>107</v>
      </c>
      <c r="D71" s="30" t="s">
        <v>265</v>
      </c>
      <c r="E71" s="43" t="s">
        <v>1352</v>
      </c>
      <c r="F71" s="43" t="s">
        <v>1353</v>
      </c>
      <c r="G71" s="27" t="s">
        <v>1219</v>
      </c>
    </row>
    <row r="72" spans="1:7" ht="15" customHeight="1" x14ac:dyDescent="0.3">
      <c r="A72" s="28" t="str">
        <f t="shared" ca="1" si="1"/>
        <v>Chancen (+) und 
Gefahren (-)</v>
      </c>
      <c r="B72" s="24"/>
      <c r="C72" s="30" t="s">
        <v>110</v>
      </c>
      <c r="D72" s="30" t="s">
        <v>111</v>
      </c>
      <c r="E72" s="43" t="s">
        <v>1354</v>
      </c>
      <c r="F72" s="43" t="s">
        <v>1355</v>
      </c>
      <c r="G72" s="27" t="s">
        <v>1219</v>
      </c>
    </row>
    <row r="73" spans="1:7" ht="15" customHeight="1" x14ac:dyDescent="0.3">
      <c r="A73" s="28" t="str">
        <f t="shared" ca="1" si="1"/>
        <v>Mögliche Massnahmen</v>
      </c>
      <c r="B73" s="24"/>
      <c r="C73" s="30" t="s">
        <v>35</v>
      </c>
      <c r="D73" s="30" t="s">
        <v>60</v>
      </c>
      <c r="E73" s="43" t="s">
        <v>1356</v>
      </c>
      <c r="F73" s="43" t="s">
        <v>1357</v>
      </c>
      <c r="G73" s="27" t="s">
        <v>1219</v>
      </c>
    </row>
    <row r="74" spans="1:7" ht="15" customHeight="1" x14ac:dyDescent="0.3">
      <c r="A74" s="28" t="str">
        <f t="shared" ca="1" si="1"/>
        <v>Status</v>
      </c>
      <c r="B74" s="24"/>
      <c r="C74" s="30" t="s">
        <v>1</v>
      </c>
      <c r="D74" s="30" t="s">
        <v>61</v>
      </c>
      <c r="E74" s="43" t="s">
        <v>1</v>
      </c>
      <c r="F74" s="43" t="s">
        <v>1358</v>
      </c>
      <c r="G74" s="27" t="s">
        <v>1219</v>
      </c>
    </row>
    <row r="75" spans="1:7" ht="15" customHeight="1" x14ac:dyDescent="0.3">
      <c r="A75" s="28" t="str">
        <f t="shared" ca="1" si="1"/>
        <v>Grösse der Gruppe</v>
      </c>
      <c r="B75" s="24"/>
      <c r="C75" s="30" t="s">
        <v>108</v>
      </c>
      <c r="D75" s="30" t="s">
        <v>109</v>
      </c>
      <c r="E75" s="43" t="s">
        <v>1359</v>
      </c>
      <c r="F75" s="43" t="s">
        <v>1360</v>
      </c>
      <c r="G75" s="27" t="s">
        <v>1219</v>
      </c>
    </row>
    <row r="76" spans="1:7" ht="15" customHeight="1" x14ac:dyDescent="0.3">
      <c r="A76" s="28" t="str">
        <f t="shared" ca="1" si="1"/>
        <v>S T A K E H O L D E R - A N A L Y S E</v>
      </c>
      <c r="B76" s="24"/>
      <c r="C76" s="30" t="s">
        <v>385</v>
      </c>
      <c r="D76" s="30" t="s">
        <v>386</v>
      </c>
      <c r="E76" s="43" t="s">
        <v>1318</v>
      </c>
      <c r="F76" s="43" t="s">
        <v>1361</v>
      </c>
      <c r="G76" s="27" t="s">
        <v>1219</v>
      </c>
    </row>
    <row r="77" spans="1:7" ht="15" customHeight="1" x14ac:dyDescent="0.3">
      <c r="A77" s="28" t="str">
        <f t="shared" ca="1" si="1"/>
        <v>Zufrieden halten</v>
      </c>
      <c r="B77" s="24"/>
      <c r="C77" s="43" t="s">
        <v>1293</v>
      </c>
      <c r="D77" s="43" t="s">
        <v>1294</v>
      </c>
      <c r="E77" s="43" t="s">
        <v>1295</v>
      </c>
      <c r="F77" s="43" t="s">
        <v>1296</v>
      </c>
      <c r="G77" s="27" t="s">
        <v>1219</v>
      </c>
    </row>
    <row r="78" spans="1:7" ht="15" customHeight="1" x14ac:dyDescent="0.3">
      <c r="A78" s="28" t="str">
        <f t="shared" ca="1" si="1"/>
        <v>Beobachten</v>
      </c>
      <c r="B78" s="24"/>
      <c r="C78" s="43" t="s">
        <v>1297</v>
      </c>
      <c r="D78" s="43" t="s">
        <v>1298</v>
      </c>
      <c r="E78" s="43" t="s">
        <v>1299</v>
      </c>
      <c r="F78" s="43" t="s">
        <v>1300</v>
      </c>
      <c r="G78" s="27" t="s">
        <v>1219</v>
      </c>
    </row>
    <row r="79" spans="1:7" ht="15" customHeight="1" x14ac:dyDescent="0.3">
      <c r="A79" s="28" t="str">
        <f t="shared" ca="1" si="1"/>
        <v>Informiert halten</v>
      </c>
      <c r="B79" s="24"/>
      <c r="C79" s="43" t="s">
        <v>1301</v>
      </c>
      <c r="D79" s="43" t="s">
        <v>1302</v>
      </c>
      <c r="E79" s="43" t="s">
        <v>1303</v>
      </c>
      <c r="F79" s="43" t="s">
        <v>1304</v>
      </c>
      <c r="G79" s="27" t="s">
        <v>1219</v>
      </c>
    </row>
    <row r="80" spans="1:7" ht="15" customHeight="1" x14ac:dyDescent="0.3">
      <c r="A80" s="32" t="str">
        <f t="shared" ca="1" si="1"/>
        <v xml:space="preserve">Intensive Betreuung </v>
      </c>
      <c r="B80" s="24"/>
      <c r="C80" s="44" t="s">
        <v>1305</v>
      </c>
      <c r="D80" s="44" t="s">
        <v>1306</v>
      </c>
      <c r="E80" s="44" t="s">
        <v>1307</v>
      </c>
      <c r="F80" s="44" t="s">
        <v>1308</v>
      </c>
      <c r="G80" s="27" t="s">
        <v>1219</v>
      </c>
    </row>
    <row r="81" spans="1:10" s="6" customFormat="1" ht="15" customHeight="1" x14ac:dyDescent="0.3">
      <c r="A81" s="40" t="str">
        <f t="shared" ca="1" si="1"/>
        <v>P E S T E L - A N A L Y S E</v>
      </c>
      <c r="B81" s="21"/>
      <c r="C81" s="20" t="s">
        <v>408</v>
      </c>
      <c r="D81" s="20" t="s">
        <v>409</v>
      </c>
      <c r="E81" s="20" t="s">
        <v>1362</v>
      </c>
      <c r="F81" s="20" t="s">
        <v>1363</v>
      </c>
      <c r="G81" s="27" t="s">
        <v>1219</v>
      </c>
      <c r="J81" s="3"/>
    </row>
    <row r="82" spans="1:10" ht="15" customHeight="1" x14ac:dyDescent="0.3">
      <c r="A82" s="23" t="str">
        <f t="shared" ca="1" si="1"/>
        <v>Politische Einflussfaktoren</v>
      </c>
      <c r="B82" s="24"/>
      <c r="C82" s="26" t="s">
        <v>39</v>
      </c>
      <c r="D82" s="26" t="s">
        <v>266</v>
      </c>
      <c r="E82" s="45" t="s">
        <v>1364</v>
      </c>
      <c r="F82" s="45" t="s">
        <v>1365</v>
      </c>
      <c r="G82" s="27" t="s">
        <v>1219</v>
      </c>
    </row>
    <row r="83" spans="1:10" ht="15" customHeight="1" x14ac:dyDescent="0.3">
      <c r="A83" s="28" t="str">
        <f t="shared" ca="1" si="1"/>
        <v>Nr.</v>
      </c>
      <c r="B83" s="24"/>
      <c r="C83" s="30" t="s">
        <v>0</v>
      </c>
      <c r="D83" s="30" t="s">
        <v>54</v>
      </c>
      <c r="E83" s="43" t="s">
        <v>54</v>
      </c>
      <c r="F83" s="43" t="s">
        <v>1345</v>
      </c>
      <c r="G83" s="27" t="s">
        <v>1219</v>
      </c>
    </row>
    <row r="84" spans="1:10" ht="15" customHeight="1" x14ac:dyDescent="0.3">
      <c r="A84" s="28" t="str">
        <f t="shared" ca="1" si="1"/>
        <v>Einflussfaktoren</v>
      </c>
      <c r="B84" s="24"/>
      <c r="C84" s="30" t="s">
        <v>40</v>
      </c>
      <c r="D84" s="30" t="s">
        <v>62</v>
      </c>
      <c r="E84" s="43" t="s">
        <v>1366</v>
      </c>
      <c r="F84" s="43" t="s">
        <v>1367</v>
      </c>
      <c r="G84" s="27" t="s">
        <v>1219</v>
      </c>
    </row>
    <row r="85" spans="1:10" ht="15" customHeight="1" x14ac:dyDescent="0.3">
      <c r="A85" s="28" t="str">
        <f t="shared" ca="1" si="1"/>
        <v>Auswirkungen</v>
      </c>
      <c r="B85" s="24"/>
      <c r="C85" s="30" t="s">
        <v>5</v>
      </c>
      <c r="D85" s="30" t="s">
        <v>63</v>
      </c>
      <c r="E85" s="43" t="s">
        <v>1368</v>
      </c>
      <c r="F85" s="43" t="s">
        <v>1369</v>
      </c>
      <c r="G85" s="27" t="s">
        <v>1219</v>
      </c>
    </row>
    <row r="86" spans="1:10" ht="15" customHeight="1" x14ac:dyDescent="0.3">
      <c r="A86" s="28" t="str">
        <f t="shared" ca="1" si="1"/>
        <v>Stärke der Auswirkung</v>
      </c>
      <c r="B86" s="24"/>
      <c r="C86" s="30" t="s">
        <v>1288</v>
      </c>
      <c r="D86" s="30" t="s">
        <v>267</v>
      </c>
      <c r="E86" s="43" t="s">
        <v>1370</v>
      </c>
      <c r="F86" s="43" t="s">
        <v>1371</v>
      </c>
      <c r="G86" s="27" t="s">
        <v>1219</v>
      </c>
    </row>
    <row r="87" spans="1:10" ht="15" customHeight="1" x14ac:dyDescent="0.3">
      <c r="A87" s="28" t="str">
        <f t="shared" ca="1" si="1"/>
        <v>Trend</v>
      </c>
      <c r="B87" s="24"/>
      <c r="C87" s="30" t="s">
        <v>6</v>
      </c>
      <c r="D87" s="30" t="s">
        <v>278</v>
      </c>
      <c r="E87" s="43" t="s">
        <v>6</v>
      </c>
      <c r="F87" s="43" t="s">
        <v>1372</v>
      </c>
      <c r="G87" s="27" t="s">
        <v>1219</v>
      </c>
    </row>
    <row r="88" spans="1:10" ht="15" customHeight="1" x14ac:dyDescent="0.3">
      <c r="A88" s="28" t="str">
        <f t="shared" ca="1" si="1"/>
        <v>Mögliche Massnahmen</v>
      </c>
      <c r="B88" s="24"/>
      <c r="C88" s="30" t="s">
        <v>35</v>
      </c>
      <c r="D88" s="30" t="s">
        <v>60</v>
      </c>
      <c r="E88" s="43" t="s">
        <v>1356</v>
      </c>
      <c r="F88" s="43" t="s">
        <v>1357</v>
      </c>
      <c r="G88" s="27" t="s">
        <v>1219</v>
      </c>
    </row>
    <row r="89" spans="1:10" ht="15" customHeight="1" x14ac:dyDescent="0.3">
      <c r="A89" s="28" t="str">
        <f t="shared" ca="1" si="1"/>
        <v>Status</v>
      </c>
      <c r="B89" s="24"/>
      <c r="C89" s="30" t="s">
        <v>1</v>
      </c>
      <c r="D89" s="30" t="s">
        <v>61</v>
      </c>
      <c r="E89" s="43" t="s">
        <v>1</v>
      </c>
      <c r="F89" s="43" t="s">
        <v>1358</v>
      </c>
      <c r="G89" s="27" t="s">
        <v>1219</v>
      </c>
    </row>
    <row r="90" spans="1:10" ht="15" customHeight="1" x14ac:dyDescent="0.3">
      <c r="A90" s="28" t="str">
        <f t="shared" ca="1" si="1"/>
        <v>Ökonomische Einflussfaktoren</v>
      </c>
      <c r="B90" s="24"/>
      <c r="C90" s="46" t="s">
        <v>41</v>
      </c>
      <c r="D90" s="30" t="s">
        <v>268</v>
      </c>
      <c r="E90" s="43" t="s">
        <v>1373</v>
      </c>
      <c r="F90" s="43" t="s">
        <v>1374</v>
      </c>
      <c r="G90" s="27" t="s">
        <v>1219</v>
      </c>
    </row>
    <row r="91" spans="1:10" ht="15" customHeight="1" x14ac:dyDescent="0.3">
      <c r="A91" s="28" t="str">
        <f t="shared" ca="1" si="1"/>
        <v>Soziologische Einflussfaktoren</v>
      </c>
      <c r="B91" s="24"/>
      <c r="C91" s="46" t="s">
        <v>42</v>
      </c>
      <c r="D91" s="30" t="s">
        <v>269</v>
      </c>
      <c r="E91" s="43" t="s">
        <v>1375</v>
      </c>
      <c r="F91" s="43" t="s">
        <v>1376</v>
      </c>
      <c r="G91" s="27" t="s">
        <v>1219</v>
      </c>
    </row>
    <row r="92" spans="1:10" ht="15" customHeight="1" x14ac:dyDescent="0.3">
      <c r="A92" s="28" t="str">
        <f t="shared" ca="1" si="1"/>
        <v>Technologische Einflussfaktoren</v>
      </c>
      <c r="B92" s="24"/>
      <c r="C92" s="46" t="s">
        <v>43</v>
      </c>
      <c r="D92" s="30" t="s">
        <v>270</v>
      </c>
      <c r="E92" s="43" t="s">
        <v>1377</v>
      </c>
      <c r="F92" s="43" t="s">
        <v>1378</v>
      </c>
      <c r="G92" s="27" t="s">
        <v>1219</v>
      </c>
    </row>
    <row r="93" spans="1:10" ht="15" customHeight="1" x14ac:dyDescent="0.3">
      <c r="A93" s="28" t="str">
        <f t="shared" ca="1" si="1"/>
        <v>Ökologische Einflussfaktoren</v>
      </c>
      <c r="B93" s="24"/>
      <c r="C93" s="46" t="s">
        <v>45</v>
      </c>
      <c r="D93" s="30" t="s">
        <v>271</v>
      </c>
      <c r="E93" s="43" t="s">
        <v>1379</v>
      </c>
      <c r="F93" s="43" t="s">
        <v>1380</v>
      </c>
      <c r="G93" s="27" t="s">
        <v>1219</v>
      </c>
    </row>
    <row r="94" spans="1:10" ht="15" customHeight="1" x14ac:dyDescent="0.3">
      <c r="A94" s="28" t="str">
        <f t="shared" ca="1" si="1"/>
        <v>Rechtliche Einflussfaktoren</v>
      </c>
      <c r="B94" s="24"/>
      <c r="C94" s="46" t="s">
        <v>44</v>
      </c>
      <c r="D94" s="30" t="s">
        <v>272</v>
      </c>
      <c r="E94" s="43" t="s">
        <v>1381</v>
      </c>
      <c r="F94" s="43" t="s">
        <v>1382</v>
      </c>
      <c r="G94" s="27" t="s">
        <v>1219</v>
      </c>
    </row>
    <row r="95" spans="1:10" ht="15" customHeight="1" x14ac:dyDescent="0.3">
      <c r="A95" s="28" t="str">
        <f t="shared" ca="1" si="1"/>
        <v>Zufrieden halten</v>
      </c>
      <c r="C95" s="43" t="s">
        <v>1293</v>
      </c>
      <c r="D95" s="43" t="s">
        <v>1294</v>
      </c>
      <c r="E95" s="43" t="s">
        <v>1295</v>
      </c>
      <c r="F95" s="43" t="s">
        <v>1296</v>
      </c>
      <c r="G95" s="27" t="s">
        <v>1219</v>
      </c>
    </row>
    <row r="96" spans="1:10" ht="15" customHeight="1" x14ac:dyDescent="0.3">
      <c r="A96" s="28" t="str">
        <f t="shared" ca="1" si="1"/>
        <v>Beobachten</v>
      </c>
      <c r="C96" s="43" t="s">
        <v>1297</v>
      </c>
      <c r="D96" s="43" t="s">
        <v>1298</v>
      </c>
      <c r="E96" s="43" t="s">
        <v>1299</v>
      </c>
      <c r="F96" s="43" t="s">
        <v>1300</v>
      </c>
      <c r="G96" s="27" t="s">
        <v>1219</v>
      </c>
    </row>
    <row r="97" spans="1:10" ht="15" customHeight="1" x14ac:dyDescent="0.3">
      <c r="A97" s="28" t="str">
        <f t="shared" ca="1" si="1"/>
        <v>Informiert halten</v>
      </c>
      <c r="C97" s="43" t="s">
        <v>1301</v>
      </c>
      <c r="D97" s="43" t="s">
        <v>1302</v>
      </c>
      <c r="E97" s="43" t="s">
        <v>1303</v>
      </c>
      <c r="F97" s="43" t="s">
        <v>1304</v>
      </c>
      <c r="G97" s="27" t="s">
        <v>1219</v>
      </c>
    </row>
    <row r="98" spans="1:10" ht="15" customHeight="1" x14ac:dyDescent="0.3">
      <c r="A98" s="32" t="str">
        <f t="shared" ca="1" si="1"/>
        <v xml:space="preserve">Intensive Betreuung </v>
      </c>
      <c r="C98" s="44" t="s">
        <v>1305</v>
      </c>
      <c r="D98" s="44" t="s">
        <v>1306</v>
      </c>
      <c r="E98" s="44" t="s">
        <v>1307</v>
      </c>
      <c r="F98" s="44" t="s">
        <v>1308</v>
      </c>
      <c r="G98" s="27" t="s">
        <v>1219</v>
      </c>
    </row>
    <row r="99" spans="1:10" s="6" customFormat="1" ht="15" customHeight="1" x14ac:dyDescent="0.3">
      <c r="A99" s="40" t="str">
        <f t="shared" ca="1" si="1"/>
        <v>5  - K R Ä F T E - M O D E L L   (P O R T E R)</v>
      </c>
      <c r="B99" s="2"/>
      <c r="C99" s="20" t="s">
        <v>410</v>
      </c>
      <c r="D99" s="20" t="s">
        <v>411</v>
      </c>
      <c r="E99" s="20" t="s">
        <v>1383</v>
      </c>
      <c r="F99" s="20" t="s">
        <v>1384</v>
      </c>
      <c r="G99" s="27" t="s">
        <v>1219</v>
      </c>
      <c r="J99" s="3"/>
    </row>
    <row r="100" spans="1:10" ht="15" customHeight="1" x14ac:dyDescent="0.3">
      <c r="A100" s="23" t="str">
        <f t="shared" ca="1" si="1"/>
        <v>Bedrohung neue Mitbewerber</v>
      </c>
      <c r="B100" s="24"/>
      <c r="C100" s="25" t="s">
        <v>217</v>
      </c>
      <c r="D100" s="26" t="s">
        <v>274</v>
      </c>
      <c r="E100" s="41" t="s">
        <v>1385</v>
      </c>
      <c r="F100" s="41" t="s">
        <v>1386</v>
      </c>
      <c r="G100" s="27" t="s">
        <v>1219</v>
      </c>
    </row>
    <row r="101" spans="1:10" ht="15" customHeight="1" x14ac:dyDescent="0.3">
      <c r="A101" s="28" t="str">
        <f t="shared" ca="1" si="1"/>
        <v>Verhandlungs-stärke Lieferanten</v>
      </c>
      <c r="B101" s="24"/>
      <c r="C101" s="29" t="s">
        <v>218</v>
      </c>
      <c r="D101" s="30" t="s">
        <v>273</v>
      </c>
      <c r="E101" s="42" t="s">
        <v>1387</v>
      </c>
      <c r="F101" s="42" t="s">
        <v>1388</v>
      </c>
      <c r="G101" s="27" t="s">
        <v>1219</v>
      </c>
    </row>
    <row r="102" spans="1:10" ht="15" customHeight="1" x14ac:dyDescent="0.3">
      <c r="A102" s="28" t="str">
        <f t="shared" ca="1" si="1"/>
        <v>Verhandlungs-stärke Kunden</v>
      </c>
      <c r="B102" s="24"/>
      <c r="C102" s="29" t="s">
        <v>219</v>
      </c>
      <c r="D102" s="29" t="s">
        <v>220</v>
      </c>
      <c r="E102" s="42" t="s">
        <v>1389</v>
      </c>
      <c r="F102" s="42" t="s">
        <v>1390</v>
      </c>
      <c r="G102" s="27" t="s">
        <v>1219</v>
      </c>
    </row>
    <row r="103" spans="1:10" ht="15" customHeight="1" x14ac:dyDescent="0.3">
      <c r="A103" s="28" t="str">
        <f t="shared" ca="1" si="1"/>
        <v>Bedrohung durch Ersatzprodukte</v>
      </c>
      <c r="B103" s="24"/>
      <c r="C103" s="29" t="s">
        <v>9</v>
      </c>
      <c r="D103" s="30" t="s">
        <v>275</v>
      </c>
      <c r="E103" s="42" t="s">
        <v>1391</v>
      </c>
      <c r="F103" s="42" t="s">
        <v>1392</v>
      </c>
      <c r="G103" s="27" t="s">
        <v>1219</v>
      </c>
    </row>
    <row r="104" spans="1:10" ht="15" customHeight="1" x14ac:dyDescent="0.3">
      <c r="A104" s="28" t="str">
        <f t="shared" ca="1" si="1"/>
        <v>Mitbewerber/ Rivalität</v>
      </c>
      <c r="B104" s="24"/>
      <c r="C104" s="29" t="s">
        <v>221</v>
      </c>
      <c r="D104" s="30" t="s">
        <v>276</v>
      </c>
      <c r="E104" s="42" t="s">
        <v>1393</v>
      </c>
      <c r="F104" s="42" t="s">
        <v>1394</v>
      </c>
      <c r="G104" s="27" t="s">
        <v>1219</v>
      </c>
    </row>
    <row r="105" spans="1:10" ht="15" customHeight="1" x14ac:dyDescent="0.3">
      <c r="A105" s="28" t="str">
        <f t="shared" ca="1" si="1"/>
        <v>Bedrohung durch neue Mitbewerber</v>
      </c>
      <c r="B105" s="24"/>
      <c r="C105" s="29" t="s">
        <v>7</v>
      </c>
      <c r="D105" s="29" t="s">
        <v>65</v>
      </c>
      <c r="E105" s="42" t="s">
        <v>1395</v>
      </c>
      <c r="F105" s="42" t="s">
        <v>1386</v>
      </c>
      <c r="G105" s="27" t="s">
        <v>1219</v>
      </c>
    </row>
    <row r="106" spans="1:10" ht="15" customHeight="1" x14ac:dyDescent="0.3">
      <c r="A106" s="28" t="str">
        <f t="shared" ca="1" si="1"/>
        <v>Verhandlungsstärke der Lieferanten</v>
      </c>
      <c r="B106" s="24"/>
      <c r="C106" s="29" t="s">
        <v>64</v>
      </c>
      <c r="D106" s="30" t="s">
        <v>66</v>
      </c>
      <c r="E106" s="42" t="s">
        <v>1387</v>
      </c>
      <c r="F106" s="42" t="s">
        <v>1388</v>
      </c>
      <c r="G106" s="27" t="s">
        <v>1219</v>
      </c>
    </row>
    <row r="107" spans="1:10" ht="15" customHeight="1" x14ac:dyDescent="0.3">
      <c r="A107" s="28" t="str">
        <f t="shared" ca="1" si="1"/>
        <v>Bedrohung durch Ersatzprodukte</v>
      </c>
      <c r="B107" s="24"/>
      <c r="C107" s="29" t="s">
        <v>9</v>
      </c>
      <c r="D107" s="30" t="s">
        <v>277</v>
      </c>
      <c r="E107" s="42" t="s">
        <v>1391</v>
      </c>
      <c r="F107" s="42" t="s">
        <v>1392</v>
      </c>
      <c r="G107" s="27" t="s">
        <v>1219</v>
      </c>
    </row>
    <row r="108" spans="1:10" ht="15" customHeight="1" x14ac:dyDescent="0.3">
      <c r="A108" s="28" t="str">
        <f t="shared" ca="1" si="1"/>
        <v>Verhandlungsstärke der Kunden</v>
      </c>
      <c r="B108" s="24"/>
      <c r="C108" s="29" t="s">
        <v>8</v>
      </c>
      <c r="D108" s="29" t="s">
        <v>67</v>
      </c>
      <c r="E108" s="42" t="s">
        <v>1389</v>
      </c>
      <c r="F108" s="42" t="s">
        <v>1390</v>
      </c>
      <c r="G108" s="27" t="s">
        <v>1219</v>
      </c>
    </row>
    <row r="109" spans="1:10" ht="15" customHeight="1" x14ac:dyDescent="0.3">
      <c r="A109" s="28" t="str">
        <f t="shared" ca="1" si="1"/>
        <v>Mitbewerber/Rivalität</v>
      </c>
      <c r="B109" s="24"/>
      <c r="C109" s="29" t="s">
        <v>68</v>
      </c>
      <c r="D109" s="30" t="s">
        <v>276</v>
      </c>
      <c r="E109" s="42" t="s">
        <v>1393</v>
      </c>
      <c r="F109" s="42" t="s">
        <v>1394</v>
      </c>
      <c r="G109" s="27" t="s">
        <v>1219</v>
      </c>
    </row>
    <row r="110" spans="1:10" ht="15" customHeight="1" x14ac:dyDescent="0.3">
      <c r="A110" s="28" t="str">
        <f t="shared" ca="1" si="1"/>
        <v>Nr.</v>
      </c>
      <c r="B110" s="24"/>
      <c r="C110" s="29" t="s">
        <v>0</v>
      </c>
      <c r="D110" s="29" t="s">
        <v>54</v>
      </c>
      <c r="E110" s="42" t="s">
        <v>54</v>
      </c>
      <c r="F110" s="42" t="s">
        <v>1345</v>
      </c>
      <c r="G110" s="27" t="s">
        <v>1219</v>
      </c>
    </row>
    <row r="111" spans="1:10" ht="15" customHeight="1" x14ac:dyDescent="0.3">
      <c r="A111" s="28" t="str">
        <f t="shared" ca="1" si="1"/>
        <v>Bezeichnung</v>
      </c>
      <c r="B111" s="24"/>
      <c r="C111" s="29" t="s">
        <v>22</v>
      </c>
      <c r="D111" s="29" t="s">
        <v>69</v>
      </c>
      <c r="E111" s="42" t="s">
        <v>1396</v>
      </c>
      <c r="F111" s="42" t="s">
        <v>1397</v>
      </c>
      <c r="G111" s="27" t="s">
        <v>1219</v>
      </c>
    </row>
    <row r="112" spans="1:10" ht="15" customHeight="1" x14ac:dyDescent="0.3">
      <c r="A112" s="28" t="str">
        <f t="shared" ca="1" si="1"/>
        <v>Auswirkungen</v>
      </c>
      <c r="B112" s="24"/>
      <c r="C112" s="29" t="s">
        <v>5</v>
      </c>
      <c r="D112" s="29" t="s">
        <v>63</v>
      </c>
      <c r="E112" s="42" t="s">
        <v>1368</v>
      </c>
      <c r="F112" s="42" t="s">
        <v>1369</v>
      </c>
      <c r="G112" s="27" t="s">
        <v>1219</v>
      </c>
    </row>
    <row r="113" spans="1:10" ht="15" customHeight="1" x14ac:dyDescent="0.3">
      <c r="A113" s="28" t="str">
        <f t="shared" ca="1" si="1"/>
        <v>Gefahren-grad</v>
      </c>
      <c r="B113" s="24"/>
      <c r="C113" s="29" t="s">
        <v>179</v>
      </c>
      <c r="D113" s="29" t="s">
        <v>70</v>
      </c>
      <c r="E113" s="42" t="s">
        <v>1398</v>
      </c>
      <c r="F113" s="42" t="s">
        <v>1399</v>
      </c>
      <c r="G113" s="27" t="s">
        <v>1219</v>
      </c>
    </row>
    <row r="114" spans="1:10" ht="15" customHeight="1" x14ac:dyDescent="0.3">
      <c r="A114" s="28" t="str">
        <f t="shared" ca="1" si="1"/>
        <v>Einfluss auf Entwicklung</v>
      </c>
      <c r="B114" s="24"/>
      <c r="C114" s="29" t="s">
        <v>4</v>
      </c>
      <c r="D114" s="29" t="s">
        <v>71</v>
      </c>
      <c r="E114" s="42" t="s">
        <v>1400</v>
      </c>
      <c r="F114" s="42" t="s">
        <v>1401</v>
      </c>
      <c r="G114" s="27" t="s">
        <v>1219</v>
      </c>
    </row>
    <row r="115" spans="1:10" ht="15" customHeight="1" x14ac:dyDescent="0.3">
      <c r="A115" s="28" t="str">
        <f t="shared" ca="1" si="1"/>
        <v>Trend</v>
      </c>
      <c r="B115" s="24"/>
      <c r="C115" s="29" t="s">
        <v>6</v>
      </c>
      <c r="D115" s="30" t="s">
        <v>278</v>
      </c>
      <c r="E115" s="42" t="s">
        <v>6</v>
      </c>
      <c r="F115" s="42" t="s">
        <v>1372</v>
      </c>
      <c r="G115" s="27" t="s">
        <v>1219</v>
      </c>
    </row>
    <row r="116" spans="1:10" ht="15" customHeight="1" x14ac:dyDescent="0.3">
      <c r="A116" s="28" t="str">
        <f t="shared" ca="1" si="1"/>
        <v>Mögliche Massnahmen</v>
      </c>
      <c r="B116" s="24"/>
      <c r="C116" s="29" t="s">
        <v>35</v>
      </c>
      <c r="D116" s="29" t="s">
        <v>60</v>
      </c>
      <c r="E116" s="42" t="s">
        <v>1356</v>
      </c>
      <c r="F116" s="42" t="s">
        <v>1357</v>
      </c>
      <c r="G116" s="27" t="s">
        <v>1219</v>
      </c>
    </row>
    <row r="117" spans="1:10" ht="15" customHeight="1" x14ac:dyDescent="0.3">
      <c r="A117" s="28" t="str">
        <f t="shared" ca="1" si="1"/>
        <v>Status</v>
      </c>
      <c r="B117" s="24"/>
      <c r="C117" s="29" t="s">
        <v>1</v>
      </c>
      <c r="D117" s="29" t="s">
        <v>61</v>
      </c>
      <c r="E117" s="42" t="s">
        <v>1</v>
      </c>
      <c r="F117" s="42" t="s">
        <v>1358</v>
      </c>
      <c r="G117" s="27" t="s">
        <v>1219</v>
      </c>
    </row>
    <row r="118" spans="1:10" ht="15" customHeight="1" x14ac:dyDescent="0.3">
      <c r="A118" s="32" t="str">
        <f t="shared" ca="1" si="1"/>
        <v>Summe</v>
      </c>
      <c r="B118" s="24"/>
      <c r="C118" s="44" t="s">
        <v>2776</v>
      </c>
      <c r="D118" s="44" t="s">
        <v>2777</v>
      </c>
      <c r="E118" s="44" t="s">
        <v>2778</v>
      </c>
      <c r="F118" s="44" t="s">
        <v>2779</v>
      </c>
      <c r="G118" s="27" t="s">
        <v>1219</v>
      </c>
    </row>
    <row r="119" spans="1:10" s="6" customFormat="1" ht="15" customHeight="1" x14ac:dyDescent="0.3">
      <c r="A119" s="40" t="str">
        <f t="shared" ca="1" si="1"/>
        <v>B C G   M A T R I X</v>
      </c>
      <c r="B119" s="21"/>
      <c r="C119" s="20" t="s">
        <v>450</v>
      </c>
      <c r="D119" s="20" t="s">
        <v>449</v>
      </c>
      <c r="E119" s="20" t="s">
        <v>1402</v>
      </c>
      <c r="F119" s="20" t="s">
        <v>1403</v>
      </c>
      <c r="G119" s="27" t="s">
        <v>1219</v>
      </c>
      <c r="J119" s="3"/>
    </row>
    <row r="120" spans="1:10" ht="15" customHeight="1" x14ac:dyDescent="0.3">
      <c r="A120" s="23" t="str">
        <f t="shared" ca="1" si="1"/>
        <v>Marktwachstum</v>
      </c>
      <c r="B120" s="24"/>
      <c r="C120" s="26" t="s">
        <v>440</v>
      </c>
      <c r="D120" s="26" t="s">
        <v>441</v>
      </c>
      <c r="E120" s="45" t="s">
        <v>1404</v>
      </c>
      <c r="F120" s="45" t="s">
        <v>1405</v>
      </c>
      <c r="G120" s="27" t="s">
        <v>1219</v>
      </c>
    </row>
    <row r="121" spans="1:10" ht="15" customHeight="1" x14ac:dyDescent="0.3">
      <c r="A121" s="28" t="str">
        <f t="shared" ca="1" si="1"/>
        <v>Relativer Marktanteil</v>
      </c>
      <c r="B121" s="24"/>
      <c r="C121" s="29" t="s">
        <v>34</v>
      </c>
      <c r="D121" s="29" t="s">
        <v>74</v>
      </c>
      <c r="E121" s="42" t="s">
        <v>1406</v>
      </c>
      <c r="F121" s="42" t="s">
        <v>1407</v>
      </c>
      <c r="G121" s="27" t="s">
        <v>1219</v>
      </c>
    </row>
    <row r="122" spans="1:10" ht="15" customHeight="1" x14ac:dyDescent="0.3">
      <c r="A122" s="28" t="str">
        <f t="shared" ca="1" si="1"/>
        <v>Umsatz</v>
      </c>
      <c r="B122" s="24"/>
      <c r="C122" s="29" t="s">
        <v>16</v>
      </c>
      <c r="D122" s="30" t="s">
        <v>279</v>
      </c>
      <c r="E122" s="42" t="s">
        <v>1408</v>
      </c>
      <c r="F122" s="42" t="s">
        <v>1409</v>
      </c>
      <c r="G122" s="27" t="s">
        <v>1219</v>
      </c>
    </row>
    <row r="123" spans="1:10" ht="15" customHeight="1" x14ac:dyDescent="0.3">
      <c r="A123" s="28" t="str">
        <f t="shared" ca="1" si="1"/>
        <v>Marktwachstum</v>
      </c>
      <c r="B123" s="24"/>
      <c r="C123" s="30" t="s">
        <v>440</v>
      </c>
      <c r="D123" s="30" t="s">
        <v>441</v>
      </c>
      <c r="E123" s="43" t="s">
        <v>1404</v>
      </c>
      <c r="F123" s="43" t="s">
        <v>1405</v>
      </c>
      <c r="G123" s="27" t="s">
        <v>1219</v>
      </c>
    </row>
    <row r="124" spans="1:10" ht="15" customHeight="1" x14ac:dyDescent="0.3">
      <c r="A124" s="28" t="str">
        <f t="shared" ca="1" si="1"/>
        <v>Relativer Marktanteil</v>
      </c>
      <c r="B124" s="24"/>
      <c r="C124" s="29" t="s">
        <v>34</v>
      </c>
      <c r="D124" s="29" t="s">
        <v>74</v>
      </c>
      <c r="E124" s="42" t="s">
        <v>1406</v>
      </c>
      <c r="F124" s="42" t="s">
        <v>1407</v>
      </c>
      <c r="G124" s="27" t="s">
        <v>1219</v>
      </c>
    </row>
    <row r="125" spans="1:10" ht="15" customHeight="1" x14ac:dyDescent="0.3">
      <c r="A125" s="28" t="str">
        <f t="shared" ca="1" si="1"/>
        <v>Bemerkungen</v>
      </c>
      <c r="B125" s="24"/>
      <c r="C125" s="30" t="s">
        <v>37</v>
      </c>
      <c r="D125" s="30" t="s">
        <v>52</v>
      </c>
      <c r="E125" s="43" t="s">
        <v>1410</v>
      </c>
      <c r="F125" s="43" t="s">
        <v>1411</v>
      </c>
      <c r="G125" s="27" t="s">
        <v>1219</v>
      </c>
    </row>
    <row r="126" spans="1:10" ht="15" customHeight="1" x14ac:dyDescent="0.3">
      <c r="A126" s="28" t="str">
        <f t="shared" ca="1" si="1"/>
        <v>Produkt 2</v>
      </c>
      <c r="B126" s="24"/>
      <c r="C126" s="29" t="s">
        <v>72</v>
      </c>
      <c r="D126" s="29" t="s">
        <v>75</v>
      </c>
      <c r="E126" s="42" t="s">
        <v>1412</v>
      </c>
      <c r="F126" s="42" t="s">
        <v>1413</v>
      </c>
      <c r="G126" s="27" t="s">
        <v>1219</v>
      </c>
    </row>
    <row r="127" spans="1:10" ht="15" customHeight="1" x14ac:dyDescent="0.3">
      <c r="A127" s="28" t="str">
        <f t="shared" ca="1" si="1"/>
        <v>Produkt 3</v>
      </c>
      <c r="B127" s="24"/>
      <c r="C127" s="29" t="s">
        <v>73</v>
      </c>
      <c r="D127" s="29" t="s">
        <v>76</v>
      </c>
      <c r="E127" s="42" t="s">
        <v>1414</v>
      </c>
      <c r="F127" s="42" t="s">
        <v>1415</v>
      </c>
      <c r="G127" s="27" t="s">
        <v>1219</v>
      </c>
    </row>
    <row r="128" spans="1:10" ht="15" customHeight="1" x14ac:dyDescent="0.3">
      <c r="A128" s="28" t="str">
        <f t="shared" ca="1" si="1"/>
        <v>Produkt 4</v>
      </c>
      <c r="B128" s="24"/>
      <c r="C128" s="29" t="s">
        <v>46</v>
      </c>
      <c r="D128" s="29" t="s">
        <v>77</v>
      </c>
      <c r="E128" s="42" t="s">
        <v>1416</v>
      </c>
      <c r="F128" s="42" t="s">
        <v>1417</v>
      </c>
      <c r="G128" s="27" t="s">
        <v>1219</v>
      </c>
    </row>
    <row r="129" spans="1:10" ht="15" customHeight="1" x14ac:dyDescent="0.3">
      <c r="A129" s="28" t="str">
        <f t="shared" ca="1" si="1"/>
        <v>Produkt 5</v>
      </c>
      <c r="B129" s="24"/>
      <c r="C129" s="29" t="s">
        <v>47</v>
      </c>
      <c r="D129" s="29" t="s">
        <v>78</v>
      </c>
      <c r="E129" s="42" t="s">
        <v>1418</v>
      </c>
      <c r="F129" s="42" t="s">
        <v>1419</v>
      </c>
      <c r="G129" s="27" t="s">
        <v>1219</v>
      </c>
    </row>
    <row r="130" spans="1:10" ht="15" customHeight="1" x14ac:dyDescent="0.3">
      <c r="A130" s="28" t="str">
        <f t="shared" ca="1" si="1"/>
        <v>Produkt 6</v>
      </c>
      <c r="B130" s="24"/>
      <c r="C130" s="29" t="s">
        <v>48</v>
      </c>
      <c r="D130" s="29" t="s">
        <v>79</v>
      </c>
      <c r="E130" s="42" t="s">
        <v>1420</v>
      </c>
      <c r="F130" s="42" t="s">
        <v>1421</v>
      </c>
      <c r="G130" s="27" t="s">
        <v>1219</v>
      </c>
    </row>
    <row r="131" spans="1:10" ht="15" customHeight="1" x14ac:dyDescent="0.3">
      <c r="A131" s="28" t="str">
        <f t="shared" ca="1" si="1"/>
        <v>Produkt</v>
      </c>
      <c r="B131" s="24"/>
      <c r="C131" s="29" t="s">
        <v>442</v>
      </c>
      <c r="D131" s="29" t="s">
        <v>443</v>
      </c>
      <c r="E131" s="42" t="s">
        <v>1422</v>
      </c>
      <c r="F131" s="42" t="s">
        <v>1423</v>
      </c>
      <c r="G131" s="27" t="s">
        <v>1219</v>
      </c>
    </row>
    <row r="132" spans="1:10" ht="15" customHeight="1" x14ac:dyDescent="0.3">
      <c r="A132" s="28" t="str">
        <f t="shared" ca="1" si="1"/>
        <v>Umsatz Unternehmen</v>
      </c>
      <c r="B132" s="24"/>
      <c r="C132" s="30" t="s">
        <v>444</v>
      </c>
      <c r="D132" s="30" t="s">
        <v>446</v>
      </c>
      <c r="E132" s="43" t="s">
        <v>1424</v>
      </c>
      <c r="F132" s="43" t="s">
        <v>1425</v>
      </c>
      <c r="G132" s="27" t="s">
        <v>1219</v>
      </c>
    </row>
    <row r="133" spans="1:10" ht="15" customHeight="1" x14ac:dyDescent="0.3">
      <c r="A133" s="32" t="str">
        <f t="shared" ref="A133:A196" ca="1" si="2">OFFSET($C133,0,$B$4-1)</f>
        <v>Umsatz des stärksten Konkurrenten</v>
      </c>
      <c r="B133" s="24"/>
      <c r="C133" s="33" t="s">
        <v>445</v>
      </c>
      <c r="D133" s="33" t="s">
        <v>477</v>
      </c>
      <c r="E133" s="44" t="s">
        <v>1426</v>
      </c>
      <c r="F133" s="44" t="s">
        <v>1427</v>
      </c>
      <c r="G133" s="27" t="s">
        <v>1219</v>
      </c>
    </row>
    <row r="134" spans="1:10" s="6" customFormat="1" ht="15" customHeight="1" x14ac:dyDescent="0.3">
      <c r="A134" s="40" t="str">
        <f t="shared" ca="1" si="2"/>
        <v>M c   K I N S E Y   P O R T F O L I O</v>
      </c>
      <c r="B134" s="21"/>
      <c r="C134" s="20" t="s">
        <v>448</v>
      </c>
      <c r="D134" s="20" t="s">
        <v>447</v>
      </c>
      <c r="E134" s="20" t="s">
        <v>1428</v>
      </c>
      <c r="F134" s="20" t="s">
        <v>1429</v>
      </c>
      <c r="G134" s="27" t="s">
        <v>1219</v>
      </c>
      <c r="J134" s="3"/>
    </row>
    <row r="135" spans="1:10" ht="15" customHeight="1" x14ac:dyDescent="0.3">
      <c r="A135" s="23" t="str">
        <f t="shared" ca="1" si="2"/>
        <v>Markt-attraktivität</v>
      </c>
      <c r="B135" s="24"/>
      <c r="C135" s="26" t="s">
        <v>1312</v>
      </c>
      <c r="D135" s="26" t="s">
        <v>451</v>
      </c>
      <c r="E135" s="45" t="s">
        <v>1430</v>
      </c>
      <c r="F135" s="45" t="s">
        <v>1431</v>
      </c>
      <c r="G135" s="27" t="s">
        <v>1219</v>
      </c>
    </row>
    <row r="136" spans="1:10" ht="15" customHeight="1" x14ac:dyDescent="0.3">
      <c r="A136" s="28" t="str">
        <f t="shared" ca="1" si="2"/>
        <v>Marktattraktivität</v>
      </c>
      <c r="B136" s="24"/>
      <c r="C136" s="30" t="s">
        <v>1030</v>
      </c>
      <c r="D136" s="30" t="s">
        <v>451</v>
      </c>
      <c r="E136" s="43" t="s">
        <v>1430</v>
      </c>
      <c r="F136" s="43" t="s">
        <v>1431</v>
      </c>
      <c r="G136" s="27" t="s">
        <v>1219</v>
      </c>
    </row>
    <row r="137" spans="1:10" ht="15" customHeight="1" x14ac:dyDescent="0.3">
      <c r="A137" s="28" t="str">
        <f t="shared" ca="1" si="2"/>
        <v>Wettbewerbs-position</v>
      </c>
      <c r="B137" s="24"/>
      <c r="C137" s="30" t="s">
        <v>1313</v>
      </c>
      <c r="D137" s="30" t="s">
        <v>452</v>
      </c>
      <c r="E137" s="43" t="s">
        <v>1432</v>
      </c>
      <c r="F137" s="43" t="s">
        <v>1433</v>
      </c>
      <c r="G137" s="27" t="s">
        <v>1219</v>
      </c>
    </row>
    <row r="138" spans="1:10" ht="15" customHeight="1" x14ac:dyDescent="0.3">
      <c r="A138" s="28" t="str">
        <f t="shared" ca="1" si="2"/>
        <v>Wettbewerbsposition</v>
      </c>
      <c r="B138" s="24"/>
      <c r="C138" s="30" t="s">
        <v>1029</v>
      </c>
      <c r="D138" s="30" t="s">
        <v>452</v>
      </c>
      <c r="E138" s="43" t="s">
        <v>1432</v>
      </c>
      <c r="F138" s="43" t="s">
        <v>1433</v>
      </c>
      <c r="G138" s="27" t="s">
        <v>1219</v>
      </c>
    </row>
    <row r="139" spans="1:10" ht="15" customHeight="1" x14ac:dyDescent="0.3">
      <c r="A139" s="28" t="str">
        <f t="shared" ca="1" si="2"/>
        <v>Position verteidigen</v>
      </c>
      <c r="B139" s="24"/>
      <c r="C139" s="30" t="s">
        <v>453</v>
      </c>
      <c r="D139" s="30" t="s">
        <v>467</v>
      </c>
      <c r="E139" s="43" t="s">
        <v>1434</v>
      </c>
      <c r="F139" s="43" t="s">
        <v>1435</v>
      </c>
      <c r="G139" s="27" t="s">
        <v>1219</v>
      </c>
    </row>
    <row r="140" spans="1:10" ht="15" customHeight="1" x14ac:dyDescent="0.3">
      <c r="A140" s="28" t="str">
        <f t="shared" ca="1" si="2"/>
        <v>Selektiver Ausbau</v>
      </c>
      <c r="B140" s="24"/>
      <c r="C140" s="30" t="s">
        <v>454</v>
      </c>
      <c r="D140" s="30" t="s">
        <v>464</v>
      </c>
      <c r="E140" s="43" t="s">
        <v>1436</v>
      </c>
      <c r="F140" s="43" t="s">
        <v>1437</v>
      </c>
      <c r="G140" s="27" t="s">
        <v>1219</v>
      </c>
    </row>
    <row r="141" spans="1:10" ht="15" customHeight="1" x14ac:dyDescent="0.3">
      <c r="A141" s="28" t="str">
        <f t="shared" ca="1" si="2"/>
        <v>Ausbau mit Investitionen</v>
      </c>
      <c r="B141" s="24"/>
      <c r="C141" s="30" t="s">
        <v>455</v>
      </c>
      <c r="D141" s="30" t="s">
        <v>465</v>
      </c>
      <c r="E141" s="43" t="s">
        <v>1438</v>
      </c>
      <c r="F141" s="43" t="s">
        <v>1439</v>
      </c>
      <c r="G141" s="27" t="s">
        <v>1219</v>
      </c>
    </row>
    <row r="142" spans="1:10" ht="15" customHeight="1" x14ac:dyDescent="0.3">
      <c r="A142" s="28" t="str">
        <f t="shared" ca="1" si="2"/>
        <v>Expandiere begrenzt oder ernte</v>
      </c>
      <c r="B142" s="24"/>
      <c r="C142" s="30" t="s">
        <v>456</v>
      </c>
      <c r="D142" s="30" t="s">
        <v>466</v>
      </c>
      <c r="E142" s="43" t="s">
        <v>1440</v>
      </c>
      <c r="F142" s="43" t="s">
        <v>1441</v>
      </c>
      <c r="G142" s="27" t="s">
        <v>1219</v>
      </c>
    </row>
    <row r="143" spans="1:10" ht="15" customHeight="1" x14ac:dyDescent="0.3">
      <c r="A143" s="28" t="str">
        <f t="shared" ca="1" si="2"/>
        <v>Gewinnorientierung</v>
      </c>
      <c r="B143" s="24"/>
      <c r="C143" s="30" t="s">
        <v>457</v>
      </c>
      <c r="D143" s="30" t="s">
        <v>468</v>
      </c>
      <c r="E143" s="43" t="s">
        <v>1442</v>
      </c>
      <c r="F143" s="43" t="s">
        <v>1443</v>
      </c>
      <c r="G143" s="27" t="s">
        <v>1219</v>
      </c>
    </row>
    <row r="144" spans="1:10" ht="15" customHeight="1" x14ac:dyDescent="0.3">
      <c r="A144" s="28" t="str">
        <f t="shared" ca="1" si="2"/>
        <v>Desinvestition</v>
      </c>
      <c r="B144" s="24"/>
      <c r="C144" s="30" t="s">
        <v>458</v>
      </c>
      <c r="D144" s="30" t="s">
        <v>469</v>
      </c>
      <c r="E144" s="43" t="s">
        <v>1444</v>
      </c>
      <c r="F144" s="43" t="s">
        <v>1445</v>
      </c>
      <c r="G144" s="27" t="s">
        <v>1219</v>
      </c>
    </row>
    <row r="145" spans="1:10" ht="15" customHeight="1" x14ac:dyDescent="0.3">
      <c r="A145" s="28" t="str">
        <f t="shared" ca="1" si="2"/>
        <v>Selektion/ Gewinnorientierung</v>
      </c>
      <c r="B145" s="24"/>
      <c r="C145" s="30" t="s">
        <v>460</v>
      </c>
      <c r="D145" s="30" t="s">
        <v>470</v>
      </c>
      <c r="E145" s="43" t="s">
        <v>1446</v>
      </c>
      <c r="F145" s="43" t="s">
        <v>1447</v>
      </c>
      <c r="G145" s="27" t="s">
        <v>1219</v>
      </c>
    </row>
    <row r="146" spans="1:10" ht="15" customHeight="1" x14ac:dyDescent="0.3">
      <c r="A146" s="28" t="str">
        <f t="shared" ca="1" si="2"/>
        <v>Verteidigen und Schwerpunkt verlagern</v>
      </c>
      <c r="B146" s="24"/>
      <c r="C146" s="30" t="s">
        <v>459</v>
      </c>
      <c r="D146" s="30" t="s">
        <v>471</v>
      </c>
      <c r="E146" s="43" t="s">
        <v>1448</v>
      </c>
      <c r="F146" s="43" t="s">
        <v>1449</v>
      </c>
      <c r="G146" s="27" t="s">
        <v>1219</v>
      </c>
    </row>
    <row r="147" spans="1:10" ht="15" customHeight="1" x14ac:dyDescent="0.3">
      <c r="A147" s="28" t="str">
        <f t="shared" ca="1" si="2"/>
        <v>Expandieren</v>
      </c>
      <c r="B147" s="24"/>
      <c r="C147" s="30" t="s">
        <v>461</v>
      </c>
      <c r="D147" s="30" t="s">
        <v>472</v>
      </c>
      <c r="E147" s="43" t="s">
        <v>472</v>
      </c>
      <c r="F147" s="43" t="s">
        <v>1450</v>
      </c>
      <c r="G147" s="27" t="s">
        <v>1219</v>
      </c>
    </row>
    <row r="148" spans="1:10" ht="15" customHeight="1" x14ac:dyDescent="0.3">
      <c r="A148" s="28" t="str">
        <f t="shared" ca="1" si="2"/>
        <v>Auswählen</v>
      </c>
      <c r="B148" s="24"/>
      <c r="C148" s="30" t="s">
        <v>462</v>
      </c>
      <c r="D148" s="30" t="s">
        <v>473</v>
      </c>
      <c r="E148" s="43" t="s">
        <v>1451</v>
      </c>
      <c r="F148" s="43" t="s">
        <v>1452</v>
      </c>
      <c r="G148" s="27" t="s">
        <v>1219</v>
      </c>
    </row>
    <row r="149" spans="1:10" ht="15" customHeight="1" thickBot="1" x14ac:dyDescent="0.35">
      <c r="A149" s="48" t="str">
        <f t="shared" ca="1" si="2"/>
        <v>Abschöpfen</v>
      </c>
      <c r="B149" s="24"/>
      <c r="C149" s="12" t="s">
        <v>463</v>
      </c>
      <c r="D149" s="12" t="s">
        <v>474</v>
      </c>
      <c r="E149" s="44" t="s">
        <v>1453</v>
      </c>
      <c r="F149" s="44" t="s">
        <v>1454</v>
      </c>
      <c r="G149" s="27" t="s">
        <v>1219</v>
      </c>
    </row>
    <row r="150" spans="1:10" s="6" customFormat="1" ht="15" customHeight="1" thickBot="1" x14ac:dyDescent="0.35">
      <c r="A150" s="40" t="str">
        <f t="shared" ca="1" si="2"/>
        <v>R E S S O U R C E N  &amp;   K E R N K O M P E T E N Z E N</v>
      </c>
      <c r="B150" s="21"/>
      <c r="C150" s="20" t="s">
        <v>412</v>
      </c>
      <c r="D150" s="20" t="s">
        <v>413</v>
      </c>
      <c r="E150" s="20" t="s">
        <v>2432</v>
      </c>
      <c r="F150" s="49" t="s">
        <v>2433</v>
      </c>
      <c r="G150" s="27" t="s">
        <v>1219</v>
      </c>
      <c r="J150" s="3"/>
    </row>
    <row r="151" spans="1:10" ht="15" customHeight="1" x14ac:dyDescent="0.3">
      <c r="A151" s="23" t="str">
        <f t="shared" ca="1" si="2"/>
        <v>Kern- kompetenzen</v>
      </c>
      <c r="B151" s="24"/>
      <c r="C151" s="26" t="s">
        <v>313</v>
      </c>
      <c r="D151" s="26" t="s">
        <v>82</v>
      </c>
      <c r="E151" s="45" t="s">
        <v>1455</v>
      </c>
      <c r="F151" s="45" t="s">
        <v>1456</v>
      </c>
      <c r="G151" s="27" t="s">
        <v>1219</v>
      </c>
    </row>
    <row r="152" spans="1:10" ht="15" customHeight="1" x14ac:dyDescent="0.3">
      <c r="A152" s="28" t="str">
        <f t="shared" ca="1" si="2"/>
        <v>Kernkompetenzen</v>
      </c>
      <c r="B152" s="24"/>
      <c r="C152" s="30" t="s">
        <v>397</v>
      </c>
      <c r="D152" s="30" t="s">
        <v>82</v>
      </c>
      <c r="E152" s="43" t="s">
        <v>1455</v>
      </c>
      <c r="F152" s="43" t="s">
        <v>1456</v>
      </c>
      <c r="G152" s="27" t="s">
        <v>1219</v>
      </c>
    </row>
    <row r="153" spans="1:10" ht="15" customHeight="1" x14ac:dyDescent="0.3">
      <c r="A153" s="28" t="str">
        <f t="shared" ca="1" si="2"/>
        <v>Ressourcen</v>
      </c>
      <c r="B153" s="24"/>
      <c r="C153" s="30" t="s">
        <v>222</v>
      </c>
      <c r="D153" s="30" t="s">
        <v>223</v>
      </c>
      <c r="E153" s="43" t="s">
        <v>1457</v>
      </c>
      <c r="F153" s="43" t="s">
        <v>1458</v>
      </c>
      <c r="G153" s="27" t="s">
        <v>1219</v>
      </c>
    </row>
    <row r="154" spans="1:10" ht="15" customHeight="1" x14ac:dyDescent="0.3">
      <c r="A154" s="28" t="str">
        <f t="shared" ca="1" si="2"/>
        <v>Fähigkeiten</v>
      </c>
      <c r="B154" s="24"/>
      <c r="C154" s="30" t="s">
        <v>224</v>
      </c>
      <c r="D154" s="30" t="s">
        <v>49</v>
      </c>
      <c r="E154" s="43" t="s">
        <v>1479</v>
      </c>
      <c r="F154" s="43" t="s">
        <v>1459</v>
      </c>
      <c r="G154" s="27" t="s">
        <v>1219</v>
      </c>
    </row>
    <row r="155" spans="1:10" ht="15" customHeight="1" x14ac:dyDescent="0.3">
      <c r="A155" s="28" t="str">
        <f t="shared" ca="1" si="2"/>
        <v>Strategische Wichtigkeit</v>
      </c>
      <c r="B155" s="24"/>
      <c r="C155" s="30" t="s">
        <v>225</v>
      </c>
      <c r="D155" s="30" t="s">
        <v>226</v>
      </c>
      <c r="E155" s="43" t="s">
        <v>1480</v>
      </c>
      <c r="F155" s="43" t="s">
        <v>1460</v>
      </c>
      <c r="G155" s="27" t="s">
        <v>1219</v>
      </c>
    </row>
    <row r="156" spans="1:10" ht="15" customHeight="1" x14ac:dyDescent="0.3">
      <c r="A156" s="28" t="str">
        <f t="shared" ca="1" si="2"/>
        <v>Nr.</v>
      </c>
      <c r="B156" s="24"/>
      <c r="C156" s="30" t="s">
        <v>0</v>
      </c>
      <c r="D156" s="30" t="s">
        <v>54</v>
      </c>
      <c r="E156" s="43" t="s">
        <v>54</v>
      </c>
      <c r="F156" s="43" t="s">
        <v>1345</v>
      </c>
      <c r="G156" s="27" t="s">
        <v>1219</v>
      </c>
    </row>
    <row r="157" spans="1:10" ht="15" customHeight="1" x14ac:dyDescent="0.3">
      <c r="A157" s="28" t="str">
        <f t="shared" ca="1" si="2"/>
        <v>Kernressourcen</v>
      </c>
      <c r="B157" s="24"/>
      <c r="C157" s="30" t="s">
        <v>387</v>
      </c>
      <c r="D157" s="30" t="s">
        <v>388</v>
      </c>
      <c r="E157" s="43" t="s">
        <v>1461</v>
      </c>
      <c r="F157" s="43" t="s">
        <v>1462</v>
      </c>
      <c r="G157" s="27" t="s">
        <v>1219</v>
      </c>
    </row>
    <row r="158" spans="1:10" ht="15" customHeight="1" x14ac:dyDescent="0.3">
      <c r="A158" s="28" t="str">
        <f t="shared" ca="1" si="2"/>
        <v>Hauptchancen</v>
      </c>
      <c r="B158" s="24"/>
      <c r="C158" s="30" t="s">
        <v>14</v>
      </c>
      <c r="D158" s="30" t="s">
        <v>83</v>
      </c>
      <c r="E158" s="43" t="s">
        <v>1463</v>
      </c>
      <c r="F158" s="43" t="s">
        <v>1464</v>
      </c>
      <c r="G158" s="27" t="s">
        <v>1219</v>
      </c>
    </row>
    <row r="159" spans="1:10" ht="15" customHeight="1" x14ac:dyDescent="0.3">
      <c r="A159" s="28" t="str">
        <f t="shared" ca="1" si="2"/>
        <v>Hauptgefahren</v>
      </c>
      <c r="B159" s="24"/>
      <c r="C159" s="30" t="s">
        <v>13</v>
      </c>
      <c r="D159" s="30" t="s">
        <v>84</v>
      </c>
      <c r="E159" s="43" t="s">
        <v>1465</v>
      </c>
      <c r="F159" s="43" t="s">
        <v>1466</v>
      </c>
      <c r="G159" s="27" t="s">
        <v>1219</v>
      </c>
    </row>
    <row r="160" spans="1:10" ht="15" customHeight="1" x14ac:dyDescent="0.3">
      <c r="A160" s="28" t="str">
        <f t="shared" ca="1" si="2"/>
        <v>Hauptstärken</v>
      </c>
      <c r="B160" s="24"/>
      <c r="C160" s="30" t="s">
        <v>435</v>
      </c>
      <c r="D160" s="30" t="s">
        <v>432</v>
      </c>
      <c r="E160" s="43" t="s">
        <v>1467</v>
      </c>
      <c r="F160" s="43" t="s">
        <v>1468</v>
      </c>
      <c r="G160" s="27" t="s">
        <v>1219</v>
      </c>
    </row>
    <row r="161" spans="1:10" ht="15" customHeight="1" x14ac:dyDescent="0.3">
      <c r="A161" s="28" t="str">
        <f t="shared" ca="1" si="2"/>
        <v>Hauptschwächen</v>
      </c>
      <c r="B161" s="24"/>
      <c r="C161" s="30" t="s">
        <v>436</v>
      </c>
      <c r="D161" s="30" t="s">
        <v>433</v>
      </c>
      <c r="E161" s="43" t="s">
        <v>1469</v>
      </c>
      <c r="F161" s="43" t="s">
        <v>1470</v>
      </c>
      <c r="G161" s="27" t="s">
        <v>1219</v>
      </c>
    </row>
    <row r="162" spans="1:10" ht="15" customHeight="1" x14ac:dyDescent="0.3">
      <c r="A162" s="28" t="str">
        <f t="shared" ca="1" si="2"/>
        <v>Kurz-, mittel, langfristig</v>
      </c>
      <c r="B162" s="24"/>
      <c r="C162" s="30" t="s">
        <v>81</v>
      </c>
      <c r="D162" s="30" t="s">
        <v>280</v>
      </c>
      <c r="E162" s="43" t="s">
        <v>1471</v>
      </c>
      <c r="F162" s="43" t="s">
        <v>1472</v>
      </c>
      <c r="G162" s="27" t="s">
        <v>1219</v>
      </c>
    </row>
    <row r="163" spans="1:10" ht="15" customHeight="1" x14ac:dyDescent="0.3">
      <c r="A163" s="28" t="str">
        <f t="shared" ca="1" si="2"/>
        <v>Mehrwert für Kunden</v>
      </c>
      <c r="B163" s="24"/>
      <c r="C163" s="30" t="s">
        <v>434</v>
      </c>
      <c r="D163" s="30" t="s">
        <v>1210</v>
      </c>
      <c r="E163" s="43" t="s">
        <v>1473</v>
      </c>
      <c r="F163" s="43" t="s">
        <v>1474</v>
      </c>
      <c r="G163" s="27" t="s">
        <v>1219</v>
      </c>
    </row>
    <row r="164" spans="1:10" ht="15" customHeight="1" x14ac:dyDescent="0.3">
      <c r="A164" s="28" t="str">
        <f t="shared" ca="1" si="2"/>
        <v>substituierbar</v>
      </c>
      <c r="B164" s="24"/>
      <c r="C164" s="30" t="s">
        <v>2257</v>
      </c>
      <c r="D164" s="30" t="s">
        <v>399</v>
      </c>
      <c r="E164" s="43" t="s">
        <v>1475</v>
      </c>
      <c r="F164" s="43" t="s">
        <v>1476</v>
      </c>
      <c r="G164" s="27" t="s">
        <v>1219</v>
      </c>
    </row>
    <row r="165" spans="1:10" ht="15" customHeight="1" x14ac:dyDescent="0.3">
      <c r="A165" s="28" t="str">
        <f t="shared" ca="1" si="2"/>
        <v>Mögliche Massnahmen</v>
      </c>
      <c r="B165" s="24"/>
      <c r="C165" s="30" t="s">
        <v>35</v>
      </c>
      <c r="D165" s="30" t="s">
        <v>60</v>
      </c>
      <c r="E165" s="43" t="s">
        <v>1356</v>
      </c>
      <c r="F165" s="43" t="s">
        <v>1357</v>
      </c>
      <c r="G165" s="27" t="s">
        <v>1219</v>
      </c>
    </row>
    <row r="166" spans="1:10" ht="15" customHeight="1" x14ac:dyDescent="0.3">
      <c r="A166" s="28" t="str">
        <f t="shared" ca="1" si="2"/>
        <v>Status</v>
      </c>
      <c r="B166" s="24"/>
      <c r="C166" s="30" t="s">
        <v>1</v>
      </c>
      <c r="D166" s="30" t="s">
        <v>61</v>
      </c>
      <c r="E166" s="43" t="s">
        <v>1</v>
      </c>
      <c r="F166" s="43" t="s">
        <v>1358</v>
      </c>
      <c r="G166" s="27" t="s">
        <v>1219</v>
      </c>
    </row>
    <row r="167" spans="1:10" ht="15" customHeight="1" x14ac:dyDescent="0.3">
      <c r="A167" s="28" t="str">
        <f t="shared" ca="1" si="2"/>
        <v>sehr</v>
      </c>
      <c r="B167" s="24"/>
      <c r="C167" s="30" t="s">
        <v>400</v>
      </c>
      <c r="D167" s="30" t="s">
        <v>402</v>
      </c>
      <c r="E167" s="43" t="s">
        <v>1477</v>
      </c>
      <c r="F167" s="43" t="s">
        <v>1335</v>
      </c>
      <c r="G167" s="27" t="s">
        <v>1219</v>
      </c>
    </row>
    <row r="168" spans="1:10" ht="15" customHeight="1" x14ac:dyDescent="0.3">
      <c r="A168" s="28" t="str">
        <f t="shared" ca="1" si="2"/>
        <v>wenig</v>
      </c>
      <c r="B168" s="24"/>
      <c r="C168" s="30" t="s">
        <v>401</v>
      </c>
      <c r="D168" s="30" t="s">
        <v>403</v>
      </c>
      <c r="E168" s="43" t="s">
        <v>1478</v>
      </c>
      <c r="F168" s="43" t="s">
        <v>1340</v>
      </c>
      <c r="G168" s="27" t="s">
        <v>1219</v>
      </c>
    </row>
    <row r="169" spans="1:10" ht="15" customHeight="1" x14ac:dyDescent="0.3">
      <c r="A169" s="28" t="str">
        <f t="shared" ca="1" si="2"/>
        <v>Bezeichnung</v>
      </c>
      <c r="B169" s="24"/>
      <c r="C169" s="29" t="s">
        <v>22</v>
      </c>
      <c r="D169" s="29" t="s">
        <v>69</v>
      </c>
      <c r="E169" s="43" t="s">
        <v>1396</v>
      </c>
      <c r="F169" s="43" t="s">
        <v>1397</v>
      </c>
      <c r="G169" s="27" t="s">
        <v>1219</v>
      </c>
    </row>
    <row r="170" spans="1:10" ht="15" customHeight="1" x14ac:dyDescent="0.3">
      <c r="A170" s="32" t="str">
        <f t="shared" ca="1" si="2"/>
        <v>Bemerkungen</v>
      </c>
      <c r="B170" s="24"/>
      <c r="C170" s="31" t="s">
        <v>37</v>
      </c>
      <c r="D170" s="31" t="s">
        <v>52</v>
      </c>
      <c r="E170" s="44" t="s">
        <v>1410</v>
      </c>
      <c r="F170" s="44" t="s">
        <v>1411</v>
      </c>
      <c r="G170" s="27" t="s">
        <v>1219</v>
      </c>
    </row>
    <row r="171" spans="1:10" ht="15" customHeight="1" x14ac:dyDescent="0.3">
      <c r="A171" s="32" t="str">
        <f t="shared" ca="1" si="2"/>
        <v>Pro-zesse</v>
      </c>
      <c r="B171" s="24"/>
      <c r="C171" s="26" t="s">
        <v>2615</v>
      </c>
      <c r="D171" s="26" t="s">
        <v>2616</v>
      </c>
      <c r="E171" s="26" t="s">
        <v>2613</v>
      </c>
      <c r="F171" s="26" t="s">
        <v>2614</v>
      </c>
      <c r="G171" s="27"/>
    </row>
    <row r="172" spans="1:10" s="6" customFormat="1" ht="15" customHeight="1" x14ac:dyDescent="0.3">
      <c r="A172" s="40" t="str">
        <f t="shared" ca="1" si="2"/>
        <v>P O T E N Z I A L A N A L Y S E</v>
      </c>
      <c r="B172" s="21"/>
      <c r="C172" s="20" t="s">
        <v>414</v>
      </c>
      <c r="D172" s="20" t="s">
        <v>415</v>
      </c>
      <c r="E172" s="20" t="s">
        <v>1482</v>
      </c>
      <c r="F172" s="20" t="s">
        <v>1483</v>
      </c>
      <c r="G172" s="27" t="s">
        <v>1219</v>
      </c>
      <c r="J172" s="3"/>
    </row>
    <row r="173" spans="1:10" ht="15" customHeight="1" x14ac:dyDescent="0.3">
      <c r="A173" s="23" t="str">
        <f t="shared" ca="1" si="2"/>
        <v xml:space="preserve">                                                                Vorteil</v>
      </c>
      <c r="B173" s="24"/>
      <c r="C173" s="26" t="s">
        <v>145</v>
      </c>
      <c r="D173" s="26" t="s">
        <v>146</v>
      </c>
      <c r="E173" s="45" t="s">
        <v>1484</v>
      </c>
      <c r="F173" s="45" t="s">
        <v>1485</v>
      </c>
      <c r="G173" s="27" t="s">
        <v>1219</v>
      </c>
    </row>
    <row r="174" spans="1:10" ht="15" customHeight="1" x14ac:dyDescent="0.3">
      <c r="A174" s="28" t="str">
        <f t="shared" ca="1" si="2"/>
        <v xml:space="preserve">                    Nachteil</v>
      </c>
      <c r="B174" s="24"/>
      <c r="C174" s="29" t="s">
        <v>144</v>
      </c>
      <c r="D174" s="30" t="s">
        <v>281</v>
      </c>
      <c r="E174" s="43" t="s">
        <v>1553</v>
      </c>
      <c r="F174" s="43" t="s">
        <v>1554</v>
      </c>
      <c r="G174" s="27" t="s">
        <v>1219</v>
      </c>
    </row>
    <row r="175" spans="1:10" ht="15" customHeight="1" x14ac:dyDescent="0.3">
      <c r="A175" s="28" t="str">
        <f t="shared" ca="1" si="2"/>
        <v>Konkurrenz</v>
      </c>
      <c r="B175" s="24"/>
      <c r="C175" s="29" t="s">
        <v>143</v>
      </c>
      <c r="D175" s="29" t="s">
        <v>147</v>
      </c>
      <c r="E175" s="42" t="s">
        <v>1486</v>
      </c>
      <c r="F175" s="42" t="s">
        <v>1487</v>
      </c>
      <c r="G175" s="27" t="s">
        <v>1219</v>
      </c>
    </row>
    <row r="176" spans="1:10" ht="15" customHeight="1" x14ac:dyDescent="0.3">
      <c r="A176" s="28" t="str">
        <f t="shared" ca="1" si="2"/>
        <v>Nr.</v>
      </c>
      <c r="B176" s="24"/>
      <c r="C176" s="29" t="s">
        <v>0</v>
      </c>
      <c r="D176" s="29" t="s">
        <v>54</v>
      </c>
      <c r="E176" s="42" t="s">
        <v>54</v>
      </c>
      <c r="F176" s="42" t="s">
        <v>1345</v>
      </c>
      <c r="G176" s="27" t="s">
        <v>1219</v>
      </c>
    </row>
    <row r="177" spans="1:7" ht="15" customHeight="1" x14ac:dyDescent="0.3">
      <c r="A177" s="28" t="str">
        <f t="shared" ca="1" si="2"/>
        <v>Schlüsselfaktor</v>
      </c>
      <c r="B177" s="24"/>
      <c r="C177" s="29" t="s">
        <v>112</v>
      </c>
      <c r="D177" s="30" t="s">
        <v>282</v>
      </c>
      <c r="E177" s="42" t="s">
        <v>1488</v>
      </c>
      <c r="F177" s="42" t="s">
        <v>1489</v>
      </c>
      <c r="G177" s="27" t="s">
        <v>1219</v>
      </c>
    </row>
    <row r="178" spans="1:7" ht="15" customHeight="1" x14ac:dyDescent="0.3">
      <c r="A178" s="28" t="str">
        <f t="shared" ca="1" si="2"/>
        <v>Bemerkungen</v>
      </c>
      <c r="B178" s="24"/>
      <c r="C178" s="29" t="s">
        <v>37</v>
      </c>
      <c r="D178" s="29" t="s">
        <v>52</v>
      </c>
      <c r="E178" s="42" t="s">
        <v>1410</v>
      </c>
      <c r="F178" s="42" t="s">
        <v>1411</v>
      </c>
      <c r="G178" s="27" t="s">
        <v>1219</v>
      </c>
    </row>
    <row r="179" spans="1:7" ht="15" customHeight="1" x14ac:dyDescent="0.3">
      <c r="A179" s="28" t="str">
        <f t="shared" ca="1" si="2"/>
        <v>Produkt, Sortiment</v>
      </c>
      <c r="B179" s="24"/>
      <c r="C179" s="29" t="s">
        <v>113</v>
      </c>
      <c r="D179" s="30" t="s">
        <v>283</v>
      </c>
      <c r="E179" s="42" t="s">
        <v>1490</v>
      </c>
      <c r="F179" s="42" t="s">
        <v>1491</v>
      </c>
      <c r="G179" s="27" t="s">
        <v>1219</v>
      </c>
    </row>
    <row r="180" spans="1:7" ht="15" customHeight="1" x14ac:dyDescent="0.3">
      <c r="A180" s="28" t="str">
        <f t="shared" ca="1" si="2"/>
        <v>Preise, Konditionen</v>
      </c>
      <c r="B180" s="24"/>
      <c r="C180" s="29" t="s">
        <v>114</v>
      </c>
      <c r="D180" s="30" t="s">
        <v>149</v>
      </c>
      <c r="E180" s="42" t="s">
        <v>1492</v>
      </c>
      <c r="F180" s="42" t="s">
        <v>1493</v>
      </c>
      <c r="G180" s="27" t="s">
        <v>1219</v>
      </c>
    </row>
    <row r="181" spans="1:7" ht="15" customHeight="1" x14ac:dyDescent="0.3">
      <c r="A181" s="28" t="str">
        <f t="shared" ca="1" si="2"/>
        <v>Marktanteil, Marktwachstum, Marktstruktur</v>
      </c>
      <c r="B181" s="24"/>
      <c r="C181" s="29" t="s">
        <v>136</v>
      </c>
      <c r="D181" s="30" t="s">
        <v>284</v>
      </c>
      <c r="E181" s="42" t="s">
        <v>1494</v>
      </c>
      <c r="F181" s="42" t="s">
        <v>1495</v>
      </c>
      <c r="G181" s="27" t="s">
        <v>1219</v>
      </c>
    </row>
    <row r="182" spans="1:7" ht="15" customHeight="1" x14ac:dyDescent="0.3">
      <c r="A182" s="28" t="str">
        <f t="shared" ca="1" si="2"/>
        <v>Markenname, Markenimage</v>
      </c>
      <c r="B182" s="24"/>
      <c r="C182" s="29" t="s">
        <v>137</v>
      </c>
      <c r="D182" s="29" t="s">
        <v>150</v>
      </c>
      <c r="E182" s="42" t="s">
        <v>1496</v>
      </c>
      <c r="F182" s="42" t="s">
        <v>1497</v>
      </c>
      <c r="G182" s="27" t="s">
        <v>1219</v>
      </c>
    </row>
    <row r="183" spans="1:7" ht="15" customHeight="1" x14ac:dyDescent="0.3">
      <c r="A183" s="28" t="str">
        <f t="shared" ca="1" si="2"/>
        <v>Vertriebsorganisation</v>
      </c>
      <c r="B183" s="24"/>
      <c r="C183" s="29" t="s">
        <v>139</v>
      </c>
      <c r="D183" s="29" t="s">
        <v>152</v>
      </c>
      <c r="E183" s="42" t="s">
        <v>1498</v>
      </c>
      <c r="F183" s="42" t="s">
        <v>1499</v>
      </c>
      <c r="G183" s="27" t="s">
        <v>1219</v>
      </c>
    </row>
    <row r="184" spans="1:7" ht="15" customHeight="1" x14ac:dyDescent="0.3">
      <c r="A184" s="28" t="str">
        <f t="shared" ca="1" si="2"/>
        <v>Kundendienst</v>
      </c>
      <c r="B184" s="24"/>
      <c r="C184" s="29" t="s">
        <v>115</v>
      </c>
      <c r="D184" s="29" t="s">
        <v>151</v>
      </c>
      <c r="E184" s="42" t="s">
        <v>1500</v>
      </c>
      <c r="F184" s="42" t="s">
        <v>1501</v>
      </c>
      <c r="G184" s="27" t="s">
        <v>1219</v>
      </c>
    </row>
    <row r="185" spans="1:7" ht="15" customHeight="1" x14ac:dyDescent="0.3">
      <c r="A185" s="28" t="str">
        <f t="shared" ca="1" si="2"/>
        <v>Lieferzeiten, Termintreue, Zuverlässigkeit</v>
      </c>
      <c r="B185" s="24"/>
      <c r="C185" s="29" t="s">
        <v>138</v>
      </c>
      <c r="D185" s="30" t="s">
        <v>285</v>
      </c>
      <c r="E185" s="42" t="s">
        <v>1502</v>
      </c>
      <c r="F185" s="42" t="s">
        <v>1503</v>
      </c>
      <c r="G185" s="27" t="s">
        <v>1219</v>
      </c>
    </row>
    <row r="186" spans="1:7" ht="15" customHeight="1" x14ac:dyDescent="0.3">
      <c r="A186" s="28" t="str">
        <f t="shared" ca="1" si="2"/>
        <v>Qualität</v>
      </c>
      <c r="B186" s="24"/>
      <c r="C186" s="29" t="s">
        <v>38</v>
      </c>
      <c r="D186" s="29" t="s">
        <v>51</v>
      </c>
      <c r="E186" s="42" t="s">
        <v>1504</v>
      </c>
      <c r="F186" s="42" t="s">
        <v>1505</v>
      </c>
      <c r="G186" s="27" t="s">
        <v>1219</v>
      </c>
    </row>
    <row r="187" spans="1:7" ht="15" customHeight="1" x14ac:dyDescent="0.3">
      <c r="A187" s="28" t="str">
        <f t="shared" ca="1" si="2"/>
        <v>Kostenniveau</v>
      </c>
      <c r="B187" s="24"/>
      <c r="C187" s="29" t="s">
        <v>116</v>
      </c>
      <c r="D187" s="29" t="s">
        <v>153</v>
      </c>
      <c r="E187" s="42" t="s">
        <v>1506</v>
      </c>
      <c r="F187" s="42" t="s">
        <v>1507</v>
      </c>
      <c r="G187" s="27" t="s">
        <v>1219</v>
      </c>
    </row>
    <row r="188" spans="1:7" ht="15" customHeight="1" x14ac:dyDescent="0.3">
      <c r="A188" s="28" t="str">
        <f t="shared" ca="1" si="2"/>
        <v>Modernität der Anlagen</v>
      </c>
      <c r="B188" s="24"/>
      <c r="C188" s="29" t="s">
        <v>117</v>
      </c>
      <c r="D188" s="29" t="s">
        <v>154</v>
      </c>
      <c r="E188" s="42" t="s">
        <v>1508</v>
      </c>
      <c r="F188" s="42" t="s">
        <v>1509</v>
      </c>
      <c r="G188" s="27" t="s">
        <v>1219</v>
      </c>
    </row>
    <row r="189" spans="1:7" ht="15" customHeight="1" x14ac:dyDescent="0.3">
      <c r="A189" s="28" t="str">
        <f t="shared" ca="1" si="2"/>
        <v>Produktivität</v>
      </c>
      <c r="B189" s="24"/>
      <c r="C189" s="29" t="s">
        <v>118</v>
      </c>
      <c r="D189" s="29" t="s">
        <v>155</v>
      </c>
      <c r="E189" s="42" t="s">
        <v>1510</v>
      </c>
      <c r="F189" s="42" t="s">
        <v>1511</v>
      </c>
      <c r="G189" s="27" t="s">
        <v>1219</v>
      </c>
    </row>
    <row r="190" spans="1:7" ht="15" customHeight="1" x14ac:dyDescent="0.3">
      <c r="A190" s="28" t="str">
        <f t="shared" ca="1" si="2"/>
        <v>Umweltbelastung, Energieverbrauch</v>
      </c>
      <c r="B190" s="24"/>
      <c r="C190" s="29" t="s">
        <v>135</v>
      </c>
      <c r="D190" s="29" t="s">
        <v>286</v>
      </c>
      <c r="E190" s="42" t="s">
        <v>1512</v>
      </c>
      <c r="F190" s="42" t="s">
        <v>1513</v>
      </c>
      <c r="G190" s="27" t="s">
        <v>1219</v>
      </c>
    </row>
    <row r="191" spans="1:7" ht="15" customHeight="1" x14ac:dyDescent="0.3">
      <c r="A191" s="28" t="str">
        <f t="shared" ca="1" si="2"/>
        <v>Standort, Logistik</v>
      </c>
      <c r="B191" s="24"/>
      <c r="C191" s="29" t="s">
        <v>119</v>
      </c>
      <c r="D191" s="29" t="s">
        <v>287</v>
      </c>
      <c r="E191" s="42" t="s">
        <v>1514</v>
      </c>
      <c r="F191" s="42" t="s">
        <v>1515</v>
      </c>
      <c r="G191" s="27" t="s">
        <v>1219</v>
      </c>
    </row>
    <row r="192" spans="1:7" ht="15" customHeight="1" x14ac:dyDescent="0.3">
      <c r="A192" s="28" t="str">
        <f t="shared" ca="1" si="2"/>
        <v>Versorgungsengpässe</v>
      </c>
      <c r="B192" s="24"/>
      <c r="C192" s="29" t="s">
        <v>120</v>
      </c>
      <c r="D192" s="29" t="s">
        <v>288</v>
      </c>
      <c r="E192" s="42" t="s">
        <v>1516</v>
      </c>
      <c r="F192" s="42" t="s">
        <v>1517</v>
      </c>
      <c r="G192" s="27" t="s">
        <v>1219</v>
      </c>
    </row>
    <row r="193" spans="1:7" ht="15" customHeight="1" x14ac:dyDescent="0.3">
      <c r="A193" s="28" t="str">
        <f t="shared" ca="1" si="2"/>
        <v>Preisabhängigkeit</v>
      </c>
      <c r="B193" s="24"/>
      <c r="C193" s="29" t="s">
        <v>122</v>
      </c>
      <c r="D193" s="29" t="s">
        <v>156</v>
      </c>
      <c r="E193" s="42" t="s">
        <v>1518</v>
      </c>
      <c r="F193" s="42" t="s">
        <v>1519</v>
      </c>
      <c r="G193" s="27" t="s">
        <v>1219</v>
      </c>
    </row>
    <row r="194" spans="1:7" ht="15" customHeight="1" x14ac:dyDescent="0.3">
      <c r="A194" s="28" t="str">
        <f t="shared" ca="1" si="2"/>
        <v xml:space="preserve">Wechselkursabhängigkeit </v>
      </c>
      <c r="B194" s="24"/>
      <c r="C194" s="29" t="s">
        <v>148</v>
      </c>
      <c r="D194" s="30" t="s">
        <v>289</v>
      </c>
      <c r="E194" s="42" t="s">
        <v>1520</v>
      </c>
      <c r="F194" s="42" t="s">
        <v>1521</v>
      </c>
      <c r="G194" s="27" t="s">
        <v>1219</v>
      </c>
    </row>
    <row r="195" spans="1:7" ht="15" customHeight="1" x14ac:dyDescent="0.3">
      <c r="A195" s="28" t="str">
        <f t="shared" ca="1" si="2"/>
        <v>Zulieferqualität</v>
      </c>
      <c r="B195" s="24"/>
      <c r="C195" s="29" t="s">
        <v>121</v>
      </c>
      <c r="D195" s="29" t="s">
        <v>157</v>
      </c>
      <c r="E195" s="42" t="s">
        <v>1522</v>
      </c>
      <c r="F195" s="42" t="s">
        <v>1523</v>
      </c>
      <c r="G195" s="27" t="s">
        <v>1219</v>
      </c>
    </row>
    <row r="196" spans="1:7" ht="15" customHeight="1" x14ac:dyDescent="0.3">
      <c r="A196" s="28" t="str">
        <f t="shared" ca="1" si="2"/>
        <v>Innovation, Patente</v>
      </c>
      <c r="B196" s="24"/>
      <c r="C196" s="29" t="s">
        <v>159</v>
      </c>
      <c r="D196" s="29" t="s">
        <v>158</v>
      </c>
      <c r="E196" s="42" t="s">
        <v>1524</v>
      </c>
      <c r="F196" s="42" t="s">
        <v>1525</v>
      </c>
      <c r="G196" s="27" t="s">
        <v>1219</v>
      </c>
    </row>
    <row r="197" spans="1:7" ht="15" customHeight="1" x14ac:dyDescent="0.3">
      <c r="A197" s="28" t="str">
        <f t="shared" ref="A197:A260" ca="1" si="3">OFFSET($C197,0,$B$4-1)</f>
        <v>Know-how</v>
      </c>
      <c r="B197" s="24"/>
      <c r="C197" s="29" t="s">
        <v>161</v>
      </c>
      <c r="D197" s="29" t="s">
        <v>160</v>
      </c>
      <c r="E197" s="42" t="s">
        <v>1526</v>
      </c>
      <c r="F197" s="42" t="s">
        <v>161</v>
      </c>
      <c r="G197" s="27" t="s">
        <v>1219</v>
      </c>
    </row>
    <row r="198" spans="1:7" ht="15" customHeight="1" x14ac:dyDescent="0.3">
      <c r="A198" s="28" t="str">
        <f t="shared" ca="1" si="3"/>
        <v>Ausstattung</v>
      </c>
      <c r="B198" s="24"/>
      <c r="C198" s="29" t="s">
        <v>125</v>
      </c>
      <c r="D198" s="29" t="s">
        <v>162</v>
      </c>
      <c r="E198" s="42" t="s">
        <v>1527</v>
      </c>
      <c r="F198" s="42" t="s">
        <v>1528</v>
      </c>
      <c r="G198" s="27" t="s">
        <v>1219</v>
      </c>
    </row>
    <row r="199" spans="1:7" ht="15" customHeight="1" x14ac:dyDescent="0.3">
      <c r="A199" s="28" t="str">
        <f t="shared" ca="1" si="3"/>
        <v>Motivation und Engagement der MA</v>
      </c>
      <c r="B199" s="24"/>
      <c r="C199" s="29" t="s">
        <v>140</v>
      </c>
      <c r="D199" s="29" t="s">
        <v>163</v>
      </c>
      <c r="E199" s="42" t="s">
        <v>1529</v>
      </c>
      <c r="F199" s="42" t="s">
        <v>1530</v>
      </c>
      <c r="G199" s="27" t="s">
        <v>1219</v>
      </c>
    </row>
    <row r="200" spans="1:7" ht="15" customHeight="1" x14ac:dyDescent="0.3">
      <c r="A200" s="28" t="str">
        <f t="shared" ca="1" si="3"/>
        <v xml:space="preserve">Führungsinstrumente, Management </v>
      </c>
      <c r="B200" s="24"/>
      <c r="C200" s="29" t="s">
        <v>141</v>
      </c>
      <c r="D200" s="29" t="s">
        <v>164</v>
      </c>
      <c r="E200" s="42" t="s">
        <v>1531</v>
      </c>
      <c r="F200" s="42" t="s">
        <v>1532</v>
      </c>
      <c r="G200" s="27" t="s">
        <v>1219</v>
      </c>
    </row>
    <row r="201" spans="1:7" ht="15" customHeight="1" x14ac:dyDescent="0.3">
      <c r="A201" s="28" t="str">
        <f t="shared" ca="1" si="3"/>
        <v>Schlanke, flexible Organisation</v>
      </c>
      <c r="B201" s="24"/>
      <c r="C201" s="29" t="s">
        <v>127</v>
      </c>
      <c r="D201" s="30" t="s">
        <v>290</v>
      </c>
      <c r="E201" s="42" t="s">
        <v>1533</v>
      </c>
      <c r="F201" s="42" t="s">
        <v>1534</v>
      </c>
      <c r="G201" s="27" t="s">
        <v>1219</v>
      </c>
    </row>
    <row r="202" spans="1:7" ht="15" customHeight="1" x14ac:dyDescent="0.3">
      <c r="A202" s="28" t="str">
        <f t="shared" ca="1" si="3"/>
        <v>Ausbildung, Qualifikation der MA</v>
      </c>
      <c r="B202" s="24"/>
      <c r="C202" s="29" t="s">
        <v>142</v>
      </c>
      <c r="D202" s="29" t="s">
        <v>165</v>
      </c>
      <c r="E202" s="42" t="s">
        <v>1535</v>
      </c>
      <c r="F202" s="42" t="s">
        <v>1536</v>
      </c>
      <c r="G202" s="27" t="s">
        <v>1219</v>
      </c>
    </row>
    <row r="203" spans="1:7" ht="15" customHeight="1" x14ac:dyDescent="0.3">
      <c r="A203" s="28" t="str">
        <f t="shared" ca="1" si="3"/>
        <v>Altersstruktur</v>
      </c>
      <c r="B203" s="24"/>
      <c r="C203" s="30" t="s">
        <v>293</v>
      </c>
      <c r="D203" s="29" t="s">
        <v>291</v>
      </c>
      <c r="E203" s="43" t="s">
        <v>1537</v>
      </c>
      <c r="F203" s="43" t="s">
        <v>1538</v>
      </c>
      <c r="G203" s="27" t="s">
        <v>1219</v>
      </c>
    </row>
    <row r="204" spans="1:7" ht="15" customHeight="1" x14ac:dyDescent="0.3">
      <c r="A204" s="28" t="str">
        <f t="shared" ca="1" si="3"/>
        <v>Fluktuationsrate, Krankenstand</v>
      </c>
      <c r="B204" s="24"/>
      <c r="C204" s="29" t="s">
        <v>128</v>
      </c>
      <c r="D204" s="29" t="s">
        <v>292</v>
      </c>
      <c r="E204" s="42" t="s">
        <v>1539</v>
      </c>
      <c r="F204" s="42" t="s">
        <v>1540</v>
      </c>
      <c r="G204" s="27" t="s">
        <v>1219</v>
      </c>
    </row>
    <row r="205" spans="1:7" ht="15" customHeight="1" x14ac:dyDescent="0.3">
      <c r="A205" s="28" t="str">
        <f t="shared" ca="1" si="3"/>
        <v>Finanzkraft, Liquidität</v>
      </c>
      <c r="B205" s="24"/>
      <c r="C205" s="29" t="s">
        <v>130</v>
      </c>
      <c r="D205" s="29" t="s">
        <v>166</v>
      </c>
      <c r="E205" s="42" t="s">
        <v>1541</v>
      </c>
      <c r="F205" s="42" t="s">
        <v>1542</v>
      </c>
      <c r="G205" s="27" t="s">
        <v>1219</v>
      </c>
    </row>
    <row r="206" spans="1:7" ht="15" customHeight="1" x14ac:dyDescent="0.3">
      <c r="A206" s="28" t="str">
        <f t="shared" ca="1" si="3"/>
        <v>Standort, Raumreserven</v>
      </c>
      <c r="B206" s="24"/>
      <c r="C206" s="29" t="s">
        <v>131</v>
      </c>
      <c r="D206" s="30" t="s">
        <v>294</v>
      </c>
      <c r="E206" s="42" t="s">
        <v>1543</v>
      </c>
      <c r="F206" s="42" t="s">
        <v>1544</v>
      </c>
      <c r="G206" s="27" t="s">
        <v>1219</v>
      </c>
    </row>
    <row r="207" spans="1:7" ht="15" customHeight="1" x14ac:dyDescent="0.3">
      <c r="A207" s="28" t="str">
        <f t="shared" ca="1" si="3"/>
        <v>Controlling</v>
      </c>
      <c r="B207" s="24"/>
      <c r="C207" s="29" t="s">
        <v>132</v>
      </c>
      <c r="D207" s="29" t="s">
        <v>132</v>
      </c>
      <c r="E207" s="42" t="s">
        <v>132</v>
      </c>
      <c r="F207" s="42" t="s">
        <v>132</v>
      </c>
      <c r="G207" s="27" t="s">
        <v>1219</v>
      </c>
    </row>
    <row r="208" spans="1:7" ht="15" customHeight="1" x14ac:dyDescent="0.3">
      <c r="A208" s="28" t="str">
        <f t="shared" ca="1" si="3"/>
        <v>Entscheidungswege</v>
      </c>
      <c r="B208" s="24"/>
      <c r="C208" s="29" t="s">
        <v>133</v>
      </c>
      <c r="D208" s="29" t="s">
        <v>167</v>
      </c>
      <c r="E208" s="42" t="s">
        <v>1545</v>
      </c>
      <c r="F208" s="42" t="s">
        <v>1546</v>
      </c>
      <c r="G208" s="27" t="s">
        <v>1219</v>
      </c>
    </row>
    <row r="209" spans="1:10" ht="15" customHeight="1" x14ac:dyDescent="0.3">
      <c r="A209" s="28" t="str">
        <f t="shared" ca="1" si="3"/>
        <v>Absatz</v>
      </c>
      <c r="B209" s="24"/>
      <c r="C209" s="29" t="s">
        <v>123</v>
      </c>
      <c r="D209" s="29" t="s">
        <v>169</v>
      </c>
      <c r="E209" s="42" t="s">
        <v>169</v>
      </c>
      <c r="F209" s="42" t="s">
        <v>1547</v>
      </c>
      <c r="G209" s="27" t="s">
        <v>1219</v>
      </c>
    </row>
    <row r="210" spans="1:10" ht="15" customHeight="1" x14ac:dyDescent="0.3">
      <c r="A210" s="28" t="str">
        <f t="shared" ca="1" si="3"/>
        <v>Produktion</v>
      </c>
      <c r="B210" s="24"/>
      <c r="C210" s="29" t="s">
        <v>23</v>
      </c>
      <c r="D210" s="29" t="s">
        <v>170</v>
      </c>
      <c r="E210" s="42" t="s">
        <v>170</v>
      </c>
      <c r="F210" s="42" t="s">
        <v>1548</v>
      </c>
      <c r="G210" s="27" t="s">
        <v>1219</v>
      </c>
    </row>
    <row r="211" spans="1:10" ht="15" customHeight="1" x14ac:dyDescent="0.3">
      <c r="A211" s="28" t="str">
        <f t="shared" ca="1" si="3"/>
        <v>Beschaffung</v>
      </c>
      <c r="B211" s="24"/>
      <c r="C211" s="29" t="s">
        <v>124</v>
      </c>
      <c r="D211" s="29" t="s">
        <v>173</v>
      </c>
      <c r="E211" s="42" t="s">
        <v>1549</v>
      </c>
      <c r="F211" s="42" t="s">
        <v>1550</v>
      </c>
      <c r="G211" s="27" t="s">
        <v>1219</v>
      </c>
    </row>
    <row r="212" spans="1:10" ht="15" customHeight="1" x14ac:dyDescent="0.3">
      <c r="A212" s="28" t="str">
        <f t="shared" ca="1" si="3"/>
        <v>F&amp;E</v>
      </c>
      <c r="B212" s="24"/>
      <c r="C212" s="29" t="s">
        <v>126</v>
      </c>
      <c r="D212" s="29" t="s">
        <v>168</v>
      </c>
      <c r="E212" s="42" t="s">
        <v>168</v>
      </c>
      <c r="F212" s="42" t="s">
        <v>168</v>
      </c>
      <c r="G212" s="27" t="s">
        <v>1219</v>
      </c>
    </row>
    <row r="213" spans="1:10" ht="15" customHeight="1" x14ac:dyDescent="0.3">
      <c r="A213" s="28" t="str">
        <f t="shared" ca="1" si="3"/>
        <v>Personal</v>
      </c>
      <c r="B213" s="24"/>
      <c r="C213" s="29" t="s">
        <v>129</v>
      </c>
      <c r="D213" s="29" t="s">
        <v>171</v>
      </c>
      <c r="E213" s="42" t="s">
        <v>171</v>
      </c>
      <c r="F213" s="42" t="s">
        <v>1551</v>
      </c>
      <c r="G213" s="27" t="s">
        <v>1219</v>
      </c>
    </row>
    <row r="214" spans="1:10" ht="15" customHeight="1" x14ac:dyDescent="0.3">
      <c r="A214" s="32" t="str">
        <f t="shared" ca="1" si="3"/>
        <v>Verwaltung</v>
      </c>
      <c r="B214" s="24"/>
      <c r="C214" s="31" t="s">
        <v>134</v>
      </c>
      <c r="D214" s="31" t="s">
        <v>172</v>
      </c>
      <c r="E214" s="50" t="s">
        <v>172</v>
      </c>
      <c r="F214" s="50" t="s">
        <v>1552</v>
      </c>
      <c r="G214" s="27" t="s">
        <v>1219</v>
      </c>
    </row>
    <row r="215" spans="1:10" s="6" customFormat="1" ht="15" customHeight="1" x14ac:dyDescent="0.3">
      <c r="A215" s="40" t="str">
        <f t="shared" ca="1" si="3"/>
        <v>K E N N Z A H L E N</v>
      </c>
      <c r="B215" s="21"/>
      <c r="C215" s="20" t="s">
        <v>416</v>
      </c>
      <c r="D215" s="20" t="s">
        <v>417</v>
      </c>
      <c r="E215" s="20" t="s">
        <v>1555</v>
      </c>
      <c r="F215" s="20" t="s">
        <v>1556</v>
      </c>
      <c r="G215" s="27" t="s">
        <v>1219</v>
      </c>
      <c r="J215" s="3"/>
    </row>
    <row r="216" spans="1:10" ht="15" customHeight="1" x14ac:dyDescent="0.3">
      <c r="A216" s="23" t="str">
        <f t="shared" ca="1" si="3"/>
        <v>Externe Kennzahlen</v>
      </c>
      <c r="B216" s="24"/>
      <c r="C216" s="25" t="s">
        <v>27</v>
      </c>
      <c r="D216" s="25" t="s">
        <v>91</v>
      </c>
      <c r="E216" s="41" t="s">
        <v>1557</v>
      </c>
      <c r="F216" s="41" t="s">
        <v>1558</v>
      </c>
      <c r="G216" s="27" t="s">
        <v>1219</v>
      </c>
    </row>
    <row r="217" spans="1:10" ht="15" customHeight="1" x14ac:dyDescent="0.3">
      <c r="A217" s="28" t="str">
        <f t="shared" ca="1" si="3"/>
        <v>Interne Kennzahlen</v>
      </c>
      <c r="B217" s="24"/>
      <c r="C217" s="29" t="s">
        <v>24</v>
      </c>
      <c r="D217" s="29" t="s">
        <v>86</v>
      </c>
      <c r="E217" s="42" t="s">
        <v>1559</v>
      </c>
      <c r="F217" s="42" t="s">
        <v>1560</v>
      </c>
      <c r="G217" s="27" t="s">
        <v>1219</v>
      </c>
    </row>
    <row r="218" spans="1:10" ht="15" customHeight="1" x14ac:dyDescent="0.3">
      <c r="A218" s="28" t="str">
        <f t="shared" ca="1" si="3"/>
        <v>Nr.</v>
      </c>
      <c r="B218" s="24"/>
      <c r="C218" s="29" t="s">
        <v>0</v>
      </c>
      <c r="D218" s="29" t="s">
        <v>54</v>
      </c>
      <c r="E218" s="42" t="s">
        <v>54</v>
      </c>
      <c r="F218" s="42" t="s">
        <v>1345</v>
      </c>
      <c r="G218" s="27" t="s">
        <v>1219</v>
      </c>
    </row>
    <row r="219" spans="1:10" ht="15" customHeight="1" x14ac:dyDescent="0.3">
      <c r="A219" s="28" t="str">
        <f t="shared" ca="1" si="3"/>
        <v>Kennzahl</v>
      </c>
      <c r="B219" s="24"/>
      <c r="C219" s="29" t="s">
        <v>18</v>
      </c>
      <c r="D219" s="29" t="s">
        <v>87</v>
      </c>
      <c r="E219" s="42" t="s">
        <v>1561</v>
      </c>
      <c r="F219" s="42" t="s">
        <v>1562</v>
      </c>
      <c r="G219" s="27" t="s">
        <v>1219</v>
      </c>
    </row>
    <row r="220" spans="1:10" ht="15" customHeight="1" x14ac:dyDescent="0.3">
      <c r="A220" s="28" t="str">
        <f t="shared" ca="1" si="3"/>
        <v>Erläuterungen</v>
      </c>
      <c r="B220" s="24"/>
      <c r="C220" s="29" t="s">
        <v>25</v>
      </c>
      <c r="D220" s="29" t="s">
        <v>88</v>
      </c>
      <c r="E220" s="42" t="s">
        <v>1563</v>
      </c>
      <c r="F220" s="42" t="s">
        <v>1564</v>
      </c>
      <c r="G220" s="27" t="s">
        <v>1219</v>
      </c>
    </row>
    <row r="221" spans="1:10" ht="15" customHeight="1" x14ac:dyDescent="0.3">
      <c r="A221" s="28" t="str">
        <f t="shared" ca="1" si="3"/>
        <v>Einfluss auf Entwicklung</v>
      </c>
      <c r="B221" s="24"/>
      <c r="C221" s="29" t="s">
        <v>4</v>
      </c>
      <c r="D221" s="29" t="s">
        <v>90</v>
      </c>
      <c r="E221" s="42" t="s">
        <v>1400</v>
      </c>
      <c r="F221" s="42" t="s">
        <v>1565</v>
      </c>
      <c r="G221" s="27" t="s">
        <v>1219</v>
      </c>
    </row>
    <row r="222" spans="1:10" ht="15" customHeight="1" x14ac:dyDescent="0.3">
      <c r="A222" s="28" t="str">
        <f t="shared" ca="1" si="3"/>
        <v>Trend</v>
      </c>
      <c r="B222" s="24"/>
      <c r="C222" s="29" t="s">
        <v>6</v>
      </c>
      <c r="D222" s="29" t="s">
        <v>278</v>
      </c>
      <c r="E222" s="42" t="s">
        <v>6</v>
      </c>
      <c r="F222" s="42" t="s">
        <v>1372</v>
      </c>
      <c r="G222" s="27" t="s">
        <v>1219</v>
      </c>
    </row>
    <row r="223" spans="1:10" ht="15" customHeight="1" x14ac:dyDescent="0.3">
      <c r="A223" s="28" t="str">
        <f t="shared" ca="1" si="3"/>
        <v>Vor- und Nachteile</v>
      </c>
      <c r="B223" s="24"/>
      <c r="C223" s="29" t="s">
        <v>26</v>
      </c>
      <c r="D223" s="29" t="s">
        <v>295</v>
      </c>
      <c r="E223" s="42" t="s">
        <v>1566</v>
      </c>
      <c r="F223" s="42" t="s">
        <v>1567</v>
      </c>
      <c r="G223" s="27" t="s">
        <v>1219</v>
      </c>
    </row>
    <row r="224" spans="1:10" ht="15" customHeight="1" x14ac:dyDescent="0.3">
      <c r="A224" s="32" t="str">
        <f t="shared" ca="1" si="3"/>
        <v>Quelle</v>
      </c>
      <c r="B224" s="24"/>
      <c r="C224" s="31" t="s">
        <v>85</v>
      </c>
      <c r="D224" s="31" t="s">
        <v>89</v>
      </c>
      <c r="E224" s="50" t="s">
        <v>89</v>
      </c>
      <c r="F224" s="50" t="s">
        <v>1568</v>
      </c>
      <c r="G224" s="27" t="s">
        <v>1219</v>
      </c>
    </row>
    <row r="225" spans="1:10" s="6" customFormat="1" ht="15" customHeight="1" x14ac:dyDescent="0.3">
      <c r="A225" s="40" t="str">
        <f t="shared" ca="1" si="3"/>
        <v>Z U K U N F T S S Z E N A R I E N</v>
      </c>
      <c r="B225" s="21"/>
      <c r="C225" s="20" t="s">
        <v>418</v>
      </c>
      <c r="D225" s="20" t="s">
        <v>419</v>
      </c>
      <c r="E225" s="20" t="s">
        <v>1569</v>
      </c>
      <c r="F225" s="20" t="s">
        <v>1570</v>
      </c>
      <c r="G225" s="27" t="s">
        <v>1219</v>
      </c>
      <c r="J225" s="3"/>
    </row>
    <row r="226" spans="1:10" ht="15" customHeight="1" x14ac:dyDescent="0.3">
      <c r="A226" s="23" t="str">
        <f t="shared" ca="1" si="3"/>
        <v>Empirische Daten</v>
      </c>
      <c r="B226" s="24"/>
      <c r="C226" s="25" t="s">
        <v>227</v>
      </c>
      <c r="D226" s="25" t="s">
        <v>232</v>
      </c>
      <c r="E226" s="41" t="s">
        <v>1571</v>
      </c>
      <c r="F226" s="41" t="s">
        <v>1572</v>
      </c>
      <c r="G226" s="27" t="s">
        <v>1219</v>
      </c>
    </row>
    <row r="227" spans="1:10" ht="15" customHeight="1" x14ac:dyDescent="0.3">
      <c r="A227" s="28" t="str">
        <f t="shared" ca="1" si="3"/>
        <v>Aktuelle Situation</v>
      </c>
      <c r="B227" s="24"/>
      <c r="C227" s="29" t="s">
        <v>228</v>
      </c>
      <c r="D227" s="29" t="s">
        <v>233</v>
      </c>
      <c r="E227" s="42" t="s">
        <v>1573</v>
      </c>
      <c r="F227" s="42" t="s">
        <v>1574</v>
      </c>
      <c r="G227" s="27" t="s">
        <v>1219</v>
      </c>
    </row>
    <row r="228" spans="1:10" ht="15" customHeight="1" x14ac:dyDescent="0.3">
      <c r="A228" s="28" t="str">
        <f t="shared" ca="1" si="3"/>
        <v>Vergangenheit</v>
      </c>
      <c r="B228" s="24"/>
      <c r="C228" s="29" t="s">
        <v>229</v>
      </c>
      <c r="D228" s="29" t="s">
        <v>234</v>
      </c>
      <c r="E228" s="42" t="s">
        <v>1575</v>
      </c>
      <c r="F228" s="42" t="s">
        <v>1576</v>
      </c>
      <c r="G228" s="27" t="s">
        <v>1219</v>
      </c>
    </row>
    <row r="229" spans="1:10" ht="15" customHeight="1" x14ac:dyDescent="0.3">
      <c r="A229" s="28" t="str">
        <f t="shared" ca="1" si="3"/>
        <v>Gegenwart</v>
      </c>
      <c r="B229" s="24"/>
      <c r="C229" s="29" t="s">
        <v>230</v>
      </c>
      <c r="D229" s="29" t="s">
        <v>235</v>
      </c>
      <c r="E229" s="42" t="s">
        <v>1577</v>
      </c>
      <c r="F229" s="42" t="s">
        <v>1578</v>
      </c>
      <c r="G229" s="27" t="s">
        <v>1219</v>
      </c>
    </row>
    <row r="230" spans="1:10" ht="15" customHeight="1" x14ac:dyDescent="0.3">
      <c r="A230" s="28" t="str">
        <f t="shared" ca="1" si="3"/>
        <v>Zukunft</v>
      </c>
      <c r="B230" s="24"/>
      <c r="C230" s="29" t="s">
        <v>231</v>
      </c>
      <c r="D230" s="30" t="s">
        <v>296</v>
      </c>
      <c r="E230" s="42" t="s">
        <v>1579</v>
      </c>
      <c r="F230" s="42" t="s">
        <v>1580</v>
      </c>
      <c r="G230" s="27" t="s">
        <v>1219</v>
      </c>
    </row>
    <row r="231" spans="1:10" ht="15" customHeight="1" x14ac:dyDescent="0.3">
      <c r="A231" s="28" t="str">
        <f t="shared" ca="1" si="3"/>
        <v>Nr.</v>
      </c>
      <c r="B231" s="24"/>
      <c r="C231" s="29" t="s">
        <v>0</v>
      </c>
      <c r="D231" s="29" t="s">
        <v>54</v>
      </c>
      <c r="E231" s="42" t="s">
        <v>54</v>
      </c>
      <c r="F231" s="42" t="s">
        <v>1345</v>
      </c>
      <c r="G231" s="27" t="s">
        <v>1219</v>
      </c>
    </row>
    <row r="232" spans="1:10" ht="15" customHeight="1" x14ac:dyDescent="0.3">
      <c r="A232" s="28" t="str">
        <f t="shared" ca="1" si="3"/>
        <v>Szenario</v>
      </c>
      <c r="B232" s="24"/>
      <c r="C232" s="29" t="s">
        <v>15</v>
      </c>
      <c r="D232" s="30" t="s">
        <v>297</v>
      </c>
      <c r="E232" s="42" t="s">
        <v>1581</v>
      </c>
      <c r="F232" s="42" t="s">
        <v>1581</v>
      </c>
      <c r="G232" s="27" t="s">
        <v>1219</v>
      </c>
    </row>
    <row r="233" spans="1:10" ht="15" customHeight="1" x14ac:dyDescent="0.3">
      <c r="A233" s="28" t="str">
        <f t="shared" ca="1" si="3"/>
        <v>Hauptchancen</v>
      </c>
      <c r="B233" s="24"/>
      <c r="C233" s="29" t="s">
        <v>14</v>
      </c>
      <c r="D233" s="29" t="s">
        <v>83</v>
      </c>
      <c r="E233" s="42" t="s">
        <v>1582</v>
      </c>
      <c r="F233" s="42" t="s">
        <v>1583</v>
      </c>
      <c r="G233" s="27" t="s">
        <v>1219</v>
      </c>
    </row>
    <row r="234" spans="1:10" ht="15" customHeight="1" x14ac:dyDescent="0.3">
      <c r="A234" s="28" t="str">
        <f t="shared" ca="1" si="3"/>
        <v>Hauptgefahren</v>
      </c>
      <c r="B234" s="24"/>
      <c r="C234" s="29" t="s">
        <v>13</v>
      </c>
      <c r="D234" s="29" t="s">
        <v>84</v>
      </c>
      <c r="E234" s="42" t="s">
        <v>1465</v>
      </c>
      <c r="F234" s="42" t="s">
        <v>1466</v>
      </c>
      <c r="G234" s="27" t="s">
        <v>1219</v>
      </c>
    </row>
    <row r="235" spans="1:10" ht="15" customHeight="1" x14ac:dyDescent="0.3">
      <c r="A235" s="28" t="str">
        <f t="shared" ca="1" si="3"/>
        <v>Eintretenswahr-scheinlichkeit in %</v>
      </c>
      <c r="B235" s="24"/>
      <c r="C235" s="30" t="s">
        <v>2332</v>
      </c>
      <c r="D235" s="30" t="s">
        <v>491</v>
      </c>
      <c r="E235" s="43" t="s">
        <v>1584</v>
      </c>
      <c r="F235" s="43" t="s">
        <v>1585</v>
      </c>
      <c r="G235" s="27" t="s">
        <v>1219</v>
      </c>
    </row>
    <row r="236" spans="1:10" ht="15" customHeight="1" x14ac:dyDescent="0.3">
      <c r="A236" s="32" t="str">
        <f t="shared" ca="1" si="3"/>
        <v>Faktoren, die dies begünstigen</v>
      </c>
      <c r="B236" s="24"/>
      <c r="C236" s="31" t="s">
        <v>101</v>
      </c>
      <c r="D236" s="33" t="s">
        <v>298</v>
      </c>
      <c r="E236" s="50" t="s">
        <v>1586</v>
      </c>
      <c r="F236" s="50" t="s">
        <v>1587</v>
      </c>
      <c r="G236" s="27" t="s">
        <v>1219</v>
      </c>
    </row>
    <row r="237" spans="1:10" s="6" customFormat="1" ht="15" customHeight="1" x14ac:dyDescent="0.3">
      <c r="A237" s="40" t="str">
        <f t="shared" ca="1" si="3"/>
        <v>R I S I K O M A N A G E M E N T</v>
      </c>
      <c r="B237" s="21"/>
      <c r="C237" s="20" t="s">
        <v>420</v>
      </c>
      <c r="D237" s="20" t="s">
        <v>1608</v>
      </c>
      <c r="E237" s="20" t="s">
        <v>1588</v>
      </c>
      <c r="F237" s="20" t="s">
        <v>1589</v>
      </c>
      <c r="G237" s="27" t="s">
        <v>1219</v>
      </c>
      <c r="J237" s="3"/>
    </row>
    <row r="238" spans="1:10" ht="15" customHeight="1" x14ac:dyDescent="0.3">
      <c r="A238" s="23" t="str">
        <f t="shared" ca="1" si="3"/>
        <v>Eintretenswahr-scheinlichkeit</v>
      </c>
      <c r="B238" s="24"/>
      <c r="C238" s="26" t="s">
        <v>2331</v>
      </c>
      <c r="D238" s="25" t="s">
        <v>103</v>
      </c>
      <c r="E238" s="41" t="s">
        <v>1590</v>
      </c>
      <c r="F238" s="41" t="s">
        <v>1591</v>
      </c>
      <c r="G238" s="27" t="s">
        <v>1219</v>
      </c>
    </row>
    <row r="239" spans="1:10" ht="15" customHeight="1" x14ac:dyDescent="0.3">
      <c r="A239" s="28" t="str">
        <f t="shared" ca="1" si="3"/>
        <v>hoch</v>
      </c>
      <c r="B239" s="24"/>
      <c r="C239" s="29" t="s">
        <v>214</v>
      </c>
      <c r="D239" s="29" t="s">
        <v>299</v>
      </c>
      <c r="E239" s="42" t="s">
        <v>1334</v>
      </c>
      <c r="F239" s="42" t="s">
        <v>1592</v>
      </c>
      <c r="G239" s="27" t="s">
        <v>1219</v>
      </c>
    </row>
    <row r="240" spans="1:10" ht="15" customHeight="1" x14ac:dyDescent="0.3">
      <c r="A240" s="28" t="str">
        <f t="shared" ca="1" si="3"/>
        <v>mittel</v>
      </c>
      <c r="B240" s="24"/>
      <c r="C240" s="29" t="s">
        <v>53</v>
      </c>
      <c r="D240" s="29" t="s">
        <v>300</v>
      </c>
      <c r="E240" s="42" t="s">
        <v>1593</v>
      </c>
      <c r="F240" s="42" t="s">
        <v>1594</v>
      </c>
      <c r="G240" s="27" t="s">
        <v>1219</v>
      </c>
    </row>
    <row r="241" spans="1:10" ht="15" customHeight="1" x14ac:dyDescent="0.3">
      <c r="A241" s="28" t="str">
        <f t="shared" ca="1" si="3"/>
        <v>gering</v>
      </c>
      <c r="B241" s="24"/>
      <c r="C241" s="29" t="s">
        <v>216</v>
      </c>
      <c r="D241" s="29" t="s">
        <v>240</v>
      </c>
      <c r="E241" s="42" t="s">
        <v>1339</v>
      </c>
      <c r="F241" s="42" t="s">
        <v>1595</v>
      </c>
      <c r="G241" s="27" t="s">
        <v>1219</v>
      </c>
    </row>
    <row r="242" spans="1:10" ht="15" customHeight="1" x14ac:dyDescent="0.3">
      <c r="A242" s="28" t="str">
        <f t="shared" ca="1" si="3"/>
        <v>Schadensausmass</v>
      </c>
      <c r="B242" s="24"/>
      <c r="C242" s="29" t="s">
        <v>236</v>
      </c>
      <c r="D242" s="29" t="s">
        <v>241</v>
      </c>
      <c r="E242" s="42" t="s">
        <v>1596</v>
      </c>
      <c r="F242" s="42" t="s">
        <v>1597</v>
      </c>
      <c r="G242" s="27" t="s">
        <v>1219</v>
      </c>
    </row>
    <row r="243" spans="1:10" ht="15" customHeight="1" x14ac:dyDescent="0.3">
      <c r="A243" s="28" t="str">
        <f t="shared" ca="1" si="3"/>
        <v>Kein Handlungsbedarf</v>
      </c>
      <c r="B243" s="24"/>
      <c r="C243" s="29" t="s">
        <v>237</v>
      </c>
      <c r="D243" s="30" t="s">
        <v>301</v>
      </c>
      <c r="E243" s="42" t="s">
        <v>1598</v>
      </c>
      <c r="F243" s="42" t="s">
        <v>1599</v>
      </c>
      <c r="G243" s="27" t="s">
        <v>1219</v>
      </c>
    </row>
    <row r="244" spans="1:10" ht="15" customHeight="1" x14ac:dyDescent="0.3">
      <c r="A244" s="28" t="str">
        <f t="shared" ca="1" si="3"/>
        <v>Handlungsbedarf</v>
      </c>
      <c r="B244" s="24"/>
      <c r="C244" s="29" t="s">
        <v>238</v>
      </c>
      <c r="D244" s="30" t="s">
        <v>302</v>
      </c>
      <c r="E244" s="42" t="s">
        <v>1600</v>
      </c>
      <c r="F244" s="42" t="s">
        <v>1601</v>
      </c>
      <c r="G244" s="27" t="s">
        <v>1219</v>
      </c>
    </row>
    <row r="245" spans="1:10" ht="15" customHeight="1" x14ac:dyDescent="0.3">
      <c r="A245" s="28" t="str">
        <f t="shared" ca="1" si="3"/>
        <v>Akuter Handlungsbedarf</v>
      </c>
      <c r="B245" s="24"/>
      <c r="C245" s="29" t="s">
        <v>239</v>
      </c>
      <c r="D245" s="29" t="s">
        <v>242</v>
      </c>
      <c r="E245" s="42" t="s">
        <v>1602</v>
      </c>
      <c r="F245" s="42" t="s">
        <v>1603</v>
      </c>
      <c r="G245" s="27" t="s">
        <v>1219</v>
      </c>
    </row>
    <row r="246" spans="1:10" ht="15" customHeight="1" x14ac:dyDescent="0.3">
      <c r="A246" s="28" t="str">
        <f t="shared" ca="1" si="3"/>
        <v>Nr.</v>
      </c>
      <c r="B246" s="24"/>
      <c r="C246" s="29" t="s">
        <v>0</v>
      </c>
      <c r="D246" s="29" t="s">
        <v>54</v>
      </c>
      <c r="E246" s="42" t="s">
        <v>54</v>
      </c>
      <c r="F246" s="42" t="s">
        <v>1345</v>
      </c>
      <c r="G246" s="27" t="s">
        <v>1219</v>
      </c>
    </row>
    <row r="247" spans="1:10" ht="15" customHeight="1" x14ac:dyDescent="0.3">
      <c r="A247" s="28" t="str">
        <f t="shared" ca="1" si="3"/>
        <v>Risiko</v>
      </c>
      <c r="B247" s="24"/>
      <c r="C247" s="29" t="s">
        <v>36</v>
      </c>
      <c r="D247" s="29" t="s">
        <v>92</v>
      </c>
      <c r="E247" s="42" t="s">
        <v>1604</v>
      </c>
      <c r="F247" s="42" t="s">
        <v>1605</v>
      </c>
      <c r="G247" s="27" t="s">
        <v>1219</v>
      </c>
    </row>
    <row r="248" spans="1:10" ht="15" customHeight="1" x14ac:dyDescent="0.3">
      <c r="A248" s="28" t="str">
        <f t="shared" ca="1" si="3"/>
        <v>Auswirkungen</v>
      </c>
      <c r="B248" s="24"/>
      <c r="C248" s="29" t="s">
        <v>5</v>
      </c>
      <c r="D248" s="29" t="s">
        <v>63</v>
      </c>
      <c r="E248" s="42" t="s">
        <v>1368</v>
      </c>
      <c r="F248" s="42" t="s">
        <v>1369</v>
      </c>
      <c r="G248" s="27" t="s">
        <v>1219</v>
      </c>
    </row>
    <row r="249" spans="1:10" ht="15" customHeight="1" x14ac:dyDescent="0.3">
      <c r="A249" s="28" t="str">
        <f t="shared" ca="1" si="3"/>
        <v>Eintretens-wahrscheinlich-keit</v>
      </c>
      <c r="B249" s="24"/>
      <c r="C249" s="30" t="s">
        <v>549</v>
      </c>
      <c r="D249" s="29" t="s">
        <v>103</v>
      </c>
      <c r="E249" s="43" t="s">
        <v>1590</v>
      </c>
      <c r="F249" s="43" t="s">
        <v>1591</v>
      </c>
      <c r="G249" s="27" t="s">
        <v>1219</v>
      </c>
    </row>
    <row r="250" spans="1:10" ht="15" customHeight="1" x14ac:dyDescent="0.3">
      <c r="A250" s="28" t="str">
        <f t="shared" ca="1" si="3"/>
        <v>Schadens-ausmass</v>
      </c>
      <c r="B250" s="24"/>
      <c r="C250" s="29" t="s">
        <v>102</v>
      </c>
      <c r="D250" s="29" t="s">
        <v>93</v>
      </c>
      <c r="E250" s="42" t="s">
        <v>1596</v>
      </c>
      <c r="F250" s="42" t="s">
        <v>1597</v>
      </c>
      <c r="G250" s="27" t="s">
        <v>1219</v>
      </c>
    </row>
    <row r="251" spans="1:10" ht="15" customHeight="1" x14ac:dyDescent="0.3">
      <c r="A251" s="28" t="str">
        <f t="shared" ca="1" si="3"/>
        <v>Trend</v>
      </c>
      <c r="B251" s="24"/>
      <c r="C251" s="29" t="s">
        <v>6</v>
      </c>
      <c r="D251" s="30" t="s">
        <v>278</v>
      </c>
      <c r="E251" s="42" t="s">
        <v>6</v>
      </c>
      <c r="F251" s="42" t="s">
        <v>1372</v>
      </c>
      <c r="G251" s="27" t="s">
        <v>1219</v>
      </c>
    </row>
    <row r="252" spans="1:10" ht="15" customHeight="1" x14ac:dyDescent="0.3">
      <c r="A252" s="28" t="str">
        <f t="shared" ca="1" si="3"/>
        <v>Mögliche Massnahmen</v>
      </c>
      <c r="B252" s="24"/>
      <c r="C252" s="29" t="s">
        <v>35</v>
      </c>
      <c r="D252" s="29" t="s">
        <v>60</v>
      </c>
      <c r="E252" s="42" t="s">
        <v>1356</v>
      </c>
      <c r="F252" s="42" t="s">
        <v>1357</v>
      </c>
      <c r="G252" s="27" t="s">
        <v>1219</v>
      </c>
    </row>
    <row r="253" spans="1:10" ht="15" customHeight="1" x14ac:dyDescent="0.3">
      <c r="A253" s="28" t="str">
        <f t="shared" ca="1" si="3"/>
        <v>Status</v>
      </c>
      <c r="B253" s="24"/>
      <c r="C253" s="29" t="s">
        <v>1</v>
      </c>
      <c r="D253" s="29" t="s">
        <v>61</v>
      </c>
      <c r="E253" s="42" t="s">
        <v>1</v>
      </c>
      <c r="F253" s="42" t="s">
        <v>1358</v>
      </c>
      <c r="G253" s="27" t="s">
        <v>1219</v>
      </c>
    </row>
    <row r="254" spans="1:10" ht="15" customHeight="1" x14ac:dyDescent="0.3">
      <c r="A254" s="32" t="str">
        <f t="shared" ca="1" si="3"/>
        <v>Ausmass der Auswirkungen</v>
      </c>
      <c r="B254" s="24"/>
      <c r="C254" s="33" t="s">
        <v>548</v>
      </c>
      <c r="D254" s="33" t="s">
        <v>547</v>
      </c>
      <c r="E254" s="44" t="s">
        <v>1606</v>
      </c>
      <c r="F254" s="44" t="s">
        <v>1607</v>
      </c>
      <c r="G254" s="27" t="s">
        <v>1219</v>
      </c>
    </row>
    <row r="255" spans="1:10" s="6" customFormat="1" ht="15" customHeight="1" x14ac:dyDescent="0.3">
      <c r="A255" s="40" t="str">
        <f t="shared" ca="1" si="3"/>
        <v>B E N C H M A R K I N G</v>
      </c>
      <c r="B255" s="21"/>
      <c r="C255" s="20" t="s">
        <v>421</v>
      </c>
      <c r="D255" s="20" t="s">
        <v>421</v>
      </c>
      <c r="E255" s="20" t="s">
        <v>421</v>
      </c>
      <c r="F255" s="20" t="s">
        <v>421</v>
      </c>
      <c r="G255" s="27" t="s">
        <v>1219</v>
      </c>
      <c r="J255" s="3"/>
    </row>
    <row r="256" spans="1:10" ht="15" customHeight="1" x14ac:dyDescent="0.3">
      <c r="A256" s="23" t="str">
        <f t="shared" ca="1" si="3"/>
        <v>Status</v>
      </c>
      <c r="B256" s="24"/>
      <c r="C256" s="26" t="s">
        <v>1</v>
      </c>
      <c r="D256" s="26" t="s">
        <v>61</v>
      </c>
      <c r="E256" s="45" t="s">
        <v>1</v>
      </c>
      <c r="F256" s="45" t="s">
        <v>1358</v>
      </c>
      <c r="G256" s="27" t="s">
        <v>1219</v>
      </c>
    </row>
    <row r="257" spans="1:10" ht="15" customHeight="1" x14ac:dyDescent="0.3">
      <c r="A257" s="28" t="str">
        <f t="shared" ca="1" si="3"/>
        <v>Nr.</v>
      </c>
      <c r="B257" s="24"/>
      <c r="C257" s="29" t="s">
        <v>0</v>
      </c>
      <c r="D257" s="29" t="s">
        <v>54</v>
      </c>
      <c r="E257" s="42" t="s">
        <v>54</v>
      </c>
      <c r="F257" s="42" t="s">
        <v>1345</v>
      </c>
      <c r="G257" s="27" t="s">
        <v>1219</v>
      </c>
    </row>
    <row r="258" spans="1:10" ht="15" customHeight="1" x14ac:dyDescent="0.3">
      <c r="A258" s="28" t="str">
        <f t="shared" ca="1" si="3"/>
        <v>Vergleichsobjekte</v>
      </c>
      <c r="B258" s="24"/>
      <c r="C258" s="29" t="s">
        <v>174</v>
      </c>
      <c r="D258" s="30" t="s">
        <v>303</v>
      </c>
      <c r="E258" s="42" t="s">
        <v>1609</v>
      </c>
      <c r="F258" s="42" t="s">
        <v>1610</v>
      </c>
      <c r="G258" s="27" t="s">
        <v>1219</v>
      </c>
    </row>
    <row r="259" spans="1:10" ht="15" customHeight="1" x14ac:dyDescent="0.3">
      <c r="A259" s="28" t="str">
        <f t="shared" ca="1" si="3"/>
        <v>Verbesserungsmassnahmen</v>
      </c>
      <c r="B259" s="24"/>
      <c r="C259" s="30" t="s">
        <v>429</v>
      </c>
      <c r="D259" s="30" t="s">
        <v>430</v>
      </c>
      <c r="E259" s="43" t="s">
        <v>1481</v>
      </c>
      <c r="F259" s="43" t="s">
        <v>1411</v>
      </c>
      <c r="G259" s="27" t="s">
        <v>1219</v>
      </c>
    </row>
    <row r="260" spans="1:10" ht="15" customHeight="1" x14ac:dyDescent="0.3">
      <c r="A260" s="28" t="str">
        <f t="shared" ca="1" si="3"/>
        <v>Wir</v>
      </c>
      <c r="B260" s="24"/>
      <c r="C260" s="29" t="s">
        <v>175</v>
      </c>
      <c r="D260" s="29" t="s">
        <v>176</v>
      </c>
      <c r="E260" s="42" t="s">
        <v>1326</v>
      </c>
      <c r="F260" s="42" t="s">
        <v>1327</v>
      </c>
      <c r="G260" s="27" t="s">
        <v>1219</v>
      </c>
    </row>
    <row r="261" spans="1:10" ht="15" customHeight="1" x14ac:dyDescent="0.3">
      <c r="A261" s="32" t="str">
        <f t="shared" ref="A261:A324" ca="1" si="4">OFFSET($C261,0,$B$4-1)</f>
        <v>Konkurrenz</v>
      </c>
      <c r="B261" s="24"/>
      <c r="C261" s="31" t="s">
        <v>143</v>
      </c>
      <c r="D261" s="31" t="s">
        <v>147</v>
      </c>
      <c r="E261" s="50" t="s">
        <v>1486</v>
      </c>
      <c r="F261" s="50" t="s">
        <v>1487</v>
      </c>
      <c r="G261" s="27" t="s">
        <v>1219</v>
      </c>
    </row>
    <row r="262" spans="1:10" ht="15" customHeight="1" x14ac:dyDescent="0.3">
      <c r="A262" s="32" t="str">
        <f t="shared" ca="1" si="4"/>
        <v>Differenz:</v>
      </c>
      <c r="B262" s="24"/>
      <c r="C262" s="33" t="s">
        <v>2263</v>
      </c>
      <c r="D262" s="33" t="s">
        <v>2264</v>
      </c>
      <c r="E262" s="44" t="s">
        <v>2265</v>
      </c>
      <c r="F262" s="44" t="s">
        <v>2266</v>
      </c>
      <c r="G262" s="27" t="s">
        <v>1219</v>
      </c>
    </row>
    <row r="263" spans="1:10" ht="15" customHeight="1" x14ac:dyDescent="0.3">
      <c r="A263" s="32" t="str">
        <f t="shared" ca="1" si="4"/>
        <v>≥ 1</v>
      </c>
      <c r="B263" s="24"/>
      <c r="C263" s="51" t="s">
        <v>2262</v>
      </c>
      <c r="D263" s="51" t="s">
        <v>2262</v>
      </c>
      <c r="E263" s="51" t="s">
        <v>2262</v>
      </c>
      <c r="F263" s="51" t="s">
        <v>2262</v>
      </c>
      <c r="G263" s="27" t="s">
        <v>1219</v>
      </c>
    </row>
    <row r="264" spans="1:10" ht="15" customHeight="1" x14ac:dyDescent="0.3">
      <c r="A264" s="32" t="str">
        <f t="shared" ca="1" si="4"/>
        <v>≤ 1</v>
      </c>
      <c r="B264" s="24"/>
      <c r="C264" s="51" t="s">
        <v>2268</v>
      </c>
      <c r="D264" s="51" t="s">
        <v>2268</v>
      </c>
      <c r="E264" s="51" t="s">
        <v>2268</v>
      </c>
      <c r="F264" s="51" t="s">
        <v>2268</v>
      </c>
      <c r="G264" s="27" t="s">
        <v>1219</v>
      </c>
    </row>
    <row r="265" spans="1:10" ht="15" customHeight="1" x14ac:dyDescent="0.3">
      <c r="A265" s="32" t="str">
        <f t="shared" ca="1" si="4"/>
        <v>= 0</v>
      </c>
      <c r="B265" s="24"/>
      <c r="C265" s="52" t="s">
        <v>2267</v>
      </c>
      <c r="D265" s="52" t="s">
        <v>2267</v>
      </c>
      <c r="E265" s="52" t="s">
        <v>2267</v>
      </c>
      <c r="F265" s="52" t="s">
        <v>2267</v>
      </c>
      <c r="G265" s="27" t="s">
        <v>1219</v>
      </c>
    </row>
    <row r="266" spans="1:10" s="6" customFormat="1" ht="15" customHeight="1" x14ac:dyDescent="0.3">
      <c r="A266" s="40" t="str">
        <f t="shared" ca="1" si="4"/>
        <v>S W O T - A N A L Y S E</v>
      </c>
      <c r="B266" s="21"/>
      <c r="C266" s="20" t="s">
        <v>423</v>
      </c>
      <c r="D266" s="20" t="s">
        <v>422</v>
      </c>
      <c r="E266" s="20" t="s">
        <v>1611</v>
      </c>
      <c r="F266" s="20" t="s">
        <v>1612</v>
      </c>
      <c r="G266" s="27" t="s">
        <v>1219</v>
      </c>
      <c r="J266" s="3"/>
    </row>
    <row r="267" spans="1:10" ht="15" customHeight="1" x14ac:dyDescent="0.3">
      <c r="A267" s="23" t="str">
        <f t="shared" ca="1" si="4"/>
        <v>Stärken / Schwächen -&gt; interne Faktoren</v>
      </c>
      <c r="B267" s="24"/>
      <c r="C267" s="25" t="s">
        <v>94</v>
      </c>
      <c r="D267" s="26" t="s">
        <v>304</v>
      </c>
      <c r="E267" s="41" t="s">
        <v>1613</v>
      </c>
      <c r="F267" s="41" t="s">
        <v>1614</v>
      </c>
      <c r="G267" s="27" t="s">
        <v>1219</v>
      </c>
    </row>
    <row r="268" spans="1:10" ht="15" customHeight="1" x14ac:dyDescent="0.3">
      <c r="A268" s="28" t="str">
        <f t="shared" ca="1" si="4"/>
        <v>Stärken / Schwächen</v>
      </c>
      <c r="B268" s="24"/>
      <c r="C268" s="30" t="s">
        <v>307</v>
      </c>
      <c r="D268" s="30" t="s">
        <v>308</v>
      </c>
      <c r="E268" s="43" t="s">
        <v>1615</v>
      </c>
      <c r="F268" s="43" t="s">
        <v>1616</v>
      </c>
      <c r="G268" s="27" t="s">
        <v>1219</v>
      </c>
    </row>
    <row r="269" spans="1:10" ht="15" customHeight="1" x14ac:dyDescent="0.3">
      <c r="A269" s="28" t="str">
        <f t="shared" ca="1" si="4"/>
        <v>Chancen / Gefahren</v>
      </c>
      <c r="B269" s="24"/>
      <c r="C269" s="30" t="s">
        <v>309</v>
      </c>
      <c r="D269" s="30" t="s">
        <v>790</v>
      </c>
      <c r="E269" s="43" t="s">
        <v>1617</v>
      </c>
      <c r="F269" s="43" t="s">
        <v>1618</v>
      </c>
      <c r="G269" s="27" t="s">
        <v>1219</v>
      </c>
    </row>
    <row r="270" spans="1:10" ht="15" customHeight="1" x14ac:dyDescent="0.3">
      <c r="A270" s="28" t="str">
        <f t="shared" ca="1" si="4"/>
        <v>Gewichtung</v>
      </c>
      <c r="B270" s="24"/>
      <c r="C270" s="29" t="s">
        <v>96</v>
      </c>
      <c r="D270" s="29" t="s">
        <v>95</v>
      </c>
      <c r="E270" s="42" t="s">
        <v>1619</v>
      </c>
      <c r="F270" s="42" t="s">
        <v>1620</v>
      </c>
      <c r="G270" s="27" t="s">
        <v>1219</v>
      </c>
    </row>
    <row r="271" spans="1:10" ht="15" customHeight="1" x14ac:dyDescent="0.3">
      <c r="A271" s="28" t="str">
        <f t="shared" ca="1" si="4"/>
        <v>Chancen / Gefahren -&gt; externe Faktoren</v>
      </c>
      <c r="B271" s="24"/>
      <c r="C271" s="29" t="s">
        <v>97</v>
      </c>
      <c r="D271" s="30" t="s">
        <v>789</v>
      </c>
      <c r="E271" s="42" t="s">
        <v>1621</v>
      </c>
      <c r="F271" s="42" t="s">
        <v>1622</v>
      </c>
      <c r="G271" s="27" t="s">
        <v>1219</v>
      </c>
    </row>
    <row r="272" spans="1:10" ht="15" customHeight="1" x14ac:dyDescent="0.3">
      <c r="A272" s="28" t="str">
        <f t="shared" ca="1" si="4"/>
        <v>Stärken</v>
      </c>
      <c r="B272" s="24"/>
      <c r="C272" s="30" t="s">
        <v>12</v>
      </c>
      <c r="D272" s="30" t="s">
        <v>98</v>
      </c>
      <c r="E272" s="43" t="s">
        <v>1623</v>
      </c>
      <c r="F272" s="43" t="s">
        <v>1624</v>
      </c>
      <c r="G272" s="27" t="s">
        <v>1219</v>
      </c>
    </row>
    <row r="273" spans="1:10" ht="15" customHeight="1" x14ac:dyDescent="0.3">
      <c r="A273" s="28" t="str">
        <f t="shared" ca="1" si="4"/>
        <v>Schwächen</v>
      </c>
      <c r="B273" s="24"/>
      <c r="C273" s="30" t="s">
        <v>100</v>
      </c>
      <c r="D273" s="30" t="s">
        <v>305</v>
      </c>
      <c r="E273" s="43" t="s">
        <v>1625</v>
      </c>
      <c r="F273" s="43" t="s">
        <v>1626</v>
      </c>
      <c r="G273" s="27" t="s">
        <v>1219</v>
      </c>
    </row>
    <row r="274" spans="1:10" ht="15" customHeight="1" x14ac:dyDescent="0.3">
      <c r="A274" s="28" t="str">
        <f t="shared" ca="1" si="4"/>
        <v>Chancen</v>
      </c>
      <c r="B274" s="24"/>
      <c r="C274" s="30" t="s">
        <v>11</v>
      </c>
      <c r="D274" s="30" t="s">
        <v>243</v>
      </c>
      <c r="E274" s="43" t="s">
        <v>1627</v>
      </c>
      <c r="F274" s="43" t="s">
        <v>1628</v>
      </c>
      <c r="G274" s="27" t="s">
        <v>1219</v>
      </c>
    </row>
    <row r="275" spans="1:10" ht="15" customHeight="1" x14ac:dyDescent="0.3">
      <c r="A275" s="32" t="str">
        <f t="shared" ca="1" si="4"/>
        <v>Gefahren</v>
      </c>
      <c r="B275" s="24"/>
      <c r="C275" s="33" t="s">
        <v>33</v>
      </c>
      <c r="D275" s="33" t="s">
        <v>788</v>
      </c>
      <c r="E275" s="44" t="s">
        <v>1629</v>
      </c>
      <c r="F275" s="44" t="s">
        <v>1630</v>
      </c>
      <c r="G275" s="27" t="s">
        <v>1219</v>
      </c>
    </row>
    <row r="276" spans="1:10" s="6" customFormat="1" ht="15" customHeight="1" x14ac:dyDescent="0.3">
      <c r="A276" s="20" t="str">
        <f t="shared" ca="1" si="4"/>
        <v>K E R N A K T I V I T Ä T E N</v>
      </c>
      <c r="B276" s="21"/>
      <c r="C276" s="53" t="s">
        <v>2122</v>
      </c>
      <c r="D276" s="53" t="s">
        <v>2123</v>
      </c>
      <c r="E276" s="53" t="s">
        <v>2124</v>
      </c>
      <c r="F276" s="53" t="s">
        <v>2434</v>
      </c>
      <c r="G276" s="27" t="s">
        <v>1219</v>
      </c>
      <c r="J276" s="3"/>
    </row>
    <row r="277" spans="1:10" ht="15" customHeight="1" x14ac:dyDescent="0.3">
      <c r="A277" s="23" t="str">
        <f t="shared" ca="1" si="4"/>
        <v>Kernprozesse</v>
      </c>
      <c r="B277" s="24"/>
      <c r="C277" s="26" t="s">
        <v>344</v>
      </c>
      <c r="D277" s="26" t="s">
        <v>323</v>
      </c>
      <c r="E277" s="25" t="s">
        <v>1915</v>
      </c>
      <c r="F277" s="25" t="s">
        <v>2408</v>
      </c>
      <c r="G277" s="27" t="s">
        <v>1219</v>
      </c>
    </row>
    <row r="278" spans="1:10" ht="15" customHeight="1" x14ac:dyDescent="0.3">
      <c r="A278" s="28" t="str">
        <f t="shared" ca="1" si="4"/>
        <v>Anspruchsgruppen</v>
      </c>
      <c r="B278" s="24"/>
      <c r="C278" s="30" t="s">
        <v>314</v>
      </c>
      <c r="D278" s="30" t="s">
        <v>317</v>
      </c>
      <c r="E278" s="29" t="s">
        <v>1916</v>
      </c>
      <c r="F278" s="29" t="s">
        <v>2435</v>
      </c>
      <c r="G278" s="27" t="s">
        <v>1219</v>
      </c>
    </row>
    <row r="279" spans="1:10" ht="15" customHeight="1" x14ac:dyDescent="0.3">
      <c r="A279" s="28" t="str">
        <f t="shared" ca="1" si="4"/>
        <v>Staat – Öffentlichkeit – Mitbewerber – Kapitalgeber – Mitarbeiter - Kunden</v>
      </c>
      <c r="B279" s="24"/>
      <c r="C279" s="30" t="s">
        <v>316</v>
      </c>
      <c r="D279" s="2" t="s">
        <v>315</v>
      </c>
      <c r="E279" s="29" t="s">
        <v>1917</v>
      </c>
      <c r="F279" s="29" t="s">
        <v>2436</v>
      </c>
      <c r="G279" s="27" t="s">
        <v>1219</v>
      </c>
    </row>
    <row r="280" spans="1:10" ht="15" customHeight="1" x14ac:dyDescent="0.3">
      <c r="A280" s="28" t="str">
        <f t="shared" ca="1" si="4"/>
        <v>Führungs-prozesse</v>
      </c>
      <c r="B280" s="24"/>
      <c r="C280" s="30" t="s">
        <v>318</v>
      </c>
      <c r="D280" s="30" t="s">
        <v>1211</v>
      </c>
      <c r="E280" s="29" t="s">
        <v>1918</v>
      </c>
      <c r="F280" s="29" t="s">
        <v>2437</v>
      </c>
      <c r="G280" s="27" t="s">
        <v>1219</v>
      </c>
    </row>
    <row r="281" spans="1:10" ht="15" customHeight="1" x14ac:dyDescent="0.3">
      <c r="A281" s="28" t="str">
        <f t="shared" ca="1" si="4"/>
        <v>Kern-prozesse</v>
      </c>
      <c r="B281" s="24"/>
      <c r="C281" s="30" t="s">
        <v>319</v>
      </c>
      <c r="D281" s="30" t="s">
        <v>323</v>
      </c>
      <c r="E281" s="29" t="s">
        <v>1915</v>
      </c>
      <c r="F281" s="29" t="s">
        <v>2408</v>
      </c>
      <c r="G281" s="27" t="s">
        <v>1219</v>
      </c>
    </row>
    <row r="282" spans="1:10" ht="15" customHeight="1" x14ac:dyDescent="0.3">
      <c r="A282" s="28" t="str">
        <f t="shared" ca="1" si="4"/>
        <v>Unter-stützungs- prozesse</v>
      </c>
      <c r="B282" s="24"/>
      <c r="C282" s="30" t="s">
        <v>320</v>
      </c>
      <c r="D282" s="30" t="s">
        <v>321</v>
      </c>
      <c r="E282" s="29" t="s">
        <v>1919</v>
      </c>
      <c r="F282" s="29" t="s">
        <v>2438</v>
      </c>
      <c r="G282" s="27" t="s">
        <v>1219</v>
      </c>
    </row>
    <row r="283" spans="1:10" ht="15" customHeight="1" x14ac:dyDescent="0.3">
      <c r="A283" s="28" t="str">
        <f t="shared" ca="1" si="4"/>
        <v>Natur &amp; Umwelt – Gesetze – Normen – Richtlinien – Technologie - Wirtschaft</v>
      </c>
      <c r="B283" s="24"/>
      <c r="C283" s="30" t="s">
        <v>324</v>
      </c>
      <c r="D283" s="30" t="s">
        <v>325</v>
      </c>
      <c r="E283" s="29" t="s">
        <v>1920</v>
      </c>
      <c r="F283" s="29" t="s">
        <v>2439</v>
      </c>
      <c r="G283" s="27" t="s">
        <v>1219</v>
      </c>
    </row>
    <row r="284" spans="1:10" ht="15" customHeight="1" x14ac:dyDescent="0.3">
      <c r="A284" s="28" t="str">
        <f t="shared" ca="1" si="4"/>
        <v>Kunden</v>
      </c>
      <c r="B284" s="24"/>
      <c r="C284" s="30" t="s">
        <v>17</v>
      </c>
      <c r="D284" s="30" t="s">
        <v>245</v>
      </c>
      <c r="E284" s="29" t="s">
        <v>1921</v>
      </c>
      <c r="F284" s="29" t="s">
        <v>2412</v>
      </c>
      <c r="G284" s="27" t="s">
        <v>1219</v>
      </c>
    </row>
    <row r="285" spans="1:10" ht="15" customHeight="1" x14ac:dyDescent="0.3">
      <c r="A285" s="28" t="str">
        <f t="shared" ca="1" si="4"/>
        <v>Führung</v>
      </c>
      <c r="B285" s="24"/>
      <c r="C285" s="30" t="s">
        <v>192</v>
      </c>
      <c r="D285" s="30" t="s">
        <v>335</v>
      </c>
      <c r="E285" s="29" t="s">
        <v>1922</v>
      </c>
      <c r="F285" s="29" t="s">
        <v>2440</v>
      </c>
      <c r="G285" s="27" t="s">
        <v>1219</v>
      </c>
    </row>
    <row r="286" spans="1:10" ht="15" customHeight="1" x14ac:dyDescent="0.3">
      <c r="A286" s="28" t="str">
        <f t="shared" ca="1" si="4"/>
        <v>Qualität</v>
      </c>
      <c r="B286" s="24"/>
      <c r="C286" s="30" t="s">
        <v>38</v>
      </c>
      <c r="D286" s="30" t="s">
        <v>51</v>
      </c>
      <c r="E286" s="29" t="s">
        <v>1504</v>
      </c>
      <c r="F286" s="29" t="s">
        <v>2441</v>
      </c>
      <c r="G286" s="27" t="s">
        <v>1219</v>
      </c>
    </row>
    <row r="287" spans="1:10" ht="15" customHeight="1" x14ac:dyDescent="0.3">
      <c r="A287" s="28" t="str">
        <f t="shared" ca="1" si="4"/>
        <v>Innovation</v>
      </c>
      <c r="B287" s="24"/>
      <c r="C287" s="30" t="s">
        <v>326</v>
      </c>
      <c r="D287" s="30" t="s">
        <v>326</v>
      </c>
      <c r="E287" s="29" t="s">
        <v>326</v>
      </c>
      <c r="F287" s="29" t="s">
        <v>2442</v>
      </c>
      <c r="G287" s="27" t="s">
        <v>1219</v>
      </c>
    </row>
    <row r="288" spans="1:10" ht="15" customHeight="1" x14ac:dyDescent="0.3">
      <c r="A288" s="28" t="str">
        <f t="shared" ca="1" si="4"/>
        <v>Personal</v>
      </c>
      <c r="B288" s="24"/>
      <c r="C288" s="30" t="s">
        <v>129</v>
      </c>
      <c r="D288" s="30" t="s">
        <v>171</v>
      </c>
      <c r="E288" s="29" t="s">
        <v>171</v>
      </c>
      <c r="F288" s="29" t="s">
        <v>2443</v>
      </c>
      <c r="G288" s="27" t="s">
        <v>1219</v>
      </c>
    </row>
    <row r="289" spans="1:7" ht="15" customHeight="1" x14ac:dyDescent="0.3">
      <c r="A289" s="28" t="str">
        <f t="shared" ca="1" si="4"/>
        <v>Kommunika-tion</v>
      </c>
      <c r="B289" s="24"/>
      <c r="C289" s="30" t="s">
        <v>327</v>
      </c>
      <c r="D289" s="30" t="s">
        <v>336</v>
      </c>
      <c r="E289" s="29" t="s">
        <v>1168</v>
      </c>
      <c r="F289" s="29" t="s">
        <v>2444</v>
      </c>
      <c r="G289" s="27" t="s">
        <v>1219</v>
      </c>
    </row>
    <row r="290" spans="1:7" ht="15" customHeight="1" x14ac:dyDescent="0.3">
      <c r="A290" s="28" t="str">
        <f t="shared" ca="1" si="4"/>
        <v>Kommunikation</v>
      </c>
      <c r="B290" s="24"/>
      <c r="C290" s="30" t="s">
        <v>1167</v>
      </c>
      <c r="D290" s="30" t="s">
        <v>1168</v>
      </c>
      <c r="E290" s="29" t="s">
        <v>1168</v>
      </c>
      <c r="F290" s="29" t="s">
        <v>2417</v>
      </c>
      <c r="G290" s="27" t="s">
        <v>1219</v>
      </c>
    </row>
    <row r="291" spans="1:7" ht="15" customHeight="1" x14ac:dyDescent="0.3">
      <c r="A291" s="28" t="str">
        <f t="shared" ca="1" si="4"/>
        <v>Controlling</v>
      </c>
      <c r="B291" s="24"/>
      <c r="C291" s="30" t="s">
        <v>132</v>
      </c>
      <c r="D291" s="30" t="s">
        <v>132</v>
      </c>
      <c r="E291" s="29" t="s">
        <v>132</v>
      </c>
      <c r="F291" s="29" t="s">
        <v>2445</v>
      </c>
      <c r="G291" s="27" t="s">
        <v>1219</v>
      </c>
    </row>
    <row r="292" spans="1:7" ht="15" customHeight="1" x14ac:dyDescent="0.3">
      <c r="A292" s="28" t="str">
        <f t="shared" ca="1" si="4"/>
        <v>Planung</v>
      </c>
      <c r="B292" s="24"/>
      <c r="C292" s="30" t="s">
        <v>328</v>
      </c>
      <c r="D292" s="30" t="s">
        <v>337</v>
      </c>
      <c r="E292" s="29" t="s">
        <v>1923</v>
      </c>
      <c r="F292" s="29" t="s">
        <v>2446</v>
      </c>
      <c r="G292" s="27" t="s">
        <v>1219</v>
      </c>
    </row>
    <row r="293" spans="1:7" ht="15" customHeight="1" x14ac:dyDescent="0.3">
      <c r="A293" s="28" t="str">
        <f t="shared" ca="1" si="4"/>
        <v>Entwicklung</v>
      </c>
      <c r="B293" s="24"/>
      <c r="C293" s="30" t="s">
        <v>329</v>
      </c>
      <c r="D293" s="30" t="s">
        <v>342</v>
      </c>
      <c r="E293" s="29" t="s">
        <v>1924</v>
      </c>
      <c r="F293" s="29" t="s">
        <v>2447</v>
      </c>
      <c r="G293" s="27" t="s">
        <v>1219</v>
      </c>
    </row>
    <row r="294" spans="1:7" ht="15" customHeight="1" x14ac:dyDescent="0.3">
      <c r="A294" s="28" t="str">
        <f t="shared" ca="1" si="4"/>
        <v>Entwicklung</v>
      </c>
      <c r="B294" s="24"/>
      <c r="C294" s="30" t="s">
        <v>329</v>
      </c>
      <c r="D294" s="30" t="s">
        <v>1043</v>
      </c>
      <c r="E294" s="29" t="s">
        <v>1925</v>
      </c>
      <c r="F294" s="29" t="s">
        <v>2447</v>
      </c>
      <c r="G294" s="27" t="s">
        <v>1219</v>
      </c>
    </row>
    <row r="295" spans="1:7" ht="15" customHeight="1" x14ac:dyDescent="0.3">
      <c r="A295" s="28" t="str">
        <f t="shared" ca="1" si="4"/>
        <v>Produktion</v>
      </c>
      <c r="B295" s="24"/>
      <c r="C295" s="30" t="s">
        <v>23</v>
      </c>
      <c r="D295" s="30" t="s">
        <v>170</v>
      </c>
      <c r="E295" s="29" t="s">
        <v>170</v>
      </c>
      <c r="F295" s="29" t="s">
        <v>2448</v>
      </c>
      <c r="G295" s="27" t="s">
        <v>1219</v>
      </c>
    </row>
    <row r="296" spans="1:7" ht="15" customHeight="1" x14ac:dyDescent="0.3">
      <c r="A296" s="28" t="str">
        <f t="shared" ca="1" si="4"/>
        <v>Vertrieb</v>
      </c>
      <c r="B296" s="24"/>
      <c r="C296" s="30" t="s">
        <v>330</v>
      </c>
      <c r="D296" s="30" t="s">
        <v>169</v>
      </c>
      <c r="E296" s="30" t="s">
        <v>169</v>
      </c>
      <c r="F296" s="29" t="s">
        <v>2449</v>
      </c>
      <c r="G296" s="27" t="s">
        <v>1219</v>
      </c>
    </row>
    <row r="297" spans="1:7" ht="15" customHeight="1" x14ac:dyDescent="0.3">
      <c r="A297" s="28" t="str">
        <f t="shared" ca="1" si="4"/>
        <v>Kunden- service</v>
      </c>
      <c r="B297" s="24"/>
      <c r="C297" s="30" t="s">
        <v>339</v>
      </c>
      <c r="D297" s="30" t="s">
        <v>80</v>
      </c>
      <c r="E297" s="29" t="s">
        <v>1500</v>
      </c>
      <c r="F297" s="29" t="s">
        <v>2450</v>
      </c>
      <c r="G297" s="27" t="s">
        <v>1219</v>
      </c>
    </row>
    <row r="298" spans="1:7" ht="15" customHeight="1" x14ac:dyDescent="0.3">
      <c r="A298" s="28" t="str">
        <f t="shared" ca="1" si="4"/>
        <v>Logistik</v>
      </c>
      <c r="B298" s="24"/>
      <c r="C298" s="30" t="s">
        <v>331</v>
      </c>
      <c r="D298" s="30" t="s">
        <v>338</v>
      </c>
      <c r="E298" s="29" t="s">
        <v>1926</v>
      </c>
      <c r="F298" s="29" t="s">
        <v>2451</v>
      </c>
      <c r="G298" s="27" t="s">
        <v>1219</v>
      </c>
    </row>
    <row r="299" spans="1:7" ht="15" customHeight="1" x14ac:dyDescent="0.3">
      <c r="A299" s="28" t="str">
        <f t="shared" ca="1" si="4"/>
        <v>Technik</v>
      </c>
      <c r="B299" s="24"/>
      <c r="C299" s="30" t="s">
        <v>332</v>
      </c>
      <c r="D299" s="30" t="s">
        <v>340</v>
      </c>
      <c r="E299" s="29" t="s">
        <v>340</v>
      </c>
      <c r="F299" s="29" t="s">
        <v>2452</v>
      </c>
      <c r="G299" s="27" t="s">
        <v>1219</v>
      </c>
    </row>
    <row r="300" spans="1:7" ht="15" customHeight="1" x14ac:dyDescent="0.3">
      <c r="A300" s="28" t="str">
        <f t="shared" ca="1" si="4"/>
        <v>Finanzen</v>
      </c>
      <c r="B300" s="24"/>
      <c r="C300" s="30" t="s">
        <v>244</v>
      </c>
      <c r="D300" s="30" t="s">
        <v>246</v>
      </c>
      <c r="E300" s="29" t="s">
        <v>246</v>
      </c>
      <c r="F300" s="29" t="s">
        <v>2453</v>
      </c>
      <c r="G300" s="27" t="s">
        <v>1219</v>
      </c>
    </row>
    <row r="301" spans="1:7" ht="15" customHeight="1" x14ac:dyDescent="0.3">
      <c r="A301" s="28" t="str">
        <f t="shared" ca="1" si="4"/>
        <v>Administra-tion</v>
      </c>
      <c r="B301" s="24"/>
      <c r="C301" s="30" t="s">
        <v>333</v>
      </c>
      <c r="D301" s="30" t="s">
        <v>333</v>
      </c>
      <c r="E301" s="29" t="s">
        <v>333</v>
      </c>
      <c r="F301" s="29" t="s">
        <v>2454</v>
      </c>
      <c r="G301" s="27" t="s">
        <v>1219</v>
      </c>
    </row>
    <row r="302" spans="1:7" ht="15" customHeight="1" x14ac:dyDescent="0.3">
      <c r="A302" s="28" t="str">
        <f t="shared" ca="1" si="4"/>
        <v>Administration</v>
      </c>
      <c r="B302" s="24"/>
      <c r="C302" s="30" t="s">
        <v>172</v>
      </c>
      <c r="D302" s="30" t="s">
        <v>172</v>
      </c>
      <c r="E302" s="29" t="s">
        <v>172</v>
      </c>
      <c r="F302" s="29" t="s">
        <v>2455</v>
      </c>
      <c r="G302" s="27" t="s">
        <v>1219</v>
      </c>
    </row>
    <row r="303" spans="1:7" ht="15" customHeight="1" x14ac:dyDescent="0.3">
      <c r="A303" s="28" t="str">
        <f t="shared" ca="1" si="4"/>
        <v>HRM</v>
      </c>
      <c r="B303" s="24"/>
      <c r="C303" s="30" t="s">
        <v>190</v>
      </c>
      <c r="D303" s="30" t="s">
        <v>191</v>
      </c>
      <c r="E303" s="29" t="s">
        <v>1927</v>
      </c>
      <c r="F303" s="29" t="s">
        <v>2456</v>
      </c>
      <c r="G303" s="27" t="s">
        <v>1219</v>
      </c>
    </row>
    <row r="304" spans="1:7" ht="15" customHeight="1" x14ac:dyDescent="0.3">
      <c r="A304" s="28" t="str">
        <f t="shared" ca="1" si="4"/>
        <v>QM</v>
      </c>
      <c r="B304" s="24"/>
      <c r="C304" s="30" t="s">
        <v>334</v>
      </c>
      <c r="D304" s="30" t="s">
        <v>341</v>
      </c>
      <c r="E304" s="29" t="s">
        <v>1504</v>
      </c>
      <c r="F304" s="29" t="s">
        <v>2457</v>
      </c>
      <c r="G304" s="27" t="s">
        <v>1219</v>
      </c>
    </row>
    <row r="305" spans="1:10" ht="15" customHeight="1" x14ac:dyDescent="0.3">
      <c r="A305" s="28" t="str">
        <f t="shared" ca="1" si="4"/>
        <v>Führungsprozesse</v>
      </c>
      <c r="B305" s="24"/>
      <c r="C305" s="30" t="s">
        <v>343</v>
      </c>
      <c r="D305" s="30" t="s">
        <v>322</v>
      </c>
      <c r="E305" s="29" t="s">
        <v>1928</v>
      </c>
      <c r="F305" s="29" t="s">
        <v>2437</v>
      </c>
      <c r="G305" s="27" t="s">
        <v>1219</v>
      </c>
    </row>
    <row r="306" spans="1:10" ht="15" customHeight="1" x14ac:dyDescent="0.3">
      <c r="A306" s="28" t="str">
        <f t="shared" ca="1" si="4"/>
        <v>Kernprozesse</v>
      </c>
      <c r="B306" s="24"/>
      <c r="C306" s="30" t="s">
        <v>344</v>
      </c>
      <c r="D306" s="30" t="s">
        <v>323</v>
      </c>
      <c r="E306" s="29" t="s">
        <v>1915</v>
      </c>
      <c r="F306" s="29" t="s">
        <v>2408</v>
      </c>
      <c r="G306" s="27" t="s">
        <v>1219</v>
      </c>
    </row>
    <row r="307" spans="1:10" ht="15" customHeight="1" x14ac:dyDescent="0.3">
      <c r="A307" s="28" t="str">
        <f t="shared" ca="1" si="4"/>
        <v>Unterstützungsprozesse</v>
      </c>
      <c r="B307" s="24"/>
      <c r="C307" s="30" t="s">
        <v>21</v>
      </c>
      <c r="D307" s="30" t="s">
        <v>321</v>
      </c>
      <c r="E307" s="29" t="s">
        <v>1929</v>
      </c>
      <c r="F307" s="29" t="s">
        <v>2438</v>
      </c>
      <c r="G307" s="27" t="s">
        <v>1219</v>
      </c>
    </row>
    <row r="308" spans="1:10" ht="15" customHeight="1" x14ac:dyDescent="0.3">
      <c r="A308" s="28" t="str">
        <f t="shared" ca="1" si="4"/>
        <v>Umwelt</v>
      </c>
      <c r="B308" s="24"/>
      <c r="C308" s="30" t="s">
        <v>395</v>
      </c>
      <c r="D308" s="30" t="s">
        <v>396</v>
      </c>
      <c r="E308" s="29" t="s">
        <v>1930</v>
      </c>
      <c r="F308" s="29" t="s">
        <v>2458</v>
      </c>
      <c r="G308" s="27" t="s">
        <v>1219</v>
      </c>
    </row>
    <row r="309" spans="1:10" ht="15" customHeight="1" x14ac:dyDescent="0.3">
      <c r="A309" s="32" t="str">
        <f t="shared" ca="1" si="4"/>
        <v>aktualisiert:</v>
      </c>
      <c r="B309" s="24"/>
      <c r="C309" s="33" t="s">
        <v>1931</v>
      </c>
      <c r="D309" s="33" t="s">
        <v>1932</v>
      </c>
      <c r="E309" s="33" t="s">
        <v>1933</v>
      </c>
      <c r="F309" s="31" t="s">
        <v>2459</v>
      </c>
      <c r="G309" s="27" t="s">
        <v>1219</v>
      </c>
    </row>
    <row r="310" spans="1:10" s="6" customFormat="1" ht="15" customHeight="1" x14ac:dyDescent="0.3">
      <c r="A310" s="40" t="str">
        <f t="shared" ca="1" si="4"/>
        <v>P R O D U K T E   &amp;   D I E N S T L E I S T U N G E N</v>
      </c>
      <c r="B310" s="21"/>
      <c r="C310" s="20" t="s">
        <v>424</v>
      </c>
      <c r="D310" s="20" t="s">
        <v>438</v>
      </c>
      <c r="E310" s="20" t="s">
        <v>1631</v>
      </c>
      <c r="F310" s="20" t="s">
        <v>1632</v>
      </c>
      <c r="G310" s="27" t="s">
        <v>1219</v>
      </c>
      <c r="J310" s="3"/>
    </row>
    <row r="311" spans="1:10" ht="15" customHeight="1" x14ac:dyDescent="0.3">
      <c r="A311" s="23" t="str">
        <f t="shared" ca="1" si="4"/>
        <v>Produkt/Dienstleistung</v>
      </c>
      <c r="B311" s="24"/>
      <c r="C311" s="26" t="s">
        <v>431</v>
      </c>
      <c r="D311" s="26" t="s">
        <v>439</v>
      </c>
      <c r="E311" s="45" t="s">
        <v>1633</v>
      </c>
      <c r="F311" s="45" t="s">
        <v>1634</v>
      </c>
      <c r="G311" s="27" t="s">
        <v>1219</v>
      </c>
    </row>
    <row r="312" spans="1:10" ht="15" customHeight="1" x14ac:dyDescent="0.3">
      <c r="A312" s="28" t="str">
        <f t="shared" ca="1" si="4"/>
        <v>Nachfrage des Produktes</v>
      </c>
      <c r="B312" s="24"/>
      <c r="C312" s="30" t="s">
        <v>346</v>
      </c>
      <c r="D312" s="30" t="s">
        <v>347</v>
      </c>
      <c r="E312" s="43" t="s">
        <v>1635</v>
      </c>
      <c r="F312" s="43" t="s">
        <v>1636</v>
      </c>
      <c r="G312" s="27" t="s">
        <v>1219</v>
      </c>
    </row>
    <row r="313" spans="1:10" ht="15" customHeight="1" x14ac:dyDescent="0.3">
      <c r="A313" s="28" t="str">
        <f t="shared" ca="1" si="4"/>
        <v>Alleinstellungsmerkmal (USP)</v>
      </c>
      <c r="B313" s="24"/>
      <c r="C313" s="30" t="s">
        <v>348</v>
      </c>
      <c r="D313" s="30" t="s">
        <v>349</v>
      </c>
      <c r="E313" s="43" t="s">
        <v>1637</v>
      </c>
      <c r="F313" s="43" t="s">
        <v>1638</v>
      </c>
      <c r="G313" s="27" t="s">
        <v>1219</v>
      </c>
    </row>
    <row r="314" spans="1:10" ht="15" customHeight="1" x14ac:dyDescent="0.3">
      <c r="A314" s="28" t="str">
        <f t="shared" ca="1" si="4"/>
        <v>USP/UAP</v>
      </c>
      <c r="B314" s="24"/>
      <c r="C314" s="30" t="s">
        <v>2261</v>
      </c>
      <c r="D314" s="30" t="s">
        <v>2261</v>
      </c>
      <c r="E314" s="43" t="s">
        <v>2261</v>
      </c>
      <c r="F314" s="43" t="s">
        <v>2261</v>
      </c>
      <c r="G314" s="27" t="s">
        <v>1219</v>
      </c>
    </row>
    <row r="315" spans="1:10" ht="15" customHeight="1" x14ac:dyDescent="0.3">
      <c r="A315" s="28" t="str">
        <f t="shared" ca="1" si="4"/>
        <v>Nachfrage</v>
      </c>
      <c r="B315" s="24"/>
      <c r="C315" s="30" t="s">
        <v>350</v>
      </c>
      <c r="D315" s="30" t="s">
        <v>351</v>
      </c>
      <c r="E315" s="43" t="s">
        <v>1639</v>
      </c>
      <c r="F315" s="43" t="s">
        <v>1640</v>
      </c>
      <c r="G315" s="27" t="s">
        <v>1219</v>
      </c>
    </row>
    <row r="316" spans="1:10" ht="15" customHeight="1" x14ac:dyDescent="0.3">
      <c r="A316" s="28" t="str">
        <f t="shared" ca="1" si="4"/>
        <v>Umsatz</v>
      </c>
      <c r="B316" s="24"/>
      <c r="C316" s="30" t="s">
        <v>16</v>
      </c>
      <c r="D316" s="30" t="s">
        <v>352</v>
      </c>
      <c r="E316" s="43" t="s">
        <v>1408</v>
      </c>
      <c r="F316" s="43" t="s">
        <v>1409</v>
      </c>
      <c r="G316" s="27" t="s">
        <v>1219</v>
      </c>
    </row>
    <row r="317" spans="1:10" ht="15" customHeight="1" x14ac:dyDescent="0.3">
      <c r="A317" s="28" t="str">
        <f t="shared" ca="1" si="4"/>
        <v>Total</v>
      </c>
      <c r="B317" s="24"/>
      <c r="C317" s="30" t="s">
        <v>893</v>
      </c>
      <c r="D317" s="30" t="s">
        <v>1121</v>
      </c>
      <c r="E317" s="30" t="s">
        <v>893</v>
      </c>
      <c r="F317" s="30" t="s">
        <v>1121</v>
      </c>
      <c r="G317" s="27" t="s">
        <v>1219</v>
      </c>
    </row>
    <row r="318" spans="1:10" ht="15" customHeight="1" x14ac:dyDescent="0.3">
      <c r="A318" s="32" t="str">
        <f t="shared" ca="1" si="4"/>
        <v>Marketing Strategie</v>
      </c>
      <c r="B318" s="24"/>
      <c r="C318" s="44" t="s">
        <v>2328</v>
      </c>
      <c r="D318" s="44" t="s">
        <v>1097</v>
      </c>
      <c r="E318" s="33" t="s">
        <v>2329</v>
      </c>
      <c r="F318" s="33" t="s">
        <v>2330</v>
      </c>
      <c r="G318" s="27" t="s">
        <v>1219</v>
      </c>
    </row>
    <row r="319" spans="1:10" s="6" customFormat="1" ht="15" customHeight="1" x14ac:dyDescent="0.3">
      <c r="A319" s="40" t="str">
        <f t="shared" ca="1" si="4"/>
        <v>K U N D E N</v>
      </c>
      <c r="B319" s="21"/>
      <c r="C319" s="20" t="s">
        <v>888</v>
      </c>
      <c r="D319" s="20" t="s">
        <v>889</v>
      </c>
      <c r="E319" s="20" t="s">
        <v>889</v>
      </c>
      <c r="F319" s="20" t="s">
        <v>1934</v>
      </c>
      <c r="G319" s="27" t="s">
        <v>1219</v>
      </c>
      <c r="J319" s="3"/>
    </row>
    <row r="320" spans="1:10" ht="15" customHeight="1" x14ac:dyDescent="0.3">
      <c r="A320" s="23" t="str">
        <f t="shared" ca="1" si="4"/>
        <v>Profitabilität</v>
      </c>
      <c r="B320" s="24"/>
      <c r="C320" s="26" t="s">
        <v>353</v>
      </c>
      <c r="D320" s="26" t="s">
        <v>354</v>
      </c>
      <c r="E320" s="45" t="s">
        <v>1641</v>
      </c>
      <c r="F320" s="45" t="s">
        <v>1642</v>
      </c>
      <c r="G320" s="27" t="s">
        <v>1219</v>
      </c>
    </row>
    <row r="321" spans="1:7" ht="15" customHeight="1" x14ac:dyDescent="0.3">
      <c r="A321" s="28" t="str">
        <f t="shared" ca="1" si="4"/>
        <v>Loyalität/Bindung</v>
      </c>
      <c r="B321" s="24"/>
      <c r="C321" s="30" t="s">
        <v>355</v>
      </c>
      <c r="D321" s="30" t="s">
        <v>364</v>
      </c>
      <c r="E321" s="43" t="s">
        <v>1643</v>
      </c>
      <c r="F321" s="43" t="s">
        <v>1644</v>
      </c>
      <c r="G321" s="27" t="s">
        <v>1219</v>
      </c>
    </row>
    <row r="322" spans="1:7" ht="15" customHeight="1" x14ac:dyDescent="0.3">
      <c r="A322" s="28" t="str">
        <f t="shared" ca="1" si="4"/>
        <v>Sehr profitable aber permanent wechselbereit</v>
      </c>
      <c r="B322" s="24"/>
      <c r="C322" s="30" t="s">
        <v>356</v>
      </c>
      <c r="D322" s="30" t="s">
        <v>357</v>
      </c>
      <c r="E322" s="43" t="s">
        <v>1645</v>
      </c>
      <c r="F322" s="43" t="s">
        <v>1646</v>
      </c>
      <c r="G322" s="27" t="s">
        <v>1219</v>
      </c>
    </row>
    <row r="323" spans="1:7" ht="15" customHeight="1" x14ac:dyDescent="0.3">
      <c r="A323" s="28" t="str">
        <f t="shared" ca="1" si="4"/>
        <v>Hoch profitabel und sehr loyale Kunden</v>
      </c>
      <c r="B323" s="24"/>
      <c r="C323" s="30" t="s">
        <v>358</v>
      </c>
      <c r="D323" s="30" t="s">
        <v>359</v>
      </c>
      <c r="E323" s="43" t="s">
        <v>1647</v>
      </c>
      <c r="F323" s="43" t="s">
        <v>1648</v>
      </c>
      <c r="G323" s="27" t="s">
        <v>1219</v>
      </c>
    </row>
    <row r="324" spans="1:7" ht="15" customHeight="1" x14ac:dyDescent="0.3">
      <c r="A324" s="28" t="str">
        <f t="shared" ca="1" si="4"/>
        <v>Sehr geringe Profitabilität und Loyalität</v>
      </c>
      <c r="B324" s="24"/>
      <c r="C324" s="30" t="s">
        <v>360</v>
      </c>
      <c r="D324" s="30" t="s">
        <v>363</v>
      </c>
      <c r="E324" s="43" t="s">
        <v>1649</v>
      </c>
      <c r="F324" s="43" t="s">
        <v>1650</v>
      </c>
      <c r="G324" s="27" t="s">
        <v>1219</v>
      </c>
    </row>
    <row r="325" spans="1:7" ht="15" customHeight="1" x14ac:dyDescent="0.3">
      <c r="A325" s="28" t="str">
        <f t="shared" ref="A325:A369" ca="1" si="5">OFFSET($C325,0,$B$4-1)</f>
        <v>Geringe Profitabilität aber hohe Loyalität</v>
      </c>
      <c r="B325" s="24"/>
      <c r="C325" s="30" t="s">
        <v>361</v>
      </c>
      <c r="D325" s="30" t="s">
        <v>362</v>
      </c>
      <c r="E325" s="43" t="s">
        <v>1651</v>
      </c>
      <c r="F325" s="43" t="s">
        <v>1652</v>
      </c>
      <c r="G325" s="27" t="s">
        <v>1219</v>
      </c>
    </row>
    <row r="326" spans="1:7" ht="15" customHeight="1" x14ac:dyDescent="0.3">
      <c r="A326" s="28" t="str">
        <f t="shared" ca="1" si="5"/>
        <v>Kunde</v>
      </c>
      <c r="B326" s="24"/>
      <c r="C326" s="30" t="s">
        <v>365</v>
      </c>
      <c r="D326" s="30" t="s">
        <v>366</v>
      </c>
      <c r="E326" s="43" t="s">
        <v>1653</v>
      </c>
      <c r="F326" s="43" t="s">
        <v>1654</v>
      </c>
      <c r="G326" s="27" t="s">
        <v>1219</v>
      </c>
    </row>
    <row r="327" spans="1:7" ht="15" customHeight="1" x14ac:dyDescent="0.3">
      <c r="A327" s="28" t="str">
        <f t="shared" ca="1" si="5"/>
        <v>Loyalität</v>
      </c>
      <c r="B327" s="24"/>
      <c r="C327" s="30" t="s">
        <v>367</v>
      </c>
      <c r="D327" s="30" t="s">
        <v>368</v>
      </c>
      <c r="E327" s="43" t="s">
        <v>1655</v>
      </c>
      <c r="F327" s="43" t="s">
        <v>1656</v>
      </c>
      <c r="G327" s="27" t="s">
        <v>1219</v>
      </c>
    </row>
    <row r="328" spans="1:7" ht="15" customHeight="1" x14ac:dyDescent="0.3">
      <c r="A328" s="28" t="str">
        <f t="shared" ca="1" si="5"/>
        <v>Profitabi-lität</v>
      </c>
      <c r="B328" s="24"/>
      <c r="C328" s="30" t="s">
        <v>369</v>
      </c>
      <c r="D328" s="30" t="s">
        <v>354</v>
      </c>
      <c r="E328" s="43" t="s">
        <v>1641</v>
      </c>
      <c r="F328" s="43" t="s">
        <v>2460</v>
      </c>
      <c r="G328" s="27" t="s">
        <v>1219</v>
      </c>
    </row>
    <row r="329" spans="1:7" ht="15" customHeight="1" x14ac:dyDescent="0.3">
      <c r="A329" s="28" t="str">
        <f t="shared" ca="1" si="5"/>
        <v>ABC-Kunde</v>
      </c>
      <c r="B329" s="24"/>
      <c r="C329" s="30" t="s">
        <v>370</v>
      </c>
      <c r="D329" s="30" t="s">
        <v>371</v>
      </c>
      <c r="E329" s="43" t="s">
        <v>1657</v>
      </c>
      <c r="F329" s="43" t="s">
        <v>1658</v>
      </c>
      <c r="G329" s="27" t="s">
        <v>1219</v>
      </c>
    </row>
    <row r="330" spans="1:7" ht="15" customHeight="1" x14ac:dyDescent="0.3">
      <c r="A330" s="28" t="str">
        <f t="shared" ca="1" si="5"/>
        <v>Gewünschte Kundenbeziehung?</v>
      </c>
      <c r="B330" s="24"/>
      <c r="C330" s="30" t="s">
        <v>390</v>
      </c>
      <c r="D330" s="30" t="s">
        <v>392</v>
      </c>
      <c r="E330" s="43" t="s">
        <v>1659</v>
      </c>
      <c r="F330" s="43" t="s">
        <v>2461</v>
      </c>
      <c r="G330" s="27" t="s">
        <v>1219</v>
      </c>
    </row>
    <row r="331" spans="1:7" ht="15" customHeight="1" x14ac:dyDescent="0.3">
      <c r="A331" s="28" t="str">
        <f t="shared" ca="1" si="5"/>
        <v>Merkmale 
(demografisch, sozioökonomisch etc.)</v>
      </c>
      <c r="B331" s="24"/>
      <c r="C331" s="30" t="s">
        <v>2258</v>
      </c>
      <c r="D331" s="30" t="s">
        <v>2259</v>
      </c>
      <c r="E331" s="43" t="s">
        <v>2260</v>
      </c>
      <c r="F331" s="43" t="s">
        <v>2462</v>
      </c>
      <c r="G331" s="27" t="s">
        <v>1219</v>
      </c>
    </row>
    <row r="332" spans="1:7" ht="15" customHeight="1" x14ac:dyDescent="0.3">
      <c r="A332" s="28" t="str">
        <f t="shared" ca="1" si="5"/>
        <v>Wie soll der Kunde erreicht werden?</v>
      </c>
      <c r="B332" s="24"/>
      <c r="C332" s="30" t="s">
        <v>389</v>
      </c>
      <c r="D332" s="30" t="s">
        <v>391</v>
      </c>
      <c r="E332" s="43" t="s">
        <v>1660</v>
      </c>
      <c r="F332" s="43" t="s">
        <v>2463</v>
      </c>
      <c r="G332" s="27" t="s">
        <v>1219</v>
      </c>
    </row>
    <row r="333" spans="1:7" ht="15" customHeight="1" x14ac:dyDescent="0.3">
      <c r="A333" s="28" t="str">
        <f t="shared" ca="1" si="5"/>
        <v>Distributionskanäle</v>
      </c>
      <c r="B333" s="24"/>
      <c r="C333" s="30" t="s">
        <v>393</v>
      </c>
      <c r="D333" s="30" t="s">
        <v>394</v>
      </c>
      <c r="E333" s="43" t="s">
        <v>1662</v>
      </c>
      <c r="F333" s="43" t="s">
        <v>1661</v>
      </c>
      <c r="G333" s="27" t="s">
        <v>1219</v>
      </c>
    </row>
    <row r="334" spans="1:7" ht="15" customHeight="1" x14ac:dyDescent="0.3">
      <c r="A334" s="28" t="str">
        <f t="shared" ca="1" si="5"/>
        <v>Kaufverhalten</v>
      </c>
      <c r="B334" s="24"/>
      <c r="C334" s="30" t="s">
        <v>1109</v>
      </c>
      <c r="D334" s="30" t="s">
        <v>1116</v>
      </c>
      <c r="E334" s="29" t="s">
        <v>1935</v>
      </c>
      <c r="F334" s="29" t="s">
        <v>1663</v>
      </c>
      <c r="G334" s="27" t="s">
        <v>1219</v>
      </c>
    </row>
    <row r="335" spans="1:7" ht="15" customHeight="1" x14ac:dyDescent="0.3">
      <c r="A335" s="28" t="str">
        <f t="shared" ca="1" si="5"/>
        <v>extensiv</v>
      </c>
      <c r="B335" s="24"/>
      <c r="C335" s="42" t="s">
        <v>1110</v>
      </c>
      <c r="D335" s="30" t="s">
        <v>1117</v>
      </c>
      <c r="E335" s="29" t="s">
        <v>1117</v>
      </c>
      <c r="F335" s="29" t="s">
        <v>2464</v>
      </c>
      <c r="G335" s="27" t="s">
        <v>1219</v>
      </c>
    </row>
    <row r="336" spans="1:7" ht="15" customHeight="1" x14ac:dyDescent="0.3">
      <c r="A336" s="28" t="str">
        <f t="shared" ca="1" si="5"/>
        <v>habituell</v>
      </c>
      <c r="B336" s="24"/>
      <c r="C336" s="42" t="s">
        <v>1111</v>
      </c>
      <c r="D336" s="30" t="s">
        <v>1114</v>
      </c>
      <c r="E336" s="29" t="s">
        <v>1936</v>
      </c>
      <c r="F336" s="29" t="s">
        <v>2465</v>
      </c>
      <c r="G336" s="27" t="s">
        <v>1219</v>
      </c>
    </row>
    <row r="337" spans="1:10" ht="15" customHeight="1" x14ac:dyDescent="0.3">
      <c r="A337" s="28" t="str">
        <f t="shared" ca="1" si="5"/>
        <v>limitiert</v>
      </c>
      <c r="B337" s="24"/>
      <c r="C337" s="42" t="s">
        <v>1112</v>
      </c>
      <c r="D337" s="30" t="s">
        <v>1115</v>
      </c>
      <c r="E337" s="29" t="s">
        <v>1937</v>
      </c>
      <c r="F337" s="29" t="s">
        <v>2466</v>
      </c>
      <c r="G337" s="27" t="s">
        <v>1219</v>
      </c>
    </row>
    <row r="338" spans="1:10" ht="15" customHeight="1" x14ac:dyDescent="0.3">
      <c r="A338" s="28" t="str">
        <f t="shared" ca="1" si="5"/>
        <v>impulsiv</v>
      </c>
      <c r="B338" s="24"/>
      <c r="C338" s="42" t="s">
        <v>1113</v>
      </c>
      <c r="D338" s="30" t="s">
        <v>1118</v>
      </c>
      <c r="E338" s="29" t="s">
        <v>1118</v>
      </c>
      <c r="F338" s="29" t="s">
        <v>2467</v>
      </c>
      <c r="G338" s="27" t="s">
        <v>1219</v>
      </c>
    </row>
    <row r="339" spans="1:10" ht="15" customHeight="1" x14ac:dyDescent="0.3">
      <c r="A339" s="32" t="str">
        <f t="shared" ca="1" si="5"/>
        <v>Ewarteter Umsatz</v>
      </c>
      <c r="B339" s="24"/>
      <c r="C339" s="50" t="s">
        <v>1119</v>
      </c>
      <c r="D339" s="33" t="s">
        <v>1120</v>
      </c>
      <c r="E339" s="31" t="s">
        <v>1938</v>
      </c>
      <c r="F339" s="31" t="s">
        <v>2468</v>
      </c>
      <c r="G339" s="27" t="s">
        <v>1219</v>
      </c>
    </row>
    <row r="340" spans="1:10" s="6" customFormat="1" ht="15" customHeight="1" x14ac:dyDescent="0.3">
      <c r="A340" s="20" t="str">
        <f t="shared" ca="1" si="5"/>
        <v>K U N D E N B E Z I E H U N G</v>
      </c>
      <c r="B340" s="21"/>
      <c r="C340" s="20" t="s">
        <v>550</v>
      </c>
      <c r="D340" s="20" t="s">
        <v>551</v>
      </c>
      <c r="E340" s="20" t="s">
        <v>1664</v>
      </c>
      <c r="F340" s="20" t="s">
        <v>2469</v>
      </c>
      <c r="G340" s="27" t="s">
        <v>1219</v>
      </c>
      <c r="J340" s="3"/>
    </row>
    <row r="341" spans="1:10" s="6" customFormat="1" ht="15" customHeight="1" x14ac:dyDescent="0.3">
      <c r="A341" s="20" t="str">
        <f t="shared" ca="1" si="5"/>
        <v>D I S T R I B U T I O N S K A N Ä L E</v>
      </c>
      <c r="B341" s="21"/>
      <c r="C341" s="20" t="s">
        <v>552</v>
      </c>
      <c r="D341" s="20" t="s">
        <v>553</v>
      </c>
      <c r="E341" s="20" t="s">
        <v>1665</v>
      </c>
      <c r="F341" s="20" t="s">
        <v>1666</v>
      </c>
      <c r="G341" s="27" t="s">
        <v>1219</v>
      </c>
      <c r="J341" s="3"/>
    </row>
    <row r="342" spans="1:10" ht="15" customHeight="1" x14ac:dyDescent="0.3">
      <c r="A342" s="54" t="str">
        <f t="shared" ca="1" si="5"/>
        <v>Produkte &amp; Dienstleistungen</v>
      </c>
      <c r="B342" s="24"/>
      <c r="C342" s="55" t="s">
        <v>345</v>
      </c>
      <c r="D342" s="55" t="s">
        <v>437</v>
      </c>
      <c r="E342" s="55" t="s">
        <v>1667</v>
      </c>
      <c r="F342" s="55" t="s">
        <v>1668</v>
      </c>
      <c r="G342" s="27" t="s">
        <v>1219</v>
      </c>
    </row>
    <row r="343" spans="1:10" s="6" customFormat="1" ht="15" customHeight="1" x14ac:dyDescent="0.3">
      <c r="A343" s="40" t="str">
        <f t="shared" ca="1" si="5"/>
        <v>M A R K T S E G M E N T I E R U N G</v>
      </c>
      <c r="B343" s="21"/>
      <c r="C343" s="20" t="s">
        <v>478</v>
      </c>
      <c r="D343" s="20" t="s">
        <v>479</v>
      </c>
      <c r="E343" s="20" t="s">
        <v>1669</v>
      </c>
      <c r="F343" s="20" t="s">
        <v>1670</v>
      </c>
      <c r="G343" s="27" t="s">
        <v>1219</v>
      </c>
      <c r="J343" s="3"/>
    </row>
    <row r="344" spans="1:10" ht="15" customHeight="1" x14ac:dyDescent="0.3">
      <c r="A344" s="23" t="str">
        <f t="shared" ca="1" si="5"/>
        <v>Teilmarkt</v>
      </c>
      <c r="B344" s="24"/>
      <c r="C344" s="26" t="s">
        <v>2352</v>
      </c>
      <c r="D344" s="26" t="s">
        <v>1212</v>
      </c>
      <c r="E344" s="45" t="s">
        <v>1671</v>
      </c>
      <c r="F344" s="45" t="s">
        <v>1672</v>
      </c>
      <c r="G344" s="27" t="s">
        <v>1219</v>
      </c>
    </row>
    <row r="345" spans="1:10" ht="15" customHeight="1" x14ac:dyDescent="0.3">
      <c r="A345" s="28" t="str">
        <f t="shared" ca="1" si="5"/>
        <v>Produkte/Dienstleistungen</v>
      </c>
      <c r="B345" s="24"/>
      <c r="C345" s="30" t="s">
        <v>867</v>
      </c>
      <c r="D345" s="30" t="s">
        <v>866</v>
      </c>
      <c r="E345" s="43" t="s">
        <v>1667</v>
      </c>
      <c r="F345" s="43" t="s">
        <v>1668</v>
      </c>
      <c r="G345" s="27" t="s">
        <v>1219</v>
      </c>
    </row>
    <row r="346" spans="1:10" ht="15" customHeight="1" x14ac:dyDescent="0.3">
      <c r="A346" s="32" t="str">
        <f t="shared" ca="1" si="5"/>
        <v>Kunden: Zielgruppen - Zielpersonen</v>
      </c>
      <c r="B346" s="24"/>
      <c r="C346" s="33" t="s">
        <v>2353</v>
      </c>
      <c r="D346" s="33" t="s">
        <v>2354</v>
      </c>
      <c r="E346" s="44" t="s">
        <v>2355</v>
      </c>
      <c r="F346" s="44" t="s">
        <v>1674</v>
      </c>
      <c r="G346" s="27" t="s">
        <v>1219</v>
      </c>
    </row>
    <row r="347" spans="1:10" s="6" customFormat="1" ht="15" customHeight="1" x14ac:dyDescent="0.3">
      <c r="A347" s="40" t="str">
        <f t="shared" ca="1" si="5"/>
        <v>S T R A T E G I S C H E   G E S C H Ä F T S E I N H E I T E N   (SGE)</v>
      </c>
      <c r="B347" s="21"/>
      <c r="C347" s="20" t="s">
        <v>482</v>
      </c>
      <c r="D347" s="20" t="s">
        <v>483</v>
      </c>
      <c r="E347" s="20" t="s">
        <v>1675</v>
      </c>
      <c r="F347" s="20" t="s">
        <v>1676</v>
      </c>
      <c r="G347" s="27" t="s">
        <v>1219</v>
      </c>
      <c r="J347" s="3"/>
    </row>
    <row r="348" spans="1:10" ht="15" customHeight="1" x14ac:dyDescent="0.3">
      <c r="A348" s="23" t="str">
        <f t="shared" ca="1" si="5"/>
        <v>Strategische Geschäftseinheiten</v>
      </c>
      <c r="B348" s="24"/>
      <c r="C348" s="26" t="s">
        <v>480</v>
      </c>
      <c r="D348" s="26" t="s">
        <v>481</v>
      </c>
      <c r="E348" s="45" t="s">
        <v>1677</v>
      </c>
      <c r="F348" s="45" t="s">
        <v>1678</v>
      </c>
      <c r="G348" s="27" t="s">
        <v>1219</v>
      </c>
    </row>
    <row r="349" spans="1:10" ht="15" customHeight="1" x14ac:dyDescent="0.3">
      <c r="A349" s="28" t="str">
        <f t="shared" ca="1" si="5"/>
        <v>SGE</v>
      </c>
      <c r="B349" s="24"/>
      <c r="C349" s="30" t="s">
        <v>484</v>
      </c>
      <c r="D349" s="30" t="s">
        <v>485</v>
      </c>
      <c r="E349" s="43" t="s">
        <v>1679</v>
      </c>
      <c r="F349" s="43" t="s">
        <v>1680</v>
      </c>
      <c r="G349" s="27" t="s">
        <v>1219</v>
      </c>
    </row>
    <row r="350" spans="1:10" ht="15" customHeight="1" x14ac:dyDescent="0.3">
      <c r="A350" s="28" t="str">
        <f t="shared" ca="1" si="5"/>
        <v>Synergieeffekte</v>
      </c>
      <c r="B350" s="24"/>
      <c r="C350" s="30" t="s">
        <v>486</v>
      </c>
      <c r="D350" s="30" t="s">
        <v>487</v>
      </c>
      <c r="E350" s="43" t="s">
        <v>1681</v>
      </c>
      <c r="F350" s="43" t="s">
        <v>1682</v>
      </c>
      <c r="G350" s="27" t="s">
        <v>1219</v>
      </c>
    </row>
    <row r="351" spans="1:10" ht="15" customHeight="1" x14ac:dyDescent="0.3">
      <c r="A351" s="28" t="str">
        <f t="shared" ca="1" si="5"/>
        <v>Marktsegmente</v>
      </c>
      <c r="B351" s="24"/>
      <c r="C351" s="30" t="s">
        <v>488</v>
      </c>
      <c r="D351" s="30" t="s">
        <v>1213</v>
      </c>
      <c r="E351" s="43" t="s">
        <v>1683</v>
      </c>
      <c r="F351" s="43" t="s">
        <v>1684</v>
      </c>
      <c r="G351" s="27" t="s">
        <v>1219</v>
      </c>
    </row>
    <row r="352" spans="1:10" ht="15" customHeight="1" x14ac:dyDescent="0.3">
      <c r="A352" s="32" t="str">
        <f t="shared" ca="1" si="5"/>
        <v>Eigenständigkeit</v>
      </c>
      <c r="B352" s="24"/>
      <c r="C352" s="33" t="s">
        <v>489</v>
      </c>
      <c r="D352" s="33" t="s">
        <v>490</v>
      </c>
      <c r="E352" s="44" t="s">
        <v>1685</v>
      </c>
      <c r="F352" s="44" t="s">
        <v>1686</v>
      </c>
      <c r="G352" s="27" t="s">
        <v>1219</v>
      </c>
    </row>
    <row r="353" spans="1:10" s="6" customFormat="1" ht="15" customHeight="1" x14ac:dyDescent="0.3">
      <c r="A353" s="20" t="str">
        <f t="shared" ca="1" si="5"/>
        <v>E I N N A H M E Q U E L L E N</v>
      </c>
      <c r="B353" s="21"/>
      <c r="C353" s="20" t="s">
        <v>425</v>
      </c>
      <c r="D353" s="20" t="s">
        <v>426</v>
      </c>
      <c r="E353" s="20" t="s">
        <v>1687</v>
      </c>
      <c r="F353" s="20" t="s">
        <v>1688</v>
      </c>
      <c r="G353" s="27" t="s">
        <v>1219</v>
      </c>
      <c r="J353" s="3"/>
    </row>
    <row r="354" spans="1:10" ht="15" customHeight="1" x14ac:dyDescent="0.3">
      <c r="A354" s="23" t="str">
        <f t="shared" ca="1" si="5"/>
        <v>Einnahmequelle</v>
      </c>
      <c r="B354" s="24"/>
      <c r="C354" s="26" t="s">
        <v>380</v>
      </c>
      <c r="D354" s="26" t="s">
        <v>381</v>
      </c>
      <c r="E354" s="45" t="s">
        <v>1689</v>
      </c>
      <c r="F354" s="45" t="s">
        <v>1690</v>
      </c>
      <c r="G354" s="27" t="s">
        <v>1219</v>
      </c>
    </row>
    <row r="355" spans="1:10" ht="15" customHeight="1" x14ac:dyDescent="0.3">
      <c r="A355" s="32" t="str">
        <f t="shared" ca="1" si="5"/>
        <v>in %</v>
      </c>
      <c r="B355" s="24"/>
      <c r="C355" s="33" t="s">
        <v>382</v>
      </c>
      <c r="D355" s="33" t="s">
        <v>383</v>
      </c>
      <c r="E355" s="44" t="s">
        <v>382</v>
      </c>
      <c r="F355" s="44" t="s">
        <v>382</v>
      </c>
      <c r="G355" s="27" t="s">
        <v>1219</v>
      </c>
    </row>
    <row r="356" spans="1:10" s="6" customFormat="1" ht="15" customHeight="1" x14ac:dyDescent="0.3">
      <c r="A356" s="20" t="str">
        <f t="shared" ca="1" si="5"/>
        <v>K O S T E N S T R U K T U R</v>
      </c>
      <c r="B356" s="21"/>
      <c r="C356" s="20" t="s">
        <v>427</v>
      </c>
      <c r="D356" s="20" t="s">
        <v>428</v>
      </c>
      <c r="E356" s="20" t="s">
        <v>1691</v>
      </c>
      <c r="F356" s="20" t="s">
        <v>1692</v>
      </c>
      <c r="G356" s="27" t="s">
        <v>1219</v>
      </c>
      <c r="J356" s="3"/>
    </row>
    <row r="357" spans="1:10" ht="15" customHeight="1" x14ac:dyDescent="0.3">
      <c r="A357" s="23" t="str">
        <f t="shared" ca="1" si="5"/>
        <v>Kostenträger</v>
      </c>
      <c r="B357" s="24"/>
      <c r="C357" s="26" t="s">
        <v>375</v>
      </c>
      <c r="D357" s="26" t="s">
        <v>376</v>
      </c>
      <c r="E357" s="45" t="s">
        <v>1693</v>
      </c>
      <c r="F357" s="45" t="s">
        <v>1694</v>
      </c>
      <c r="G357" s="27" t="s">
        <v>1219</v>
      </c>
    </row>
    <row r="358" spans="1:10" ht="15" customHeight="1" x14ac:dyDescent="0.3">
      <c r="A358" s="28" t="str">
        <f t="shared" ca="1" si="5"/>
        <v>in %</v>
      </c>
      <c r="B358" s="24"/>
      <c r="C358" s="30" t="s">
        <v>382</v>
      </c>
      <c r="D358" s="30" t="s">
        <v>383</v>
      </c>
      <c r="E358" s="43" t="s">
        <v>382</v>
      </c>
      <c r="F358" s="43" t="s">
        <v>382</v>
      </c>
      <c r="G358" s="27" t="s">
        <v>1219</v>
      </c>
    </row>
    <row r="359" spans="1:10" ht="15" customHeight="1" x14ac:dyDescent="0.3">
      <c r="A359" s="32" t="str">
        <f t="shared" ca="1" si="5"/>
        <v>Beinfluss-barkeit?</v>
      </c>
      <c r="B359" s="24"/>
      <c r="C359" s="33" t="s">
        <v>379</v>
      </c>
      <c r="D359" s="33" t="s">
        <v>378</v>
      </c>
      <c r="E359" s="44" t="s">
        <v>1695</v>
      </c>
      <c r="F359" s="44" t="s">
        <v>1696</v>
      </c>
      <c r="G359" s="27" t="s">
        <v>1219</v>
      </c>
    </row>
    <row r="360" spans="1:10" s="6" customFormat="1" ht="15" customHeight="1" x14ac:dyDescent="0.3">
      <c r="A360" s="20" t="str">
        <f t="shared" ca="1" si="5"/>
        <v>S T Ä R K E N   &amp;   S C H W Ä C H E N</v>
      </c>
      <c r="B360" s="21"/>
      <c r="C360" s="20" t="s">
        <v>1206</v>
      </c>
      <c r="D360" s="20" t="s">
        <v>1207</v>
      </c>
      <c r="E360" s="20" t="s">
        <v>1697</v>
      </c>
      <c r="F360" s="20" t="s">
        <v>2169</v>
      </c>
      <c r="G360" s="27" t="s">
        <v>1219</v>
      </c>
      <c r="J360" s="3"/>
    </row>
    <row r="361" spans="1:10" ht="15" customHeight="1" x14ac:dyDescent="0.3">
      <c r="A361" s="23" t="str">
        <f t="shared" ca="1" si="5"/>
        <v>trifft voll zu</v>
      </c>
      <c r="B361" s="24"/>
      <c r="C361" s="26" t="s">
        <v>561</v>
      </c>
      <c r="D361" s="26" t="s">
        <v>563</v>
      </c>
      <c r="E361" s="45" t="s">
        <v>1698</v>
      </c>
      <c r="F361" s="45" t="s">
        <v>1699</v>
      </c>
      <c r="G361" s="27" t="s">
        <v>1219</v>
      </c>
    </row>
    <row r="362" spans="1:10" ht="15" customHeight="1" x14ac:dyDescent="0.3">
      <c r="A362" s="28" t="str">
        <f t="shared" ca="1" si="5"/>
        <v>trifft eher zu</v>
      </c>
      <c r="B362" s="24"/>
      <c r="C362" s="30" t="s">
        <v>567</v>
      </c>
      <c r="D362" s="30" t="s">
        <v>569</v>
      </c>
      <c r="E362" s="43" t="s">
        <v>1700</v>
      </c>
      <c r="F362" s="43" t="s">
        <v>1701</v>
      </c>
      <c r="G362" s="27" t="s">
        <v>1219</v>
      </c>
    </row>
    <row r="363" spans="1:10" ht="15" customHeight="1" x14ac:dyDescent="0.3">
      <c r="A363" s="28" t="str">
        <f t="shared" ca="1" si="5"/>
        <v>trifft teilweise zu</v>
      </c>
      <c r="B363" s="24"/>
      <c r="C363" s="30" t="s">
        <v>562</v>
      </c>
      <c r="D363" s="30" t="s">
        <v>564</v>
      </c>
      <c r="E363" s="43" t="s">
        <v>1702</v>
      </c>
      <c r="F363" s="43" t="s">
        <v>1703</v>
      </c>
      <c r="G363" s="27" t="s">
        <v>1219</v>
      </c>
    </row>
    <row r="364" spans="1:10" ht="15" customHeight="1" x14ac:dyDescent="0.3">
      <c r="A364" s="28" t="str">
        <f t="shared" ca="1" si="5"/>
        <v>trifft eher nicht zu</v>
      </c>
      <c r="B364" s="24"/>
      <c r="C364" s="30" t="s">
        <v>568</v>
      </c>
      <c r="D364" s="30" t="s">
        <v>570</v>
      </c>
      <c r="E364" s="43" t="s">
        <v>1704</v>
      </c>
      <c r="F364" s="43" t="s">
        <v>1705</v>
      </c>
      <c r="G364" s="27" t="s">
        <v>1219</v>
      </c>
    </row>
    <row r="365" spans="1:10" ht="15" customHeight="1" x14ac:dyDescent="0.3">
      <c r="A365" s="28" t="str">
        <f t="shared" ca="1" si="5"/>
        <v>trifft überhaupt nicht zu</v>
      </c>
      <c r="B365" s="24"/>
      <c r="C365" s="30" t="s">
        <v>566</v>
      </c>
      <c r="D365" s="30" t="s">
        <v>565</v>
      </c>
      <c r="E365" s="43" t="s">
        <v>1706</v>
      </c>
      <c r="F365" s="43" t="s">
        <v>1707</v>
      </c>
      <c r="G365" s="27" t="s">
        <v>1219</v>
      </c>
    </row>
    <row r="366" spans="1:10" ht="15" customHeight="1" x14ac:dyDescent="0.3">
      <c r="A366" s="28" t="str">
        <f t="shared" ca="1" si="5"/>
        <v>Unser generierte Mehrwert entspricht den Bedürfnissen der Kunden</v>
      </c>
      <c r="B366" s="24"/>
      <c r="C366" s="30" t="s">
        <v>623</v>
      </c>
      <c r="D366" s="30" t="s">
        <v>571</v>
      </c>
      <c r="E366" s="43" t="s">
        <v>1708</v>
      </c>
      <c r="F366" s="43" t="s">
        <v>1709</v>
      </c>
      <c r="G366" s="27" t="s">
        <v>1219</v>
      </c>
    </row>
    <row r="367" spans="1:10" ht="15" customHeight="1" x14ac:dyDescent="0.3">
      <c r="A367" s="28" t="str">
        <f t="shared" ca="1" si="5"/>
        <v>Unser generierte Mehrwert hat einen grossen Einfluss auf unser  (Networking)</v>
      </c>
      <c r="B367" s="24"/>
      <c r="C367" s="30" t="s">
        <v>661</v>
      </c>
      <c r="D367" s="30" t="s">
        <v>624</v>
      </c>
      <c r="E367" s="43" t="s">
        <v>1710</v>
      </c>
      <c r="F367" s="43" t="s">
        <v>1711</v>
      </c>
      <c r="G367" s="27" t="s">
        <v>1219</v>
      </c>
    </row>
    <row r="368" spans="1:10" ht="15" customHeight="1" x14ac:dyDescent="0.3">
      <c r="A368" s="28" t="str">
        <f t="shared" ca="1" si="5"/>
        <v>Es bestehen grosse Synergien zwischen Produkte und Dienstleistungen</v>
      </c>
      <c r="B368" s="24"/>
      <c r="C368" s="30" t="s">
        <v>662</v>
      </c>
      <c r="D368" s="30" t="s">
        <v>572</v>
      </c>
      <c r="E368" s="43" t="s">
        <v>1712</v>
      </c>
      <c r="F368" s="43" t="s">
        <v>1713</v>
      </c>
      <c r="G368" s="27" t="s">
        <v>1219</v>
      </c>
    </row>
    <row r="369" spans="1:7" ht="15" customHeight="1" x14ac:dyDescent="0.3">
      <c r="A369" s="28" t="str">
        <f t="shared" ca="1" si="5"/>
        <v>Unsere Kunden sind sehr zufrieden</v>
      </c>
      <c r="B369" s="24"/>
      <c r="C369" s="30" t="s">
        <v>625</v>
      </c>
      <c r="D369" s="30" t="s">
        <v>573</v>
      </c>
      <c r="E369" s="43" t="s">
        <v>1714</v>
      </c>
      <c r="F369" s="43" t="s">
        <v>1715</v>
      </c>
      <c r="G369" s="27" t="s">
        <v>1219</v>
      </c>
    </row>
    <row r="370" spans="1:7" ht="15" customHeight="1" x14ac:dyDescent="0.3">
      <c r="A370" s="28"/>
      <c r="B370" s="24"/>
      <c r="C370" s="30"/>
      <c r="D370" s="30"/>
      <c r="E370" s="43"/>
      <c r="F370" s="43"/>
      <c r="G370" s="27" t="s">
        <v>1219</v>
      </c>
    </row>
    <row r="371" spans="1:7" ht="15" customHeight="1" x14ac:dyDescent="0.3">
      <c r="A371" s="28" t="str">
        <f t="shared" ref="A371:A434" ca="1" si="6">OFFSET($C371,0,$B$4-1)</f>
        <v>Unsere Margen sind hoch</v>
      </c>
      <c r="B371" s="24"/>
      <c r="C371" s="30" t="s">
        <v>626</v>
      </c>
      <c r="D371" s="30" t="s">
        <v>574</v>
      </c>
      <c r="E371" s="43" t="s">
        <v>1716</v>
      </c>
      <c r="F371" s="43" t="s">
        <v>1717</v>
      </c>
      <c r="G371" s="27" t="s">
        <v>1219</v>
      </c>
    </row>
    <row r="372" spans="1:7" ht="15" customHeight="1" x14ac:dyDescent="0.3">
      <c r="A372" s="28" t="str">
        <f t="shared" ca="1" si="6"/>
        <v>Unsere Erträge sind vorhersehbar</v>
      </c>
      <c r="B372" s="24"/>
      <c r="C372" s="30" t="s">
        <v>627</v>
      </c>
      <c r="D372" s="30" t="s">
        <v>575</v>
      </c>
      <c r="E372" s="43" t="s">
        <v>1718</v>
      </c>
      <c r="F372" s="43" t="s">
        <v>1719</v>
      </c>
      <c r="G372" s="27" t="s">
        <v>1219</v>
      </c>
    </row>
    <row r="373" spans="1:7" ht="15" customHeight="1" x14ac:dyDescent="0.3">
      <c r="A373" s="28" t="str">
        <f t="shared" ca="1" si="6"/>
        <v>Wir haben wiederkehrende Einnahmen und häufige wiederholte Käufe</v>
      </c>
      <c r="B373" s="24"/>
      <c r="C373" s="30" t="s">
        <v>628</v>
      </c>
      <c r="D373" s="30" t="s">
        <v>576</v>
      </c>
      <c r="E373" s="43" t="s">
        <v>1720</v>
      </c>
      <c r="F373" s="43" t="s">
        <v>1721</v>
      </c>
      <c r="G373" s="27" t="s">
        <v>1219</v>
      </c>
    </row>
    <row r="374" spans="1:7" ht="15" customHeight="1" x14ac:dyDescent="0.3">
      <c r="A374" s="28" t="str">
        <f t="shared" ca="1" si="6"/>
        <v>Unsere Einnahmequellen sind diversifiziert</v>
      </c>
      <c r="B374" s="24"/>
      <c r="C374" s="30" t="s">
        <v>629</v>
      </c>
      <c r="D374" s="30" t="s">
        <v>577</v>
      </c>
      <c r="E374" s="43" t="s">
        <v>1722</v>
      </c>
      <c r="F374" s="43" t="s">
        <v>1723</v>
      </c>
      <c r="G374" s="27" t="s">
        <v>1219</v>
      </c>
    </row>
    <row r="375" spans="1:7" ht="15" customHeight="1" x14ac:dyDescent="0.3">
      <c r="A375" s="28" t="str">
        <f t="shared" ca="1" si="6"/>
        <v>Unsere Einnahmequellen sind nachhaltig</v>
      </c>
      <c r="B375" s="24"/>
      <c r="C375" s="30" t="s">
        <v>630</v>
      </c>
      <c r="D375" s="30" t="s">
        <v>578</v>
      </c>
      <c r="E375" s="43" t="s">
        <v>1724</v>
      </c>
      <c r="F375" s="43" t="s">
        <v>1725</v>
      </c>
      <c r="G375" s="27" t="s">
        <v>1219</v>
      </c>
    </row>
    <row r="376" spans="1:7" ht="15" customHeight="1" x14ac:dyDescent="0.3">
      <c r="A376" s="28" t="str">
        <f t="shared" ca="1" si="6"/>
        <v>Wir ziehen die Erträge ein bevor wir weitere Verpflichtungen eingehen</v>
      </c>
      <c r="B376" s="24"/>
      <c r="C376" s="30" t="s">
        <v>663</v>
      </c>
      <c r="D376" s="30" t="s">
        <v>631</v>
      </c>
      <c r="E376" s="43" t="s">
        <v>1726</v>
      </c>
      <c r="F376" s="43" t="s">
        <v>1727</v>
      </c>
      <c r="G376" s="27" t="s">
        <v>1219</v>
      </c>
    </row>
    <row r="377" spans="1:7" ht="15" customHeight="1" x14ac:dyDescent="0.3">
      <c r="A377" s="28" t="str">
        <f t="shared" ca="1" si="6"/>
        <v>Die Höhe der Rechnungsbeträge entsprechen dem, was der Kunde bereit ist zu bezahlen</v>
      </c>
      <c r="B377" s="24"/>
      <c r="C377" s="30" t="s">
        <v>632</v>
      </c>
      <c r="D377" s="30" t="s">
        <v>579</v>
      </c>
      <c r="E377" s="43" t="s">
        <v>1728</v>
      </c>
      <c r="F377" s="43" t="s">
        <v>1729</v>
      </c>
      <c r="G377" s="27" t="s">
        <v>1219</v>
      </c>
    </row>
    <row r="378" spans="1:7" ht="15" customHeight="1" x14ac:dyDescent="0.3">
      <c r="A378" s="28" t="str">
        <f t="shared" ca="1" si="6"/>
        <v>Unsere Preisgestaltung entspricht dem, was der Kunde bereit ist zu bezahlen</v>
      </c>
      <c r="B378" s="24"/>
      <c r="C378" s="30" t="s">
        <v>664</v>
      </c>
      <c r="D378" s="30" t="s">
        <v>633</v>
      </c>
      <c r="E378" s="43" t="s">
        <v>1730</v>
      </c>
      <c r="F378" s="43" t="s">
        <v>1731</v>
      </c>
      <c r="G378" s="27" t="s">
        <v>1219</v>
      </c>
    </row>
    <row r="379" spans="1:7" ht="15" customHeight="1" x14ac:dyDescent="0.3">
      <c r="A379" s="28">
        <f t="shared" ca="1" si="6"/>
        <v>0</v>
      </c>
      <c r="B379" s="24"/>
      <c r="C379" s="30"/>
      <c r="D379" s="30"/>
      <c r="E379" s="43"/>
      <c r="F379" s="43"/>
      <c r="G379" s="27" t="s">
        <v>1219</v>
      </c>
    </row>
    <row r="380" spans="1:7" ht="15" customHeight="1" x14ac:dyDescent="0.3">
      <c r="A380" s="28" t="str">
        <f t="shared" ca="1" si="6"/>
        <v>Unsere Kosten sind vorhersehbar</v>
      </c>
      <c r="B380" s="24"/>
      <c r="C380" s="30" t="s">
        <v>634</v>
      </c>
      <c r="D380" s="30" t="s">
        <v>580</v>
      </c>
      <c r="E380" s="43" t="s">
        <v>1732</v>
      </c>
      <c r="F380" s="43" t="s">
        <v>1733</v>
      </c>
      <c r="G380" s="27" t="s">
        <v>1219</v>
      </c>
    </row>
    <row r="381" spans="1:7" ht="15" customHeight="1" x14ac:dyDescent="0.3">
      <c r="A381" s="28" t="str">
        <f t="shared" ca="1" si="6"/>
        <v>Unsere Kostenstruktur ist richtig auf unser Geschäftsmodell abgestimmt</v>
      </c>
      <c r="B381" s="24"/>
      <c r="C381" s="30" t="s">
        <v>635</v>
      </c>
      <c r="D381" s="30" t="s">
        <v>581</v>
      </c>
      <c r="E381" s="43" t="s">
        <v>1734</v>
      </c>
      <c r="F381" s="43" t="s">
        <v>1735</v>
      </c>
      <c r="G381" s="27" t="s">
        <v>1219</v>
      </c>
    </row>
    <row r="382" spans="1:7" ht="15" customHeight="1" x14ac:dyDescent="0.3">
      <c r="A382" s="28" t="str">
        <f t="shared" ca="1" si="6"/>
        <v>Unser Geschäft ist profitabel</v>
      </c>
      <c r="B382" s="24"/>
      <c r="C382" s="30" t="s">
        <v>636</v>
      </c>
      <c r="D382" s="30" t="s">
        <v>582</v>
      </c>
      <c r="E382" s="43" t="s">
        <v>1736</v>
      </c>
      <c r="F382" s="43" t="s">
        <v>1737</v>
      </c>
      <c r="G382" s="27" t="s">
        <v>1219</v>
      </c>
    </row>
    <row r="383" spans="1:7" ht="15" customHeight="1" x14ac:dyDescent="0.3">
      <c r="A383" s="28" t="str">
        <f t="shared" ca="1" si="6"/>
        <v>Wir profitieren von Skaleneffekten</v>
      </c>
      <c r="B383" s="24"/>
      <c r="C383" s="30" t="s">
        <v>637</v>
      </c>
      <c r="D383" s="30" t="s">
        <v>583</v>
      </c>
      <c r="E383" s="43" t="s">
        <v>1738</v>
      </c>
      <c r="F383" s="43" t="s">
        <v>1739</v>
      </c>
      <c r="G383" s="27" t="s">
        <v>1219</v>
      </c>
    </row>
    <row r="384" spans="1:7" ht="15" customHeight="1" x14ac:dyDescent="0.3">
      <c r="A384" s="28">
        <f t="shared" ca="1" si="6"/>
        <v>0</v>
      </c>
      <c r="B384" s="24"/>
      <c r="C384" s="30"/>
      <c r="D384" s="30"/>
      <c r="E384" s="43"/>
      <c r="F384" s="43"/>
      <c r="G384" s="27" t="s">
        <v>1219</v>
      </c>
    </row>
    <row r="385" spans="1:7" ht="15" customHeight="1" x14ac:dyDescent="0.3">
      <c r="A385" s="28" t="str">
        <f t="shared" ca="1" si="6"/>
        <v>Die Fluktuationsrate der Kunden ist gering</v>
      </c>
      <c r="B385" s="24"/>
      <c r="C385" s="30" t="s">
        <v>638</v>
      </c>
      <c r="D385" s="30" t="s">
        <v>587</v>
      </c>
      <c r="E385" s="43" t="s">
        <v>1740</v>
      </c>
      <c r="F385" s="43" t="s">
        <v>1741</v>
      </c>
      <c r="G385" s="27" t="s">
        <v>1219</v>
      </c>
    </row>
    <row r="386" spans="1:7" ht="15" customHeight="1" x14ac:dyDescent="0.3">
      <c r="A386" s="28" t="str">
        <f t="shared" ca="1" si="6"/>
        <v>Die Kundensegmentierung ist gut</v>
      </c>
      <c r="B386" s="24"/>
      <c r="C386" s="30" t="s">
        <v>639</v>
      </c>
      <c r="D386" s="30" t="s">
        <v>588</v>
      </c>
      <c r="E386" s="43" t="s">
        <v>1742</v>
      </c>
      <c r="F386" s="43" t="s">
        <v>1743</v>
      </c>
      <c r="G386" s="27" t="s">
        <v>1219</v>
      </c>
    </row>
    <row r="387" spans="1:7" ht="15" customHeight="1" x14ac:dyDescent="0.3">
      <c r="A387" s="28" t="str">
        <f t="shared" ca="1" si="6"/>
        <v>Wir gewinnen regelmässig neue Kunden</v>
      </c>
      <c r="B387" s="24"/>
      <c r="C387" s="30" t="s">
        <v>640</v>
      </c>
      <c r="D387" s="30" t="s">
        <v>589</v>
      </c>
      <c r="E387" s="43" t="s">
        <v>1744</v>
      </c>
      <c r="F387" s="43" t="s">
        <v>1745</v>
      </c>
      <c r="G387" s="27" t="s">
        <v>1219</v>
      </c>
    </row>
    <row r="388" spans="1:7" ht="15" customHeight="1" x14ac:dyDescent="0.3">
      <c r="A388" s="28">
        <f t="shared" ca="1" si="6"/>
        <v>0</v>
      </c>
      <c r="B388" s="24"/>
      <c r="C388" s="30"/>
      <c r="D388" s="30"/>
      <c r="E388" s="43"/>
      <c r="F388" s="43"/>
      <c r="G388" s="27" t="s">
        <v>1219</v>
      </c>
    </row>
    <row r="389" spans="1:7" ht="15" customHeight="1" x14ac:dyDescent="0.3">
      <c r="A389" s="28" t="str">
        <f t="shared" ca="1" si="6"/>
        <v>Unsere Vertriebskanäle sind sehr effektiv</v>
      </c>
      <c r="B389" s="24"/>
      <c r="C389" s="30" t="s">
        <v>665</v>
      </c>
      <c r="D389" s="30" t="s">
        <v>591</v>
      </c>
      <c r="E389" s="43" t="s">
        <v>1746</v>
      </c>
      <c r="F389" s="43" t="s">
        <v>1747</v>
      </c>
      <c r="G389" s="27" t="s">
        <v>1219</v>
      </c>
    </row>
    <row r="390" spans="1:7" ht="15" customHeight="1" x14ac:dyDescent="0.3">
      <c r="A390" s="28" t="str">
        <f t="shared" ca="1" si="6"/>
        <v>Unsere Vertriebskanäle sind profitabel</v>
      </c>
      <c r="B390" s="24"/>
      <c r="C390" s="30" t="s">
        <v>641</v>
      </c>
      <c r="D390" s="30" t="s">
        <v>592</v>
      </c>
      <c r="E390" s="43" t="s">
        <v>1748</v>
      </c>
      <c r="F390" s="43" t="s">
        <v>1749</v>
      </c>
      <c r="G390" s="27" t="s">
        <v>1219</v>
      </c>
    </row>
    <row r="391" spans="1:7" ht="15" customHeight="1" x14ac:dyDescent="0.3">
      <c r="A391" s="28" t="str">
        <f t="shared" ca="1" si="6"/>
        <v>Die Penetration der Vertriebskanäle ist gut</v>
      </c>
      <c r="B391" s="24"/>
      <c r="C391" s="30" t="s">
        <v>642</v>
      </c>
      <c r="D391" s="30" t="s">
        <v>593</v>
      </c>
      <c r="E391" s="43" t="s">
        <v>1750</v>
      </c>
      <c r="F391" s="43" t="s">
        <v>1751</v>
      </c>
      <c r="G391" s="27" t="s">
        <v>1219</v>
      </c>
    </row>
    <row r="392" spans="1:7" ht="15" customHeight="1" x14ac:dyDescent="0.3">
      <c r="A392" s="28" t="str">
        <f t="shared" ca="1" si="6"/>
        <v xml:space="preserve">Die Vertriebskanäle werden von unseren Kunden einfach identifiziert </v>
      </c>
      <c r="B392" s="24"/>
      <c r="C392" s="30" t="s">
        <v>643</v>
      </c>
      <c r="D392" s="30" t="s">
        <v>666</v>
      </c>
      <c r="E392" s="43" t="s">
        <v>1752</v>
      </c>
      <c r="F392" s="43" t="s">
        <v>1753</v>
      </c>
      <c r="G392" s="27" t="s">
        <v>1219</v>
      </c>
    </row>
    <row r="393" spans="1:7" ht="15" customHeight="1" x14ac:dyDescent="0.3">
      <c r="A393" s="28" t="str">
        <f t="shared" ca="1" si="6"/>
        <v>Die Vertriebskanäle sind sehr stark integriert</v>
      </c>
      <c r="B393" s="24"/>
      <c r="C393" s="30" t="s">
        <v>644</v>
      </c>
      <c r="D393" s="30" t="s">
        <v>618</v>
      </c>
      <c r="E393" s="43" t="s">
        <v>1754</v>
      </c>
      <c r="F393" s="43" t="s">
        <v>1755</v>
      </c>
      <c r="G393" s="27" t="s">
        <v>1219</v>
      </c>
    </row>
    <row r="394" spans="1:7" ht="15" customHeight="1" x14ac:dyDescent="0.3">
      <c r="A394" s="28" t="str">
        <f t="shared" ca="1" si="6"/>
        <v xml:space="preserve">Mit den Vertriebskanäle können Synergien und Kostenvorteile realisiert werden (economies of scope) </v>
      </c>
      <c r="B394" s="24"/>
      <c r="C394" s="30" t="s">
        <v>645</v>
      </c>
      <c r="D394" s="30" t="s">
        <v>646</v>
      </c>
      <c r="E394" s="43" t="s">
        <v>1756</v>
      </c>
      <c r="F394" s="43" t="s">
        <v>1757</v>
      </c>
      <c r="G394" s="27" t="s">
        <v>1219</v>
      </c>
    </row>
    <row r="395" spans="1:7" ht="15" customHeight="1" x14ac:dyDescent="0.3">
      <c r="A395" s="28" t="str">
        <f t="shared" ca="1" si="6"/>
        <v>Die Vertriebskanäle sind gut auf die Kundensegmente abgestimmt</v>
      </c>
      <c r="B395" s="24"/>
      <c r="C395" s="30" t="s">
        <v>647</v>
      </c>
      <c r="D395" s="30" t="s">
        <v>594</v>
      </c>
      <c r="E395" s="43" t="s">
        <v>1758</v>
      </c>
      <c r="F395" s="43" t="s">
        <v>1759</v>
      </c>
      <c r="G395" s="27" t="s">
        <v>1219</v>
      </c>
    </row>
    <row r="396" spans="1:7" ht="15" customHeight="1" x14ac:dyDescent="0.3">
      <c r="A396" s="28">
        <f t="shared" ca="1" si="6"/>
        <v>0</v>
      </c>
      <c r="B396" s="24"/>
      <c r="C396" s="30"/>
      <c r="D396" s="30"/>
      <c r="E396" s="43"/>
      <c r="F396" s="43"/>
      <c r="G396" s="27" t="s">
        <v>1219</v>
      </c>
    </row>
    <row r="397" spans="1:7" ht="15" customHeight="1" x14ac:dyDescent="0.3">
      <c r="A397" s="28" t="str">
        <f t="shared" ca="1" si="6"/>
        <v>Die Beziehungen zu den Kunden ist sehr solide</v>
      </c>
      <c r="B397" s="24"/>
      <c r="C397" s="30" t="s">
        <v>648</v>
      </c>
      <c r="D397" s="30" t="s">
        <v>596</v>
      </c>
      <c r="E397" s="43" t="s">
        <v>1760</v>
      </c>
      <c r="F397" s="43" t="s">
        <v>1761</v>
      </c>
      <c r="G397" s="27" t="s">
        <v>1219</v>
      </c>
    </row>
    <row r="398" spans="1:7" ht="15" customHeight="1" x14ac:dyDescent="0.3">
      <c r="A398" s="28" t="str">
        <f t="shared" ca="1" si="6"/>
        <v>Die Qualität der Beziehung entspricht der Kundensegmentierung</v>
      </c>
      <c r="B398" s="24"/>
      <c r="C398" s="30" t="s">
        <v>649</v>
      </c>
      <c r="D398" s="30" t="s">
        <v>597</v>
      </c>
      <c r="E398" s="43" t="s">
        <v>1762</v>
      </c>
      <c r="F398" s="43" t="s">
        <v>1763</v>
      </c>
      <c r="G398" s="27" t="s">
        <v>1219</v>
      </c>
    </row>
    <row r="399" spans="1:7" ht="15" customHeight="1" x14ac:dyDescent="0.3">
      <c r="A399" s="28" t="str">
        <f t="shared" ca="1" si="6"/>
        <v>Die Kundenbeziehung ist so stark, dass ein Wechsel hohe Kosten für den Kunden bringt</v>
      </c>
      <c r="B399" s="24"/>
      <c r="C399" s="30" t="s">
        <v>650</v>
      </c>
      <c r="D399" s="30" t="s">
        <v>598</v>
      </c>
      <c r="E399" s="43" t="s">
        <v>1764</v>
      </c>
      <c r="F399" s="43" t="s">
        <v>1765</v>
      </c>
      <c r="G399" s="27" t="s">
        <v>1219</v>
      </c>
    </row>
    <row r="400" spans="1:7" ht="15" customHeight="1" x14ac:dyDescent="0.3">
      <c r="A400" s="28" t="str">
        <f t="shared" ca="1" si="6"/>
        <v>Unsere Marke ist stark</v>
      </c>
      <c r="B400" s="24"/>
      <c r="C400" s="30" t="s">
        <v>651</v>
      </c>
      <c r="D400" s="30" t="s">
        <v>599</v>
      </c>
      <c r="E400" s="43" t="s">
        <v>1766</v>
      </c>
      <c r="F400" s="43" t="s">
        <v>1767</v>
      </c>
      <c r="G400" s="27" t="s">
        <v>1219</v>
      </c>
    </row>
    <row r="401" spans="1:7" ht="15" customHeight="1" x14ac:dyDescent="0.3">
      <c r="A401" s="28">
        <f t="shared" ca="1" si="6"/>
        <v>0</v>
      </c>
      <c r="B401" s="24"/>
      <c r="C401" s="30"/>
      <c r="D401" s="30"/>
      <c r="E401" s="43"/>
      <c r="F401" s="43"/>
      <c r="G401" s="27" t="s">
        <v>1219</v>
      </c>
    </row>
    <row r="402" spans="1:7" ht="15" customHeight="1" x14ac:dyDescent="0.3">
      <c r="A402" s="28" t="str">
        <f t="shared" ca="1" si="6"/>
        <v>Unsere wichtigsten Ressourcen sind für Konkurrenten schwierig zu kopieren</v>
      </c>
      <c r="B402" s="24"/>
      <c r="C402" s="30" t="s">
        <v>652</v>
      </c>
      <c r="D402" s="30" t="s">
        <v>600</v>
      </c>
      <c r="E402" s="43" t="s">
        <v>1768</v>
      </c>
      <c r="F402" s="43" t="s">
        <v>1769</v>
      </c>
      <c r="G402" s="27" t="s">
        <v>1219</v>
      </c>
    </row>
    <row r="403" spans="1:7" ht="15" customHeight="1" x14ac:dyDescent="0.3">
      <c r="A403" s="28" t="str">
        <f t="shared" ca="1" si="6"/>
        <v>Der Bedarf an Ressourcen ist vorhersehbar</v>
      </c>
      <c r="B403" s="24"/>
      <c r="C403" s="30" t="s">
        <v>653</v>
      </c>
      <c r="D403" s="30" t="s">
        <v>601</v>
      </c>
      <c r="E403" s="43" t="s">
        <v>1770</v>
      </c>
      <c r="F403" s="43" t="s">
        <v>1771</v>
      </c>
      <c r="G403" s="27" t="s">
        <v>1219</v>
      </c>
    </row>
    <row r="404" spans="1:7" ht="15" customHeight="1" x14ac:dyDescent="0.3">
      <c r="A404" s="28" t="str">
        <f t="shared" ca="1" si="6"/>
        <v>Wir setzen die richtigen Ressourcen zum richtigen Zeitpunkt und in der richtigen Menge ein</v>
      </c>
      <c r="B404" s="24"/>
      <c r="C404" s="30" t="s">
        <v>654</v>
      </c>
      <c r="D404" s="30" t="s">
        <v>602</v>
      </c>
      <c r="E404" s="43" t="s">
        <v>1772</v>
      </c>
      <c r="F404" s="43" t="s">
        <v>1773</v>
      </c>
      <c r="G404" s="27" t="s">
        <v>1219</v>
      </c>
    </row>
    <row r="405" spans="1:7" ht="15" customHeight="1" x14ac:dyDescent="0.3">
      <c r="A405" s="28">
        <f t="shared" ca="1" si="6"/>
        <v>0</v>
      </c>
      <c r="B405" s="24"/>
      <c r="C405" s="30"/>
      <c r="D405" s="30"/>
      <c r="E405" s="43"/>
      <c r="F405" s="43"/>
      <c r="G405" s="27" t="s">
        <v>1219</v>
      </c>
    </row>
    <row r="406" spans="1:7" ht="15" customHeight="1" x14ac:dyDescent="0.3">
      <c r="A406" s="28" t="str">
        <f t="shared" ca="1" si="6"/>
        <v xml:space="preserve">Wir setzen unser Kerngeschäft effektiv um </v>
      </c>
      <c r="B406" s="24"/>
      <c r="C406" s="30" t="s">
        <v>655</v>
      </c>
      <c r="D406" s="30" t="s">
        <v>604</v>
      </c>
      <c r="E406" s="43" t="s">
        <v>1774</v>
      </c>
      <c r="F406" s="43" t="s">
        <v>1775</v>
      </c>
      <c r="G406" s="27" t="s">
        <v>1219</v>
      </c>
    </row>
    <row r="407" spans="1:7" ht="15" customHeight="1" x14ac:dyDescent="0.3">
      <c r="A407" s="28" t="str">
        <f t="shared" ca="1" si="6"/>
        <v>Unsere Kernaktivitäten sind schwierig zu kopieren</v>
      </c>
      <c r="B407" s="24"/>
      <c r="C407" s="30" t="s">
        <v>656</v>
      </c>
      <c r="D407" s="30" t="s">
        <v>605</v>
      </c>
      <c r="E407" s="43" t="s">
        <v>1776</v>
      </c>
      <c r="F407" s="43" t="s">
        <v>1777</v>
      </c>
      <c r="G407" s="27" t="s">
        <v>1219</v>
      </c>
    </row>
    <row r="408" spans="1:7" ht="15" customHeight="1" x14ac:dyDescent="0.3">
      <c r="A408" s="28" t="str">
        <f t="shared" ca="1" si="6"/>
        <v>Die Ausführungsqualität ist hoch</v>
      </c>
      <c r="B408" s="24"/>
      <c r="C408" s="30" t="s">
        <v>657</v>
      </c>
      <c r="D408" s="30" t="s">
        <v>606</v>
      </c>
      <c r="E408" s="43" t="s">
        <v>1778</v>
      </c>
      <c r="F408" s="43" t="s">
        <v>1779</v>
      </c>
      <c r="G408" s="27" t="s">
        <v>1219</v>
      </c>
    </row>
    <row r="409" spans="1:7" ht="15" customHeight="1" x14ac:dyDescent="0.3">
      <c r="A409" s="28" t="str">
        <f t="shared" ca="1" si="6"/>
        <v>Die Balance zwischen internen und ausgelagerten Tätigkeiten ist ideal</v>
      </c>
      <c r="B409" s="24"/>
      <c r="C409" s="30" t="s">
        <v>658</v>
      </c>
      <c r="D409" s="30" t="s">
        <v>607</v>
      </c>
      <c r="E409" s="43" t="s">
        <v>1780</v>
      </c>
      <c r="F409" s="43" t="s">
        <v>1781</v>
      </c>
      <c r="G409" s="27" t="s">
        <v>1219</v>
      </c>
    </row>
    <row r="410" spans="1:7" ht="15" customHeight="1" x14ac:dyDescent="0.3">
      <c r="A410" s="28">
        <f t="shared" ca="1" si="6"/>
        <v>0</v>
      </c>
      <c r="B410" s="24"/>
      <c r="C410" s="30"/>
      <c r="D410" s="30"/>
      <c r="E410" s="43"/>
      <c r="F410" s="43"/>
      <c r="G410" s="27" t="s">
        <v>1219</v>
      </c>
    </row>
    <row r="411" spans="1:7" ht="15" customHeight="1" x14ac:dyDescent="0.3">
      <c r="A411" s="28" t="str">
        <f t="shared" ca="1" si="6"/>
        <v>Wir sind Partnerorientiert und arbeiten falls notwendig mit ihnen  zusammen.</v>
      </c>
      <c r="B411" s="24"/>
      <c r="C411" s="30" t="s">
        <v>659</v>
      </c>
      <c r="D411" s="30" t="s">
        <v>609</v>
      </c>
      <c r="E411" s="43" t="s">
        <v>1782</v>
      </c>
      <c r="F411" s="43" t="s">
        <v>1783</v>
      </c>
      <c r="G411" s="27" t="s">
        <v>1219</v>
      </c>
    </row>
    <row r="412" spans="1:7" ht="15" customHeight="1" x14ac:dyDescent="0.3">
      <c r="A412" s="28" t="str">
        <f t="shared" ca="1" si="6"/>
        <v>Wir pflegen eine gute Zusammenarbeit mit unseren wichtigsten Partnern</v>
      </c>
      <c r="B412" s="24"/>
      <c r="C412" s="30" t="s">
        <v>660</v>
      </c>
      <c r="D412" s="30" t="s">
        <v>610</v>
      </c>
      <c r="E412" s="43" t="s">
        <v>1784</v>
      </c>
      <c r="F412" s="43" t="s">
        <v>1785</v>
      </c>
      <c r="G412" s="27" t="s">
        <v>1219</v>
      </c>
    </row>
    <row r="413" spans="1:7" ht="15" customHeight="1" x14ac:dyDescent="0.3">
      <c r="A413" s="28" t="str">
        <f t="shared" ca="1" si="6"/>
        <v>Auswirkung
(1 - 10)</v>
      </c>
      <c r="B413" s="24"/>
      <c r="C413" s="30" t="s">
        <v>877</v>
      </c>
      <c r="D413" s="30" t="s">
        <v>787</v>
      </c>
      <c r="E413" s="43" t="s">
        <v>787</v>
      </c>
      <c r="F413" s="43" t="s">
        <v>1786</v>
      </c>
      <c r="G413" s="27" t="s">
        <v>1219</v>
      </c>
    </row>
    <row r="414" spans="1:7" ht="15" customHeight="1" x14ac:dyDescent="0.3">
      <c r="A414" s="28" t="str">
        <f t="shared" ca="1" si="6"/>
        <v>Bemerkungen</v>
      </c>
      <c r="B414" s="24"/>
      <c r="C414" s="30" t="s">
        <v>37</v>
      </c>
      <c r="D414" s="30" t="s">
        <v>52</v>
      </c>
      <c r="E414" s="43" t="s">
        <v>1481</v>
      </c>
      <c r="F414" s="43" t="s">
        <v>1411</v>
      </c>
      <c r="G414" s="27" t="s">
        <v>1219</v>
      </c>
    </row>
    <row r="415" spans="1:7" ht="15" customHeight="1" x14ac:dyDescent="0.3">
      <c r="A415" s="28" t="str">
        <f t="shared" ca="1" si="6"/>
        <v>Fragen:</v>
      </c>
      <c r="B415" s="24"/>
      <c r="C415" s="30" t="s">
        <v>621</v>
      </c>
      <c r="D415" s="30" t="s">
        <v>622</v>
      </c>
      <c r="E415" s="43" t="s">
        <v>622</v>
      </c>
      <c r="F415" s="43" t="s">
        <v>1787</v>
      </c>
      <c r="G415" s="27" t="s">
        <v>1219</v>
      </c>
    </row>
    <row r="416" spans="1:7" ht="15" customHeight="1" x14ac:dyDescent="0.3">
      <c r="A416" s="28" t="str">
        <f t="shared" ca="1" si="6"/>
        <v>Auswirkung:</v>
      </c>
      <c r="B416" s="24"/>
      <c r="C416" s="30" t="s">
        <v>616</v>
      </c>
      <c r="D416" s="30" t="s">
        <v>617</v>
      </c>
      <c r="E416" s="43" t="s">
        <v>617</v>
      </c>
      <c r="F416" s="43" t="s">
        <v>1788</v>
      </c>
      <c r="G416" s="27" t="s">
        <v>1219</v>
      </c>
    </row>
    <row r="417" spans="1:10" ht="15" customHeight="1" x14ac:dyDescent="0.3">
      <c r="A417" s="28" t="str">
        <f t="shared" ca="1" si="6"/>
        <v>Total Punkte :</v>
      </c>
      <c r="B417" s="24"/>
      <c r="C417" s="30" t="s">
        <v>717</v>
      </c>
      <c r="D417" s="30" t="s">
        <v>718</v>
      </c>
      <c r="E417" s="43" t="s">
        <v>718</v>
      </c>
      <c r="F417" s="43" t="s">
        <v>1789</v>
      </c>
      <c r="G417" s="27" t="s">
        <v>1219</v>
      </c>
    </row>
    <row r="418" spans="1:10" ht="15" customHeight="1" x14ac:dyDescent="0.3">
      <c r="A418" s="28" t="str">
        <f t="shared" ca="1" si="6"/>
        <v xml:space="preserve"> von </v>
      </c>
      <c r="B418" s="24"/>
      <c r="C418" s="30" t="s">
        <v>613</v>
      </c>
      <c r="D418" s="30" t="s">
        <v>614</v>
      </c>
      <c r="E418" s="43" t="s">
        <v>1790</v>
      </c>
      <c r="F418" s="43" t="s">
        <v>1791</v>
      </c>
      <c r="G418" s="27" t="s">
        <v>1219</v>
      </c>
    </row>
    <row r="419" spans="1:10" ht="15" customHeight="1" x14ac:dyDescent="0.3">
      <c r="A419" s="28" t="str">
        <f t="shared" ca="1" si="6"/>
        <v>Zusammenfassung</v>
      </c>
      <c r="B419" s="24"/>
      <c r="C419" s="30" t="s">
        <v>619</v>
      </c>
      <c r="D419" s="30" t="s">
        <v>620</v>
      </c>
      <c r="E419" s="43" t="s">
        <v>1792</v>
      </c>
      <c r="F419" s="43" t="s">
        <v>1793</v>
      </c>
      <c r="G419" s="27" t="s">
        <v>1219</v>
      </c>
    </row>
    <row r="420" spans="1:10" ht="15" customHeight="1" x14ac:dyDescent="0.3">
      <c r="A420" s="28" t="str">
        <f t="shared" ca="1" si="6"/>
        <v>SW</v>
      </c>
      <c r="B420" s="24"/>
      <c r="C420" s="43" t="s">
        <v>1794</v>
      </c>
      <c r="D420" s="43" t="s">
        <v>1794</v>
      </c>
      <c r="E420" s="43" t="s">
        <v>1794</v>
      </c>
      <c r="F420" s="43" t="s">
        <v>1794</v>
      </c>
      <c r="G420" s="27" t="s">
        <v>1219</v>
      </c>
    </row>
    <row r="421" spans="1:10" ht="15" customHeight="1" x14ac:dyDescent="0.3">
      <c r="A421" s="32" t="str">
        <f t="shared" ca="1" si="6"/>
        <v>OT</v>
      </c>
      <c r="B421" s="24"/>
      <c r="C421" s="44" t="s">
        <v>1795</v>
      </c>
      <c r="D421" s="44" t="s">
        <v>1795</v>
      </c>
      <c r="E421" s="44" t="s">
        <v>1795</v>
      </c>
      <c r="F421" s="44" t="s">
        <v>1795</v>
      </c>
      <c r="G421" s="27" t="s">
        <v>1219</v>
      </c>
    </row>
    <row r="422" spans="1:10" s="6" customFormat="1" ht="15" customHeight="1" x14ac:dyDescent="0.3">
      <c r="A422" s="20" t="str">
        <f t="shared" ca="1" si="6"/>
        <v>C H A N C E N   &amp;   G E F A H R E N</v>
      </c>
      <c r="B422" s="21"/>
      <c r="C422" s="20" t="s">
        <v>2164</v>
      </c>
      <c r="D422" s="20" t="s">
        <v>2165</v>
      </c>
      <c r="E422" s="20" t="s">
        <v>2166</v>
      </c>
      <c r="F422" s="20" t="s">
        <v>2167</v>
      </c>
      <c r="G422" s="27" t="s">
        <v>1219</v>
      </c>
      <c r="J422" s="3"/>
    </row>
    <row r="423" spans="1:10" ht="15" customHeight="1" x14ac:dyDescent="0.3">
      <c r="A423" s="23" t="str">
        <f t="shared" ca="1" si="6"/>
        <v>Wir können wiederkehrende Einnahmen generieren, indem wir von Produkte Dienstleistungen ableiten</v>
      </c>
      <c r="B423" s="24"/>
      <c r="C423" s="26" t="s">
        <v>720</v>
      </c>
      <c r="D423" s="26" t="s">
        <v>667</v>
      </c>
      <c r="E423" s="45" t="s">
        <v>1796</v>
      </c>
      <c r="F423" s="45" t="s">
        <v>1797</v>
      </c>
      <c r="G423" s="27" t="s">
        <v>1219</v>
      </c>
    </row>
    <row r="424" spans="1:10" ht="15" customHeight="1" x14ac:dyDescent="0.3">
      <c r="A424" s="28" t="str">
        <f t="shared" ca="1" si="6"/>
        <v>Wir können unsere Produkte und Dienstleistungen besser integrieren</v>
      </c>
      <c r="B424" s="24"/>
      <c r="C424" s="30" t="s">
        <v>721</v>
      </c>
      <c r="D424" s="30" t="s">
        <v>668</v>
      </c>
      <c r="E424" s="43" t="s">
        <v>1798</v>
      </c>
      <c r="F424" s="43" t="s">
        <v>1799</v>
      </c>
      <c r="G424" s="27" t="s">
        <v>1219</v>
      </c>
    </row>
    <row r="425" spans="1:10" ht="15" customHeight="1" x14ac:dyDescent="0.3">
      <c r="A425" s="28" t="str">
        <f t="shared" ca="1" si="6"/>
        <v>Wir können andere Kundenbedürfnisse befriedigen</v>
      </c>
      <c r="B425" s="24"/>
      <c r="C425" s="30" t="s">
        <v>722</v>
      </c>
      <c r="D425" s="30" t="s">
        <v>1214</v>
      </c>
      <c r="E425" s="43" t="s">
        <v>1800</v>
      </c>
      <c r="F425" s="43" t="s">
        <v>1801</v>
      </c>
      <c r="G425" s="27" t="s">
        <v>1219</v>
      </c>
    </row>
    <row r="426" spans="1:10" ht="15" customHeight="1" x14ac:dyDescent="0.3">
      <c r="A426" s="28" t="str">
        <f t="shared" ca="1" si="6"/>
        <v>Es gibt Ergänzungen oder mögliche Erweiterungen die zusätzlichen Mehrwert schaffen</v>
      </c>
      <c r="B426" s="24"/>
      <c r="C426" s="30" t="s">
        <v>723</v>
      </c>
      <c r="D426" s="30" t="s">
        <v>669</v>
      </c>
      <c r="E426" s="43" t="s">
        <v>1802</v>
      </c>
      <c r="F426" s="43" t="s">
        <v>1803</v>
      </c>
      <c r="G426" s="27" t="s">
        <v>1219</v>
      </c>
    </row>
    <row r="427" spans="1:10" ht="15" customHeight="1" x14ac:dyDescent="0.3">
      <c r="A427" s="28" t="str">
        <f t="shared" ca="1" si="6"/>
        <v>Wir können andere Aufgaben unserer Kunden anbieten</v>
      </c>
      <c r="B427" s="24"/>
      <c r="C427" s="30" t="s">
        <v>724</v>
      </c>
      <c r="D427" s="30" t="s">
        <v>670</v>
      </c>
      <c r="E427" s="43" t="s">
        <v>1804</v>
      </c>
      <c r="F427" s="43" t="s">
        <v>1805</v>
      </c>
      <c r="G427" s="27" t="s">
        <v>1219</v>
      </c>
    </row>
    <row r="428" spans="1:10" ht="15" customHeight="1" x14ac:dyDescent="0.3">
      <c r="A428" s="28" t="str">
        <f t="shared" ca="1" si="6"/>
        <v>Es gibt Ersatzprodukte und -dienstleistungen</v>
      </c>
      <c r="B428" s="24"/>
      <c r="C428" s="30" t="s">
        <v>725</v>
      </c>
      <c r="D428" s="30" t="s">
        <v>671</v>
      </c>
      <c r="E428" s="43" t="s">
        <v>1806</v>
      </c>
      <c r="F428" s="43" t="s">
        <v>1807</v>
      </c>
      <c r="G428" s="27" t="s">
        <v>1219</v>
      </c>
    </row>
    <row r="429" spans="1:10" ht="15" customHeight="1" x14ac:dyDescent="0.3">
      <c r="A429" s="28" t="str">
        <f t="shared" ca="1" si="6"/>
        <v>Wettbewerber können den Kunden Mehrwert und tiefere Preise anbieten</v>
      </c>
      <c r="B429" s="24"/>
      <c r="C429" s="30" t="s">
        <v>726</v>
      </c>
      <c r="D429" s="30" t="s">
        <v>672</v>
      </c>
      <c r="E429" s="43" t="s">
        <v>1808</v>
      </c>
      <c r="F429" s="43" t="s">
        <v>1809</v>
      </c>
      <c r="G429" s="27" t="s">
        <v>1219</v>
      </c>
    </row>
    <row r="430" spans="1:10" ht="15" customHeight="1" x14ac:dyDescent="0.3">
      <c r="A430" s="28">
        <f t="shared" ca="1" si="6"/>
        <v>0</v>
      </c>
      <c r="B430" s="24"/>
      <c r="C430" s="30"/>
      <c r="D430" s="30"/>
      <c r="E430" s="43"/>
      <c r="F430" s="43" t="s">
        <v>1810</v>
      </c>
      <c r="G430" s="27" t="s">
        <v>1219</v>
      </c>
    </row>
    <row r="431" spans="1:10" ht="15" customHeight="1" x14ac:dyDescent="0.3">
      <c r="A431" s="28" t="str">
        <f t="shared" ca="1" si="6"/>
        <v>Wir können punktuell Transaktionsumsatz  aus wiederkehrenden Einkommen generieren</v>
      </c>
      <c r="B431" s="24"/>
      <c r="C431" s="30" t="s">
        <v>727</v>
      </c>
      <c r="D431" s="30" t="s">
        <v>673</v>
      </c>
      <c r="E431" s="43" t="s">
        <v>1811</v>
      </c>
      <c r="F431" s="43" t="s">
        <v>1812</v>
      </c>
      <c r="G431" s="27" t="s">
        <v>1219</v>
      </c>
    </row>
    <row r="432" spans="1:10" ht="15" customHeight="1" x14ac:dyDescent="0.3">
      <c r="A432" s="28" t="str">
        <f t="shared" ca="1" si="6"/>
        <v>Unsere Kunden sind bereit für zusätzliche Produkte oder Dienstleistungen zu bezahlen</v>
      </c>
      <c r="B432" s="24"/>
      <c r="C432" s="30" t="s">
        <v>780</v>
      </c>
      <c r="D432" s="30" t="s">
        <v>728</v>
      </c>
      <c r="E432" s="43" t="s">
        <v>1813</v>
      </c>
      <c r="F432" s="43" t="s">
        <v>1814</v>
      </c>
      <c r="G432" s="27" t="s">
        <v>1219</v>
      </c>
    </row>
    <row r="433" spans="1:7" ht="15" customHeight="1" x14ac:dyDescent="0.3">
      <c r="A433" s="28" t="str">
        <f t="shared" ca="1" si="6"/>
        <v>Wir haben die Möglichkeit Querverkäufe intern oder mit Partner zu tätigen</v>
      </c>
      <c r="B433" s="24"/>
      <c r="C433" s="30" t="s">
        <v>729</v>
      </c>
      <c r="D433" s="30" t="s">
        <v>674</v>
      </c>
      <c r="E433" s="43" t="s">
        <v>1815</v>
      </c>
      <c r="F433" s="43" t="s">
        <v>1816</v>
      </c>
      <c r="G433" s="27" t="s">
        <v>1219</v>
      </c>
    </row>
    <row r="434" spans="1:7" ht="15" customHeight="1" x14ac:dyDescent="0.3">
      <c r="A434" s="28" t="str">
        <f t="shared" ca="1" si="6"/>
        <v>Wir können zusätzliche Einnahmequellen generieren oder neu entwickeln</v>
      </c>
      <c r="B434" s="24"/>
      <c r="C434" s="30" t="s">
        <v>730</v>
      </c>
      <c r="D434" s="30" t="s">
        <v>675</v>
      </c>
      <c r="E434" s="43" t="s">
        <v>1817</v>
      </c>
      <c r="F434" s="43" t="s">
        <v>1818</v>
      </c>
      <c r="G434" s="27" t="s">
        <v>1219</v>
      </c>
    </row>
    <row r="435" spans="1:7" ht="15" customHeight="1" x14ac:dyDescent="0.3">
      <c r="A435" s="28" t="str">
        <f t="shared" ref="A435:A498" ca="1" si="7">OFFSET($C435,0,$B$4-1)</f>
        <v>Wir können die Preise erhöhen</v>
      </c>
      <c r="B435" s="24"/>
      <c r="C435" s="30" t="s">
        <v>731</v>
      </c>
      <c r="D435" s="30" t="s">
        <v>676</v>
      </c>
      <c r="E435" s="43" t="s">
        <v>1819</v>
      </c>
      <c r="F435" s="43" t="s">
        <v>1820</v>
      </c>
      <c r="G435" s="27" t="s">
        <v>1219</v>
      </c>
    </row>
    <row r="436" spans="1:7" ht="15" customHeight="1" x14ac:dyDescent="0.3">
      <c r="A436" s="28" t="str">
        <f t="shared" ca="1" si="7"/>
        <v>Unsere Margen geraten durch Konkurrenten und/oder neuen Technologien unter Druck</v>
      </c>
      <c r="B436" s="24"/>
      <c r="C436" s="30" t="s">
        <v>781</v>
      </c>
      <c r="D436" s="30" t="s">
        <v>732</v>
      </c>
      <c r="E436" s="43" t="s">
        <v>1821</v>
      </c>
      <c r="F436" s="43" t="s">
        <v>1822</v>
      </c>
      <c r="G436" s="27" t="s">
        <v>1219</v>
      </c>
    </row>
    <row r="437" spans="1:7" ht="15" customHeight="1" x14ac:dyDescent="0.3">
      <c r="A437" s="28" t="str">
        <f t="shared" ca="1" si="7"/>
        <v>Wir sind von einem oder mehreren Einkommensquellen abhängig</v>
      </c>
      <c r="B437" s="24"/>
      <c r="C437" s="30" t="s">
        <v>733</v>
      </c>
      <c r="D437" s="30" t="s">
        <v>677</v>
      </c>
      <c r="E437" s="43" t="s">
        <v>1823</v>
      </c>
      <c r="F437" s="43" t="s">
        <v>1824</v>
      </c>
      <c r="G437" s="27" t="s">
        <v>1219</v>
      </c>
    </row>
    <row r="438" spans="1:7" ht="15" customHeight="1" x14ac:dyDescent="0.3">
      <c r="A438" s="28" t="str">
        <f t="shared" ca="1" si="7"/>
        <v>Wir haben Einnahmequellen, die bald versiegen werden</v>
      </c>
      <c r="B438" s="24"/>
      <c r="C438" s="30" t="s">
        <v>782</v>
      </c>
      <c r="D438" s="30" t="s">
        <v>678</v>
      </c>
      <c r="E438" s="43" t="s">
        <v>1825</v>
      </c>
      <c r="F438" s="43" t="s">
        <v>1826</v>
      </c>
      <c r="G438" s="27" t="s">
        <v>1219</v>
      </c>
    </row>
    <row r="439" spans="1:7" ht="15" customHeight="1" x14ac:dyDescent="0.3">
      <c r="A439" s="28">
        <f t="shared" ca="1" si="7"/>
        <v>0</v>
      </c>
      <c r="B439" s="24"/>
      <c r="C439" s="30"/>
      <c r="D439" s="30"/>
      <c r="E439" s="43"/>
      <c r="F439" s="43" t="s">
        <v>1810</v>
      </c>
      <c r="G439" s="27" t="s">
        <v>1219</v>
      </c>
    </row>
    <row r="440" spans="1:7" ht="15" customHeight="1" x14ac:dyDescent="0.3">
      <c r="A440" s="28" t="str">
        <f t="shared" ca="1" si="7"/>
        <v>Wir können unsere Kosten senken</v>
      </c>
      <c r="B440" s="24"/>
      <c r="C440" s="30" t="s">
        <v>734</v>
      </c>
      <c r="D440" s="30" t="s">
        <v>679</v>
      </c>
      <c r="E440" s="43" t="s">
        <v>1827</v>
      </c>
      <c r="F440" s="43" t="s">
        <v>1828</v>
      </c>
      <c r="G440" s="27" t="s">
        <v>1219</v>
      </c>
    </row>
    <row r="441" spans="1:7" ht="15" customHeight="1" x14ac:dyDescent="0.3">
      <c r="A441" s="28" t="str">
        <f t="shared" ca="1" si="7"/>
        <v>Einige Kosten können unberechenbar werden</v>
      </c>
      <c r="B441" s="24"/>
      <c r="C441" s="30" t="s">
        <v>735</v>
      </c>
      <c r="D441" s="30" t="s">
        <v>680</v>
      </c>
      <c r="E441" s="43" t="s">
        <v>1829</v>
      </c>
      <c r="F441" s="43" t="s">
        <v>1830</v>
      </c>
      <c r="G441" s="27" t="s">
        <v>1219</v>
      </c>
    </row>
    <row r="442" spans="1:7" ht="15" customHeight="1" x14ac:dyDescent="0.3">
      <c r="A442" s="28" t="str">
        <f t="shared" ca="1" si="7"/>
        <v>Einige Kosten drohen schneller zu wachsen als die entsprechenden Einkünfte</v>
      </c>
      <c r="B442" s="24"/>
      <c r="C442" s="30" t="s">
        <v>736</v>
      </c>
      <c r="D442" s="30" t="s">
        <v>681</v>
      </c>
      <c r="E442" s="43" t="s">
        <v>1831</v>
      </c>
      <c r="F442" s="43" t="s">
        <v>1832</v>
      </c>
      <c r="G442" s="27" t="s">
        <v>1219</v>
      </c>
    </row>
    <row r="443" spans="1:7" ht="15" customHeight="1" x14ac:dyDescent="0.3">
      <c r="A443" s="28">
        <f t="shared" ca="1" si="7"/>
        <v>0</v>
      </c>
      <c r="B443" s="24"/>
      <c r="C443" s="30"/>
      <c r="D443" s="30"/>
      <c r="E443" s="43"/>
      <c r="F443" s="43" t="s">
        <v>1810</v>
      </c>
      <c r="G443" s="27" t="s">
        <v>1219</v>
      </c>
    </row>
    <row r="444" spans="1:7" ht="15" customHeight="1" x14ac:dyDescent="0.3">
      <c r="A444" s="28" t="str">
        <f t="shared" ca="1" si="7"/>
        <v>Wir können von einem wachsenden/expandierenden Markt profitieren</v>
      </c>
      <c r="B444" s="24"/>
      <c r="C444" s="30" t="s">
        <v>737</v>
      </c>
      <c r="D444" s="30" t="s">
        <v>682</v>
      </c>
      <c r="E444" s="43" t="s">
        <v>1833</v>
      </c>
      <c r="F444" s="43" t="s">
        <v>1834</v>
      </c>
      <c r="G444" s="27" t="s">
        <v>1219</v>
      </c>
    </row>
    <row r="445" spans="1:7" ht="15" customHeight="1" x14ac:dyDescent="0.3">
      <c r="A445" s="28" t="str">
        <f t="shared" ca="1" si="7"/>
        <v>Wir können neue Kundensegemente bedienen</v>
      </c>
      <c r="B445" s="24"/>
      <c r="C445" s="30" t="s">
        <v>739</v>
      </c>
      <c r="D445" s="30" t="s">
        <v>738</v>
      </c>
      <c r="E445" s="43" t="s">
        <v>1835</v>
      </c>
      <c r="F445" s="43" t="s">
        <v>1836</v>
      </c>
      <c r="G445" s="27" t="s">
        <v>1219</v>
      </c>
    </row>
    <row r="446" spans="1:7" ht="15" customHeight="1" x14ac:dyDescent="0.3">
      <c r="A446" s="28" t="str">
        <f t="shared" ca="1" si="7"/>
        <v>Aufgrund einer feineren Segmentierung,  können wir unsere Kunden besser bedienen</v>
      </c>
      <c r="B446" s="24"/>
      <c r="C446" s="30" t="s">
        <v>783</v>
      </c>
      <c r="D446" s="30" t="s">
        <v>683</v>
      </c>
      <c r="E446" s="43" t="s">
        <v>1837</v>
      </c>
      <c r="F446" s="43" t="s">
        <v>1838</v>
      </c>
      <c r="G446" s="27" t="s">
        <v>1219</v>
      </c>
    </row>
    <row r="447" spans="1:7" ht="15" customHeight="1" x14ac:dyDescent="0.3">
      <c r="A447" s="28" t="str">
        <f t="shared" ca="1" si="7"/>
        <v>Es besteht die Gefahr, dass unser Markt bald gesättigt ist</v>
      </c>
      <c r="B447" s="24"/>
      <c r="C447" s="30" t="s">
        <v>740</v>
      </c>
      <c r="D447" s="30" t="s">
        <v>684</v>
      </c>
      <c r="E447" s="43" t="s">
        <v>1839</v>
      </c>
      <c r="F447" s="43" t="s">
        <v>1840</v>
      </c>
      <c r="G447" s="27" t="s">
        <v>1219</v>
      </c>
    </row>
    <row r="448" spans="1:7" ht="15" customHeight="1" x14ac:dyDescent="0.3">
      <c r="A448" s="28" t="str">
        <f t="shared" ca="1" si="7"/>
        <v>Unsere Konkurrenten bedrohen unseren Marktanteil</v>
      </c>
      <c r="B448" s="24"/>
      <c r="C448" s="30" t="s">
        <v>741</v>
      </c>
      <c r="D448" s="30" t="s">
        <v>685</v>
      </c>
      <c r="E448" s="43" t="s">
        <v>1841</v>
      </c>
      <c r="F448" s="43" t="s">
        <v>1842</v>
      </c>
      <c r="G448" s="27" t="s">
        <v>1219</v>
      </c>
    </row>
    <row r="449" spans="1:7" ht="15" customHeight="1" x14ac:dyDescent="0.3">
      <c r="A449" s="28" t="str">
        <f t="shared" ca="1" si="7"/>
        <v>Es besteht die Möglichkeit, dass wir Kunden verlieren</v>
      </c>
      <c r="B449" s="24"/>
      <c r="C449" s="30" t="s">
        <v>742</v>
      </c>
      <c r="D449" s="30" t="s">
        <v>686</v>
      </c>
      <c r="E449" s="43" t="s">
        <v>1843</v>
      </c>
      <c r="F449" s="43" t="s">
        <v>1844</v>
      </c>
      <c r="G449" s="27" t="s">
        <v>1219</v>
      </c>
    </row>
    <row r="450" spans="1:7" ht="15" customHeight="1" x14ac:dyDescent="0.3">
      <c r="A450" s="28" t="str">
        <f t="shared" ca="1" si="7"/>
        <v>Es besteht die Gefahr, dass unsere Kunden in Zahlungsverzug geraten</v>
      </c>
      <c r="B450" s="24"/>
      <c r="C450" s="30" t="s">
        <v>743</v>
      </c>
      <c r="D450" s="30" t="s">
        <v>744</v>
      </c>
      <c r="E450" s="43" t="s">
        <v>1845</v>
      </c>
      <c r="F450" s="43" t="s">
        <v>1846</v>
      </c>
      <c r="G450" s="27" t="s">
        <v>1219</v>
      </c>
    </row>
    <row r="451" spans="1:7" ht="15" customHeight="1" x14ac:dyDescent="0.3">
      <c r="A451" s="28" t="str">
        <f t="shared" ca="1" si="7"/>
        <v>Es besteht das Risiko, dass sich der Wettbewerb verschärft</v>
      </c>
      <c r="B451" s="24"/>
      <c r="C451" s="30" t="s">
        <v>745</v>
      </c>
      <c r="D451" s="30" t="s">
        <v>687</v>
      </c>
      <c r="E451" s="43" t="s">
        <v>1847</v>
      </c>
      <c r="F451" s="43" t="s">
        <v>1848</v>
      </c>
      <c r="G451" s="27" t="s">
        <v>1219</v>
      </c>
    </row>
    <row r="452" spans="1:7" ht="15" customHeight="1" x14ac:dyDescent="0.3">
      <c r="A452" s="28">
        <f t="shared" ca="1" si="7"/>
        <v>0</v>
      </c>
      <c r="B452" s="24"/>
      <c r="C452" s="30"/>
      <c r="D452" s="30"/>
      <c r="E452" s="43"/>
      <c r="F452" s="43" t="s">
        <v>1810</v>
      </c>
      <c r="G452" s="27" t="s">
        <v>1219</v>
      </c>
    </row>
    <row r="453" spans="1:7" ht="15" customHeight="1" x14ac:dyDescent="0.3">
      <c r="A453" s="28" t="str">
        <f t="shared" ca="1" si="7"/>
        <v>Wir können die Effizienz, die Effektivität und die Leistungsfähigkeit unserer Vertriebskanäle verbessern</v>
      </c>
      <c r="B453" s="24"/>
      <c r="C453" s="30" t="s">
        <v>746</v>
      </c>
      <c r="D453" s="30" t="s">
        <v>688</v>
      </c>
      <c r="E453" s="43" t="s">
        <v>1849</v>
      </c>
      <c r="F453" s="43" t="s">
        <v>1850</v>
      </c>
      <c r="G453" s="27" t="s">
        <v>1219</v>
      </c>
    </row>
    <row r="454" spans="1:7" ht="15" customHeight="1" x14ac:dyDescent="0.3">
      <c r="A454" s="28" t="str">
        <f t="shared" ca="1" si="7"/>
        <v>Wir können die Integration unserer Vertriebskanäle verbessern</v>
      </c>
      <c r="B454" s="24"/>
      <c r="C454" s="30" t="s">
        <v>747</v>
      </c>
      <c r="D454" s="30" t="s">
        <v>689</v>
      </c>
      <c r="E454" s="43" t="s">
        <v>1851</v>
      </c>
      <c r="F454" s="43" t="s">
        <v>1852</v>
      </c>
      <c r="G454" s="27" t="s">
        <v>1219</v>
      </c>
    </row>
    <row r="455" spans="1:7" ht="15" customHeight="1" x14ac:dyDescent="0.3">
      <c r="A455" s="28" t="str">
        <f t="shared" ca="1" si="7"/>
        <v>Wir können zusätzliche Vertriebskanäle finden</v>
      </c>
      <c r="B455" s="24"/>
      <c r="C455" s="30" t="s">
        <v>748</v>
      </c>
      <c r="D455" s="30" t="s">
        <v>690</v>
      </c>
      <c r="E455" s="43" t="s">
        <v>1853</v>
      </c>
      <c r="F455" s="43" t="s">
        <v>1854</v>
      </c>
      <c r="G455" s="27" t="s">
        <v>1219</v>
      </c>
    </row>
    <row r="456" spans="1:7" ht="15" customHeight="1" x14ac:dyDescent="0.3">
      <c r="A456" s="28" t="str">
        <f t="shared" ca="1" si="7"/>
        <v>Wir können unsere Margen steigern indem wir unsere Kunden direkt bedienen</v>
      </c>
      <c r="B456" s="24"/>
      <c r="C456" s="30" t="s">
        <v>749</v>
      </c>
      <c r="D456" s="30" t="s">
        <v>691</v>
      </c>
      <c r="E456" s="43" t="s">
        <v>1855</v>
      </c>
      <c r="F456" s="43" t="s">
        <v>1856</v>
      </c>
      <c r="G456" s="27" t="s">
        <v>1219</v>
      </c>
    </row>
    <row r="457" spans="1:7" ht="15" customHeight="1" x14ac:dyDescent="0.3">
      <c r="A457" s="28" t="str">
        <f t="shared" ca="1" si="7"/>
        <v>Wir können die Angemessenheit zwischen den Vertriebskanälen und den Kundensegmenten verbessern</v>
      </c>
      <c r="B457" s="24"/>
      <c r="C457" s="30" t="s">
        <v>784</v>
      </c>
      <c r="D457" s="30" t="s">
        <v>692</v>
      </c>
      <c r="E457" s="43" t="s">
        <v>1857</v>
      </c>
      <c r="F457" s="43" t="s">
        <v>1858</v>
      </c>
      <c r="G457" s="27" t="s">
        <v>1219</v>
      </c>
    </row>
    <row r="458" spans="1:7" ht="15" customHeight="1" x14ac:dyDescent="0.3">
      <c r="A458" s="28" t="str">
        <f t="shared" ca="1" si="7"/>
        <v>Unsere Konkurrenten bedrohen unsere Vertriebskanäle</v>
      </c>
      <c r="B458" s="24"/>
      <c r="C458" s="30" t="s">
        <v>750</v>
      </c>
      <c r="D458" s="30" t="s">
        <v>693</v>
      </c>
      <c r="E458" s="43" t="s">
        <v>1859</v>
      </c>
      <c r="F458" s="43" t="s">
        <v>1860</v>
      </c>
      <c r="G458" s="27" t="s">
        <v>1219</v>
      </c>
    </row>
    <row r="459" spans="1:7" ht="15" customHeight="1" x14ac:dyDescent="0.3">
      <c r="A459" s="28" t="str">
        <f t="shared" ca="1" si="7"/>
        <v>Unsere Vertriebswege sind möglicherweise nicht mehr relevant / geeignet für unsere Kunden</v>
      </c>
      <c r="B459" s="24"/>
      <c r="C459" s="30" t="s">
        <v>751</v>
      </c>
      <c r="D459" s="30" t="s">
        <v>694</v>
      </c>
      <c r="E459" s="43" t="s">
        <v>1861</v>
      </c>
      <c r="F459" s="43" t="s">
        <v>1862</v>
      </c>
      <c r="G459" s="27" t="s">
        <v>1219</v>
      </c>
    </row>
    <row r="460" spans="1:7" ht="15" customHeight="1" x14ac:dyDescent="0.3">
      <c r="A460" s="28">
        <f t="shared" ca="1" si="7"/>
        <v>0</v>
      </c>
      <c r="B460" s="24"/>
      <c r="C460" s="30"/>
      <c r="D460" s="30"/>
      <c r="E460" s="43"/>
      <c r="F460" s="43" t="s">
        <v>1810</v>
      </c>
      <c r="G460" s="27" t="s">
        <v>1219</v>
      </c>
    </row>
    <row r="461" spans="1:7" ht="15" customHeight="1" x14ac:dyDescent="0.3">
      <c r="A461" s="28" t="str">
        <f t="shared" ca="1" si="7"/>
        <v>Die Kundenbetreuung kann verbessert werden</v>
      </c>
      <c r="B461" s="24"/>
      <c r="C461" s="30" t="s">
        <v>752</v>
      </c>
      <c r="D461" s="30" t="s">
        <v>695</v>
      </c>
      <c r="E461" s="43" t="s">
        <v>1863</v>
      </c>
      <c r="F461" s="43" t="s">
        <v>1864</v>
      </c>
      <c r="G461" s="27" t="s">
        <v>1219</v>
      </c>
    </row>
    <row r="462" spans="1:7" ht="15" customHeight="1" x14ac:dyDescent="0.3">
      <c r="A462" s="28" t="str">
        <f t="shared" ca="1" si="7"/>
        <v>Wir können die Beziehungen zu unseren Kunden stärken</v>
      </c>
      <c r="B462" s="24"/>
      <c r="C462" s="30" t="s">
        <v>753</v>
      </c>
      <c r="D462" s="30" t="s">
        <v>696</v>
      </c>
      <c r="E462" s="43" t="s">
        <v>1865</v>
      </c>
      <c r="F462" s="43" t="s">
        <v>1866</v>
      </c>
      <c r="G462" s="27" t="s">
        <v>1219</v>
      </c>
    </row>
    <row r="463" spans="1:7" ht="15" customHeight="1" x14ac:dyDescent="0.3">
      <c r="A463" s="28" t="str">
        <f t="shared" ca="1" si="7"/>
        <v>Wir können den Personifizierung verbessern</v>
      </c>
      <c r="B463" s="24"/>
      <c r="C463" s="30" t="s">
        <v>754</v>
      </c>
      <c r="D463" s="30" t="s">
        <v>697</v>
      </c>
      <c r="E463" s="43" t="s">
        <v>1867</v>
      </c>
      <c r="F463" s="43" t="s">
        <v>1868</v>
      </c>
      <c r="G463" s="27" t="s">
        <v>1219</v>
      </c>
    </row>
    <row r="464" spans="1:7" ht="15" customHeight="1" x14ac:dyDescent="0.3">
      <c r="A464" s="28" t="str">
        <f t="shared" ca="1" si="7"/>
        <v>Wir können die Umstellungskosten erhöhen (switching costs)</v>
      </c>
      <c r="B464" s="24"/>
      <c r="C464" s="30" t="s">
        <v>755</v>
      </c>
      <c r="D464" s="30" t="s">
        <v>698</v>
      </c>
      <c r="E464" s="43" t="s">
        <v>1869</v>
      </c>
      <c r="F464" s="43" t="s">
        <v>1870</v>
      </c>
      <c r="G464" s="27" t="s">
        <v>1219</v>
      </c>
    </row>
    <row r="465" spans="1:7" ht="15" customHeight="1" x14ac:dyDescent="0.3">
      <c r="A465" s="28" t="str">
        <f t="shared" ca="1" si="7"/>
        <v>Wir haben die unrentablen Kunden identifiziert und "beseitigt"</v>
      </c>
      <c r="B465" s="24"/>
      <c r="C465" s="30" t="s">
        <v>757</v>
      </c>
      <c r="D465" s="30" t="s">
        <v>756</v>
      </c>
      <c r="E465" s="43" t="s">
        <v>1871</v>
      </c>
      <c r="F465" s="43" t="s">
        <v>1872</v>
      </c>
      <c r="G465" s="27" t="s">
        <v>1219</v>
      </c>
    </row>
    <row r="466" spans="1:7" ht="15" customHeight="1" x14ac:dyDescent="0.3">
      <c r="A466" s="28" t="str">
        <f t="shared" ca="1" si="7"/>
        <v>Wir haben gewisse Beziehungen automatisiert</v>
      </c>
      <c r="B466" s="24"/>
      <c r="C466" s="30" t="s">
        <v>759</v>
      </c>
      <c r="D466" s="30" t="s">
        <v>758</v>
      </c>
      <c r="E466" s="43" t="s">
        <v>1873</v>
      </c>
      <c r="F466" s="43" t="s">
        <v>1874</v>
      </c>
      <c r="G466" s="27" t="s">
        <v>1219</v>
      </c>
    </row>
    <row r="467" spans="1:7" ht="15" customHeight="1" x14ac:dyDescent="0.3">
      <c r="A467" s="28" t="str">
        <f t="shared" ca="1" si="7"/>
        <v>Es besteht das Risiko, dass sich die Beziehungen zu unseren Kunden verschlechtert</v>
      </c>
      <c r="B467" s="24"/>
      <c r="C467" s="30" t="s">
        <v>760</v>
      </c>
      <c r="D467" s="30" t="s">
        <v>699</v>
      </c>
      <c r="E467" s="43" t="s">
        <v>1875</v>
      </c>
      <c r="F467" s="43" t="s">
        <v>1876</v>
      </c>
      <c r="G467" s="27" t="s">
        <v>1219</v>
      </c>
    </row>
    <row r="468" spans="1:7" ht="15" customHeight="1" x14ac:dyDescent="0.3">
      <c r="A468" s="28">
        <f t="shared" ca="1" si="7"/>
        <v>0</v>
      </c>
      <c r="B468" s="24"/>
      <c r="C468" s="30"/>
      <c r="D468" s="30"/>
      <c r="E468" s="43"/>
      <c r="F468" s="43" t="s">
        <v>1810</v>
      </c>
      <c r="G468" s="27" t="s">
        <v>1219</v>
      </c>
    </row>
    <row r="469" spans="1:7" ht="15" customHeight="1" x14ac:dyDescent="0.3">
      <c r="A469" s="28" t="str">
        <f t="shared" ca="1" si="7"/>
        <v>Wir können billigere Ressourcen einsetzen um das gleiche Resultat zu erzielen</v>
      </c>
      <c r="B469" s="24"/>
      <c r="C469" s="30" t="s">
        <v>761</v>
      </c>
      <c r="D469" s="30" t="s">
        <v>700</v>
      </c>
      <c r="E469" s="43" t="s">
        <v>1877</v>
      </c>
      <c r="F469" s="43" t="s">
        <v>1878</v>
      </c>
      <c r="G469" s="27" t="s">
        <v>1219</v>
      </c>
    </row>
    <row r="470" spans="1:7" ht="15" customHeight="1" x14ac:dyDescent="0.3">
      <c r="A470" s="28" t="str">
        <f t="shared" ca="1" si="7"/>
        <v>Wir benötigen Kernressourcen, die besser von unseren Partnern bezogen werden könnten</v>
      </c>
      <c r="B470" s="24"/>
      <c r="C470" s="30" t="s">
        <v>763</v>
      </c>
      <c r="D470" s="30" t="s">
        <v>762</v>
      </c>
      <c r="E470" s="43" t="s">
        <v>1879</v>
      </c>
      <c r="F470" s="43" t="s">
        <v>1880</v>
      </c>
      <c r="G470" s="27" t="s">
        <v>1219</v>
      </c>
    </row>
    <row r="471" spans="1:7" ht="15" customHeight="1" x14ac:dyDescent="0.3">
      <c r="A471" s="28" t="str">
        <f t="shared" ca="1" si="7"/>
        <v>Wir besitzen Kernressourcen, die zu wenig genutzt werden</v>
      </c>
      <c r="B471" s="24"/>
      <c r="C471" s="30" t="s">
        <v>764</v>
      </c>
      <c r="D471" s="30" t="s">
        <v>701</v>
      </c>
      <c r="E471" s="43" t="s">
        <v>1881</v>
      </c>
      <c r="F471" s="43" t="s">
        <v>1882</v>
      </c>
      <c r="G471" s="27" t="s">
        <v>1219</v>
      </c>
    </row>
    <row r="472" spans="1:7" ht="15" customHeight="1" x14ac:dyDescent="0.3">
      <c r="A472" s="28" t="str">
        <f t="shared" ca="1" si="7"/>
        <v>Wir besitzen Patente oder andere ungenutzte Erfindungen, die für andere von Wert sein könnten</v>
      </c>
      <c r="B472" s="24"/>
      <c r="C472" s="30" t="s">
        <v>765</v>
      </c>
      <c r="D472" s="30" t="s">
        <v>702</v>
      </c>
      <c r="E472" s="43" t="s">
        <v>1883</v>
      </c>
      <c r="F472" s="43" t="s">
        <v>1884</v>
      </c>
      <c r="G472" s="27" t="s">
        <v>1219</v>
      </c>
    </row>
    <row r="473" spans="1:7" ht="15" customHeight="1" x14ac:dyDescent="0.3">
      <c r="A473" s="28" t="str">
        <f t="shared" ca="1" si="7"/>
        <v>Es besteht das Risiko, dass einige Ressourcen knapp werden könnten</v>
      </c>
      <c r="B473" s="24"/>
      <c r="C473" s="30" t="s">
        <v>766</v>
      </c>
      <c r="D473" s="30" t="s">
        <v>703</v>
      </c>
      <c r="E473" s="43" t="s">
        <v>1885</v>
      </c>
      <c r="F473" s="43" t="s">
        <v>1886</v>
      </c>
      <c r="G473" s="27" t="s">
        <v>1219</v>
      </c>
    </row>
    <row r="474" spans="1:7" ht="15" customHeight="1" x14ac:dyDescent="0.3">
      <c r="A474" s="28" t="str">
        <f t="shared" ca="1" si="7"/>
        <v>Die Qualität unserer Ressourcen sind in Gefahr</v>
      </c>
      <c r="B474" s="24"/>
      <c r="C474" s="30" t="s">
        <v>767</v>
      </c>
      <c r="D474" s="30" t="s">
        <v>704</v>
      </c>
      <c r="E474" s="43" t="s">
        <v>1887</v>
      </c>
      <c r="F474" s="43" t="s">
        <v>1888</v>
      </c>
      <c r="G474" s="27" t="s">
        <v>1219</v>
      </c>
    </row>
    <row r="475" spans="1:7" ht="15" customHeight="1" x14ac:dyDescent="0.3">
      <c r="A475" s="28">
        <f t="shared" ca="1" si="7"/>
        <v>0</v>
      </c>
      <c r="B475" s="24"/>
      <c r="C475" s="30"/>
      <c r="D475" s="30"/>
      <c r="E475" s="43"/>
      <c r="F475" s="43" t="s">
        <v>1810</v>
      </c>
      <c r="G475" s="27" t="s">
        <v>1219</v>
      </c>
    </row>
    <row r="476" spans="1:7" ht="15" customHeight="1" x14ac:dyDescent="0.3">
      <c r="A476" s="28" t="str">
        <f t="shared" ca="1" si="7"/>
        <v>Wir können einige Kernaktivitäten standardisieren</v>
      </c>
      <c r="B476" s="24"/>
      <c r="C476" s="30" t="s">
        <v>768</v>
      </c>
      <c r="D476" s="30" t="s">
        <v>705</v>
      </c>
      <c r="E476" s="43" t="s">
        <v>1889</v>
      </c>
      <c r="F476" s="43" t="s">
        <v>1890</v>
      </c>
      <c r="G476" s="27" t="s">
        <v>1219</v>
      </c>
    </row>
    <row r="477" spans="1:7" ht="15" customHeight="1" x14ac:dyDescent="0.3">
      <c r="A477" s="28" t="str">
        <f t="shared" ca="1" si="7"/>
        <v>Wir können allgemein unsere Leistung verbessern</v>
      </c>
      <c r="B477" s="24"/>
      <c r="C477" s="30" t="s">
        <v>769</v>
      </c>
      <c r="D477" s="30" t="s">
        <v>786</v>
      </c>
      <c r="E477" s="43" t="s">
        <v>1891</v>
      </c>
      <c r="F477" s="43" t="s">
        <v>1892</v>
      </c>
      <c r="G477" s="27" t="s">
        <v>1219</v>
      </c>
    </row>
    <row r="478" spans="1:7" ht="15" customHeight="1" x14ac:dyDescent="0.3">
      <c r="A478" s="28" t="str">
        <f t="shared" ca="1" si="7"/>
        <v>Eine Informatikunterstützung könnte unsere Leistung steigern</v>
      </c>
      <c r="B478" s="24"/>
      <c r="C478" s="30" t="s">
        <v>770</v>
      </c>
      <c r="D478" s="30" t="s">
        <v>706</v>
      </c>
      <c r="E478" s="43" t="s">
        <v>1893</v>
      </c>
      <c r="F478" s="43" t="s">
        <v>1894</v>
      </c>
      <c r="G478" s="27" t="s">
        <v>1219</v>
      </c>
    </row>
    <row r="479" spans="1:7" ht="15" customHeight="1" x14ac:dyDescent="0.3">
      <c r="A479" s="28" t="str">
        <f t="shared" ca="1" si="7"/>
        <v>Kernaktivitäten könnten gestört werden</v>
      </c>
      <c r="B479" s="24"/>
      <c r="C479" s="30" t="s">
        <v>771</v>
      </c>
      <c r="D479" s="30" t="s">
        <v>707</v>
      </c>
      <c r="E479" s="43" t="s">
        <v>1895</v>
      </c>
      <c r="F479" s="43" t="s">
        <v>1896</v>
      </c>
      <c r="G479" s="27" t="s">
        <v>1219</v>
      </c>
    </row>
    <row r="480" spans="1:7" ht="15" customHeight="1" x14ac:dyDescent="0.3">
      <c r="A480" s="28" t="str">
        <f t="shared" ca="1" si="7"/>
        <v>Die Qualität unserer Aktivitäten ist in Gefahr</v>
      </c>
      <c r="B480" s="24"/>
      <c r="C480" s="30" t="s">
        <v>785</v>
      </c>
      <c r="D480" s="30" t="s">
        <v>708</v>
      </c>
      <c r="E480" s="43" t="s">
        <v>1897</v>
      </c>
      <c r="F480" s="43" t="s">
        <v>1898</v>
      </c>
      <c r="G480" s="27" t="s">
        <v>1219</v>
      </c>
    </row>
    <row r="481" spans="1:7" ht="15" customHeight="1" x14ac:dyDescent="0.3">
      <c r="A481" s="28">
        <f t="shared" ca="1" si="7"/>
        <v>0</v>
      </c>
      <c r="B481" s="24"/>
      <c r="C481" s="30"/>
      <c r="D481" s="30"/>
      <c r="E481" s="43"/>
      <c r="F481" s="43" t="s">
        <v>1810</v>
      </c>
      <c r="G481" s="27" t="s">
        <v>1219</v>
      </c>
    </row>
    <row r="482" spans="1:7" ht="15" customHeight="1" x14ac:dyDescent="0.3">
      <c r="A482" s="28" t="str">
        <f t="shared" ca="1" si="7"/>
        <v>Es bestehen Möglichkeiten zur Externalisierung</v>
      </c>
      <c r="B482" s="24"/>
      <c r="C482" s="30" t="s">
        <v>772</v>
      </c>
      <c r="D482" s="30" t="s">
        <v>709</v>
      </c>
      <c r="E482" s="43" t="s">
        <v>1899</v>
      </c>
      <c r="F482" s="43" t="s">
        <v>1900</v>
      </c>
      <c r="G482" s="27" t="s">
        <v>1219</v>
      </c>
    </row>
    <row r="483" spans="1:7" ht="15" customHeight="1" x14ac:dyDescent="0.3">
      <c r="A483" s="28" t="str">
        <f t="shared" ca="1" si="7"/>
        <v>Eine verstärkte Zusammenarbeit mit unseren Partnern würde helfen, uns auf unser Kerngeschäft zu konzentrieren</v>
      </c>
      <c r="B483" s="24"/>
      <c r="C483" s="30" t="s">
        <v>773</v>
      </c>
      <c r="D483" s="30" t="s">
        <v>710</v>
      </c>
      <c r="E483" s="43" t="s">
        <v>1901</v>
      </c>
      <c r="F483" s="43" t="s">
        <v>1902</v>
      </c>
      <c r="G483" s="27" t="s">
        <v>1219</v>
      </c>
    </row>
    <row r="484" spans="1:7" ht="15" customHeight="1" x14ac:dyDescent="0.3">
      <c r="A484" s="28" t="str">
        <f t="shared" ca="1" si="7"/>
        <v>Es bestehen Möglichkeiten Gegengeschäfte mit unseren Partnern zu tätigen</v>
      </c>
      <c r="B484" s="24"/>
      <c r="C484" s="30" t="s">
        <v>774</v>
      </c>
      <c r="D484" s="30" t="s">
        <v>711</v>
      </c>
      <c r="E484" s="43" t="s">
        <v>1903</v>
      </c>
      <c r="F484" s="43" t="s">
        <v>1904</v>
      </c>
      <c r="G484" s="27" t="s">
        <v>1219</v>
      </c>
    </row>
    <row r="485" spans="1:7" ht="15" customHeight="1" x14ac:dyDescent="0.3">
      <c r="A485" s="28" t="str">
        <f t="shared" ca="1" si="7"/>
        <v>Die Vertriebskanäle unserer Partner könnten uns helfen, zusätzliche Kunden zu erreichen</v>
      </c>
      <c r="B485" s="24"/>
      <c r="C485" s="30" t="s">
        <v>775</v>
      </c>
      <c r="D485" s="30" t="s">
        <v>712</v>
      </c>
      <c r="E485" s="43" t="s">
        <v>1905</v>
      </c>
      <c r="F485" s="43" t="s">
        <v>1906</v>
      </c>
      <c r="G485" s="27" t="s">
        <v>1219</v>
      </c>
    </row>
    <row r="486" spans="1:7" ht="15" customHeight="1" x14ac:dyDescent="0.3">
      <c r="A486" s="28" t="str">
        <f t="shared" ca="1" si="7"/>
        <v>Unsere Partner könnten unser Nutzenversprechen (value proposition) vervollständigen</v>
      </c>
      <c r="B486" s="24"/>
      <c r="C486" s="30" t="s">
        <v>776</v>
      </c>
      <c r="D486" s="30" t="s">
        <v>713</v>
      </c>
      <c r="E486" s="43" t="s">
        <v>1907</v>
      </c>
      <c r="F486" s="43" t="s">
        <v>1908</v>
      </c>
      <c r="G486" s="27" t="s">
        <v>1219</v>
      </c>
    </row>
    <row r="487" spans="1:7" ht="15" customHeight="1" x14ac:dyDescent="0.3">
      <c r="A487" s="28" t="str">
        <f t="shared" ca="1" si="7"/>
        <v>Wir riskieren, Partner zu verlieren</v>
      </c>
      <c r="B487" s="24"/>
      <c r="C487" s="30" t="s">
        <v>777</v>
      </c>
      <c r="D487" s="30" t="s">
        <v>714</v>
      </c>
      <c r="E487" s="43" t="s">
        <v>1909</v>
      </c>
      <c r="F487" s="43" t="s">
        <v>1910</v>
      </c>
      <c r="G487" s="27" t="s">
        <v>1219</v>
      </c>
    </row>
    <row r="488" spans="1:7" ht="15" customHeight="1" x14ac:dyDescent="0.3">
      <c r="A488" s="28" t="str">
        <f t="shared" ca="1" si="7"/>
        <v>Unser Partner könnten mit den Konkurrenten zusammenarbeiten</v>
      </c>
      <c r="B488" s="24"/>
      <c r="C488" s="30" t="s">
        <v>778</v>
      </c>
      <c r="D488" s="30" t="s">
        <v>715</v>
      </c>
      <c r="E488" s="43" t="s">
        <v>1911</v>
      </c>
      <c r="F488" s="43" t="s">
        <v>1912</v>
      </c>
      <c r="G488" s="27" t="s">
        <v>1219</v>
      </c>
    </row>
    <row r="489" spans="1:7" ht="15" customHeight="1" x14ac:dyDescent="0.3">
      <c r="A489" s="32" t="str">
        <f t="shared" ca="1" si="7"/>
        <v>Wir sind von einigen Partnern zu stark abhängig</v>
      </c>
      <c r="B489" s="24"/>
      <c r="C489" s="33" t="s">
        <v>779</v>
      </c>
      <c r="D489" s="33" t="s">
        <v>716</v>
      </c>
      <c r="E489" s="44" t="s">
        <v>1913</v>
      </c>
      <c r="F489" s="44" t="s">
        <v>1914</v>
      </c>
      <c r="G489" s="27" t="s">
        <v>1219</v>
      </c>
    </row>
    <row r="490" spans="1:7" ht="15" customHeight="1" x14ac:dyDescent="0.3">
      <c r="A490" s="20" t="str">
        <f t="shared" ca="1" si="7"/>
        <v>M A R K E T I N G   Z I E L E  &amp;  S T R A T E G I E N</v>
      </c>
      <c r="B490" s="11"/>
      <c r="C490" s="20" t="s">
        <v>1015</v>
      </c>
      <c r="D490" s="20" t="s">
        <v>1016</v>
      </c>
      <c r="E490" s="20" t="s">
        <v>1957</v>
      </c>
      <c r="F490" s="20" t="s">
        <v>2470</v>
      </c>
      <c r="G490" s="27" t="s">
        <v>1219</v>
      </c>
    </row>
    <row r="491" spans="1:7" ht="15" customHeight="1" x14ac:dyDescent="0.3">
      <c r="A491" s="23" t="str">
        <f t="shared" ca="1" si="7"/>
        <v>Alles anzeigen</v>
      </c>
      <c r="B491" s="24"/>
      <c r="C491" s="25" t="s">
        <v>894</v>
      </c>
      <c r="D491" s="26" t="s">
        <v>895</v>
      </c>
      <c r="E491" s="25" t="s">
        <v>1939</v>
      </c>
      <c r="F491" s="25" t="s">
        <v>2471</v>
      </c>
      <c r="G491" s="27" t="s">
        <v>1219</v>
      </c>
    </row>
    <row r="492" spans="1:7" ht="15" customHeight="1" x14ac:dyDescent="0.3">
      <c r="A492" s="28" t="str">
        <f t="shared" ca="1" si="7"/>
        <v>Filter Druck</v>
      </c>
      <c r="B492" s="24"/>
      <c r="C492" s="30" t="s">
        <v>896</v>
      </c>
      <c r="D492" s="30" t="s">
        <v>897</v>
      </c>
      <c r="E492" s="29" t="s">
        <v>1940</v>
      </c>
      <c r="F492" s="29" t="s">
        <v>2472</v>
      </c>
      <c r="G492" s="27" t="s">
        <v>1219</v>
      </c>
    </row>
    <row r="493" spans="1:7" ht="15" customHeight="1" x14ac:dyDescent="0.3">
      <c r="A493" s="28" t="str">
        <f t="shared" ca="1" si="7"/>
        <v>Links zu Dokumenten</v>
      </c>
      <c r="B493" s="24"/>
      <c r="C493" s="29" t="s">
        <v>898</v>
      </c>
      <c r="D493" s="30" t="s">
        <v>899</v>
      </c>
      <c r="E493" s="29" t="s">
        <v>1941</v>
      </c>
      <c r="F493" s="29" t="s">
        <v>2473</v>
      </c>
      <c r="G493" s="27" t="s">
        <v>1219</v>
      </c>
    </row>
    <row r="494" spans="1:7" ht="15" customHeight="1" x14ac:dyDescent="0.3">
      <c r="A494" s="28" t="str">
        <f t="shared" ca="1" si="7"/>
        <v>E I N G A B E M A S K E</v>
      </c>
      <c r="B494" s="24"/>
      <c r="C494" s="29" t="s">
        <v>900</v>
      </c>
      <c r="D494" s="30" t="s">
        <v>901</v>
      </c>
      <c r="E494" s="29" t="s">
        <v>1942</v>
      </c>
      <c r="F494" s="29" t="s">
        <v>2474</v>
      </c>
      <c r="G494" s="27" t="s">
        <v>1219</v>
      </c>
    </row>
    <row r="495" spans="1:7" ht="15" customHeight="1" x14ac:dyDescent="0.3">
      <c r="A495" s="28" t="str">
        <f t="shared" ca="1" si="7"/>
        <v>Nr.</v>
      </c>
      <c r="B495" s="24"/>
      <c r="C495" s="29" t="s">
        <v>0</v>
      </c>
      <c r="D495" s="30" t="s">
        <v>54</v>
      </c>
      <c r="E495" s="29" t="s">
        <v>54</v>
      </c>
      <c r="F495" s="29" t="s">
        <v>2475</v>
      </c>
      <c r="G495" s="27" t="s">
        <v>1219</v>
      </c>
    </row>
    <row r="496" spans="1:7" ht="15" customHeight="1" x14ac:dyDescent="0.3">
      <c r="A496" s="28" t="str">
        <f t="shared" ca="1" si="7"/>
        <v>Strategien</v>
      </c>
      <c r="B496" s="24"/>
      <c r="C496" s="30" t="s">
        <v>19</v>
      </c>
      <c r="D496" s="30" t="s">
        <v>99</v>
      </c>
      <c r="E496" s="29" t="s">
        <v>1943</v>
      </c>
      <c r="F496" s="29" t="s">
        <v>2476</v>
      </c>
      <c r="G496" s="27" t="s">
        <v>1219</v>
      </c>
    </row>
    <row r="497" spans="1:7" ht="15" customHeight="1" x14ac:dyDescent="0.3">
      <c r="A497" s="28" t="str">
        <f t="shared" ca="1" si="7"/>
        <v>Strategische Indikatoren</v>
      </c>
      <c r="B497" s="24"/>
      <c r="C497" s="29" t="s">
        <v>902</v>
      </c>
      <c r="D497" s="30" t="s">
        <v>903</v>
      </c>
      <c r="E497" s="29" t="s">
        <v>1944</v>
      </c>
      <c r="F497" s="29" t="s">
        <v>2477</v>
      </c>
      <c r="G497" s="27" t="s">
        <v>1219</v>
      </c>
    </row>
    <row r="498" spans="1:7" ht="15" customHeight="1" x14ac:dyDescent="0.3">
      <c r="A498" s="28" t="str">
        <f t="shared" ca="1" si="7"/>
        <v>IST</v>
      </c>
      <c r="B498" s="24"/>
      <c r="C498" s="29" t="s">
        <v>904</v>
      </c>
      <c r="D498" s="30" t="s">
        <v>905</v>
      </c>
      <c r="E498" s="29" t="s">
        <v>1945</v>
      </c>
      <c r="F498" s="29" t="s">
        <v>2478</v>
      </c>
      <c r="G498" s="27" t="s">
        <v>1219</v>
      </c>
    </row>
    <row r="499" spans="1:7" ht="15" customHeight="1" x14ac:dyDescent="0.3">
      <c r="A499" s="28" t="str">
        <f t="shared" ref="A499:A562" ca="1" si="8">OFFSET($C499,0,$B$4-1)</f>
        <v>SOLL</v>
      </c>
      <c r="B499" s="24"/>
      <c r="C499" s="29" t="s">
        <v>906</v>
      </c>
      <c r="D499" s="30" t="s">
        <v>907</v>
      </c>
      <c r="E499" s="29" t="s">
        <v>1946</v>
      </c>
      <c r="F499" s="29" t="s">
        <v>2479</v>
      </c>
      <c r="G499" s="27" t="s">
        <v>1219</v>
      </c>
    </row>
    <row r="500" spans="1:7" ht="15" customHeight="1" x14ac:dyDescent="0.3">
      <c r="A500" s="28" t="str">
        <f t="shared" ca="1" si="8"/>
        <v>erreicht</v>
      </c>
      <c r="B500" s="24"/>
      <c r="C500" s="29" t="s">
        <v>908</v>
      </c>
      <c r="D500" s="30" t="s">
        <v>909</v>
      </c>
      <c r="E500" s="29" t="s">
        <v>1947</v>
      </c>
      <c r="F500" s="29" t="s">
        <v>2480</v>
      </c>
      <c r="G500" s="27" t="s">
        <v>1219</v>
      </c>
    </row>
    <row r="501" spans="1:7" ht="15" customHeight="1" x14ac:dyDescent="0.3">
      <c r="A501" s="28" t="str">
        <f t="shared" ca="1" si="8"/>
        <v>rot</v>
      </c>
      <c r="B501" s="24"/>
      <c r="C501" s="29" t="s">
        <v>910</v>
      </c>
      <c r="D501" s="30" t="s">
        <v>911</v>
      </c>
      <c r="E501" s="29" t="s">
        <v>1948</v>
      </c>
      <c r="F501" s="29" t="s">
        <v>2481</v>
      </c>
      <c r="G501" s="27" t="s">
        <v>1219</v>
      </c>
    </row>
    <row r="502" spans="1:7" ht="15" customHeight="1" x14ac:dyDescent="0.3">
      <c r="A502" s="28" t="str">
        <f t="shared" ca="1" si="8"/>
        <v>gelb</v>
      </c>
      <c r="B502" s="24"/>
      <c r="C502" s="29" t="s">
        <v>912</v>
      </c>
      <c r="D502" s="30" t="s">
        <v>913</v>
      </c>
      <c r="E502" s="29" t="s">
        <v>1949</v>
      </c>
      <c r="F502" s="29" t="s">
        <v>2482</v>
      </c>
      <c r="G502" s="27" t="s">
        <v>1219</v>
      </c>
    </row>
    <row r="503" spans="1:7" ht="15" customHeight="1" x14ac:dyDescent="0.3">
      <c r="A503" s="28" t="str">
        <f t="shared" ca="1" si="8"/>
        <v>Marketing-Ziele</v>
      </c>
      <c r="B503" s="24"/>
      <c r="C503" s="30" t="s">
        <v>1025</v>
      </c>
      <c r="D503" s="30" t="s">
        <v>1026</v>
      </c>
      <c r="E503" s="29" t="s">
        <v>1950</v>
      </c>
      <c r="F503" s="29" t="s">
        <v>2483</v>
      </c>
      <c r="G503" s="27" t="s">
        <v>1219</v>
      </c>
    </row>
    <row r="504" spans="1:7" ht="15" customHeight="1" x14ac:dyDescent="0.3">
      <c r="A504" s="28" t="str">
        <f t="shared" ca="1" si="8"/>
        <v>Indikatoren</v>
      </c>
      <c r="B504" s="24"/>
      <c r="C504" s="30" t="s">
        <v>1017</v>
      </c>
      <c r="D504" s="30" t="s">
        <v>1018</v>
      </c>
      <c r="E504" s="29" t="s">
        <v>1951</v>
      </c>
      <c r="F504" s="29" t="s">
        <v>2484</v>
      </c>
      <c r="G504" s="27" t="s">
        <v>1219</v>
      </c>
    </row>
    <row r="505" spans="1:7" ht="15" customHeight="1" x14ac:dyDescent="0.3">
      <c r="A505" s="28" t="str">
        <f t="shared" ca="1" si="8"/>
        <v>Projekte</v>
      </c>
      <c r="B505" s="24"/>
      <c r="C505" s="29" t="s">
        <v>914</v>
      </c>
      <c r="D505" s="30" t="s">
        <v>915</v>
      </c>
      <c r="E505" s="29" t="s">
        <v>1952</v>
      </c>
      <c r="F505" s="29" t="s">
        <v>2485</v>
      </c>
      <c r="G505" s="27" t="s">
        <v>1219</v>
      </c>
    </row>
    <row r="506" spans="1:7" ht="15" customHeight="1" x14ac:dyDescent="0.3">
      <c r="A506" s="28" t="str">
        <f t="shared" ca="1" si="8"/>
        <v>Link zum Projekt</v>
      </c>
      <c r="B506" s="24"/>
      <c r="C506" s="29" t="s">
        <v>916</v>
      </c>
      <c r="D506" s="30" t="s">
        <v>917</v>
      </c>
      <c r="E506" s="29" t="s">
        <v>1953</v>
      </c>
      <c r="F506" s="29" t="s">
        <v>2486</v>
      </c>
      <c r="G506" s="27" t="s">
        <v>1219</v>
      </c>
    </row>
    <row r="507" spans="1:7" ht="15" customHeight="1" x14ac:dyDescent="0.3">
      <c r="A507" s="28" t="str">
        <f t="shared" ca="1" si="8"/>
        <v>Beginn</v>
      </c>
      <c r="B507" s="24"/>
      <c r="C507" s="30" t="s">
        <v>918</v>
      </c>
      <c r="D507" s="30" t="s">
        <v>919</v>
      </c>
      <c r="E507" s="29" t="s">
        <v>1954</v>
      </c>
      <c r="F507" s="29" t="s">
        <v>2487</v>
      </c>
      <c r="G507" s="27" t="s">
        <v>1219</v>
      </c>
    </row>
    <row r="508" spans="1:7" ht="15" customHeight="1" x14ac:dyDescent="0.3">
      <c r="A508" s="28" t="str">
        <f t="shared" ca="1" si="8"/>
        <v>Ende</v>
      </c>
      <c r="B508" s="24"/>
      <c r="C508" s="30" t="s">
        <v>920</v>
      </c>
      <c r="D508" s="30" t="s">
        <v>921</v>
      </c>
      <c r="E508" s="29" t="s">
        <v>1955</v>
      </c>
      <c r="F508" s="29" t="s">
        <v>2488</v>
      </c>
      <c r="G508" s="27" t="s">
        <v>1219</v>
      </c>
    </row>
    <row r="509" spans="1:7" ht="15" customHeight="1" x14ac:dyDescent="0.3">
      <c r="A509" s="28" t="str">
        <f t="shared" ca="1" si="8"/>
        <v>Wer?</v>
      </c>
      <c r="B509" s="24"/>
      <c r="C509" s="30" t="s">
        <v>922</v>
      </c>
      <c r="D509" s="30" t="s">
        <v>923</v>
      </c>
      <c r="E509" s="29" t="s">
        <v>1956</v>
      </c>
      <c r="F509" s="29" t="s">
        <v>2489</v>
      </c>
      <c r="G509" s="27" t="s">
        <v>1219</v>
      </c>
    </row>
    <row r="510" spans="1:7" ht="15" customHeight="1" x14ac:dyDescent="0.3">
      <c r="A510" s="28" t="str">
        <f t="shared" ca="1" si="8"/>
        <v>Bemerkungen</v>
      </c>
      <c r="B510" s="24"/>
      <c r="C510" s="30" t="s">
        <v>37</v>
      </c>
      <c r="D510" s="30" t="s">
        <v>52</v>
      </c>
      <c r="E510" s="30" t="s">
        <v>1481</v>
      </c>
      <c r="F510" s="29" t="s">
        <v>2490</v>
      </c>
      <c r="G510" s="27" t="s">
        <v>1219</v>
      </c>
    </row>
    <row r="511" spans="1:7" ht="15" customHeight="1" x14ac:dyDescent="0.3">
      <c r="A511" s="20" t="str">
        <f t="shared" ca="1" si="8"/>
        <v>S T R A T E G I S C H E   I N D I K A T O R E N</v>
      </c>
      <c r="B511" s="11"/>
      <c r="C511" s="20" t="s">
        <v>924</v>
      </c>
      <c r="D511" s="20" t="s">
        <v>925</v>
      </c>
      <c r="E511" s="20" t="s">
        <v>1958</v>
      </c>
      <c r="F511" s="20" t="s">
        <v>2491</v>
      </c>
      <c r="G511" s="27" t="s">
        <v>1219</v>
      </c>
    </row>
    <row r="512" spans="1:7" ht="15" customHeight="1" x14ac:dyDescent="0.3">
      <c r="A512" s="23" t="str">
        <f t="shared" ca="1" si="8"/>
        <v>Berechnung</v>
      </c>
      <c r="B512" s="24"/>
      <c r="C512" s="26" t="s">
        <v>926</v>
      </c>
      <c r="D512" s="45" t="s">
        <v>1215</v>
      </c>
      <c r="E512" s="25" t="s">
        <v>1959</v>
      </c>
      <c r="F512" s="25" t="s">
        <v>2492</v>
      </c>
      <c r="G512" s="27" t="s">
        <v>1219</v>
      </c>
    </row>
    <row r="513" spans="1:7" ht="15" customHeight="1" x14ac:dyDescent="0.3">
      <c r="A513" s="28" t="str">
        <f t="shared" ca="1" si="8"/>
        <v>Beschreibung/Bemerkungen</v>
      </c>
      <c r="B513" s="24"/>
      <c r="C513" s="30" t="s">
        <v>927</v>
      </c>
      <c r="D513" s="43" t="s">
        <v>928</v>
      </c>
      <c r="E513" s="29" t="s">
        <v>1960</v>
      </c>
      <c r="F513" s="29" t="s">
        <v>2493</v>
      </c>
      <c r="G513" s="27" t="s">
        <v>1219</v>
      </c>
    </row>
    <row r="514" spans="1:7" ht="15" customHeight="1" x14ac:dyDescent="0.3">
      <c r="A514" s="28" t="str">
        <f t="shared" ca="1" si="8"/>
        <v>Quelle</v>
      </c>
      <c r="B514" s="24"/>
      <c r="C514" s="30" t="s">
        <v>85</v>
      </c>
      <c r="D514" s="43" t="s">
        <v>89</v>
      </c>
      <c r="E514" s="29" t="s">
        <v>89</v>
      </c>
      <c r="F514" s="29" t="s">
        <v>2494</v>
      </c>
      <c r="G514" s="27" t="s">
        <v>1219</v>
      </c>
    </row>
    <row r="515" spans="1:7" ht="15" customHeight="1" x14ac:dyDescent="0.3">
      <c r="A515" s="28" t="str">
        <f t="shared" ca="1" si="8"/>
        <v>Erhebungszeitpunkt &amp; Branchenvergleich</v>
      </c>
      <c r="B515" s="24"/>
      <c r="C515" s="58" t="s">
        <v>929</v>
      </c>
      <c r="D515" s="58" t="s">
        <v>930</v>
      </c>
      <c r="E515" s="29" t="s">
        <v>1961</v>
      </c>
      <c r="F515" s="29" t="s">
        <v>2495</v>
      </c>
      <c r="G515" s="27" t="s">
        <v>1219</v>
      </c>
    </row>
    <row r="516" spans="1:7" ht="15" customHeight="1" x14ac:dyDescent="0.3">
      <c r="A516" s="32" t="str">
        <f t="shared" ca="1" si="8"/>
        <v>I N D I K A T O R E N   Z I E L E</v>
      </c>
      <c r="B516" s="24"/>
      <c r="C516" s="33" t="s">
        <v>1027</v>
      </c>
      <c r="D516" s="44" t="s">
        <v>1028</v>
      </c>
      <c r="E516" s="31" t="s">
        <v>1962</v>
      </c>
      <c r="F516" s="31" t="s">
        <v>2496</v>
      </c>
      <c r="G516" s="27" t="s">
        <v>1219</v>
      </c>
    </row>
    <row r="517" spans="1:7" ht="15" customHeight="1" x14ac:dyDescent="0.3">
      <c r="A517" s="20" t="str">
        <f t="shared" ca="1" si="8"/>
        <v>M A R K E T I N G   C O C K P I T</v>
      </c>
      <c r="B517" s="11"/>
      <c r="C517" s="20" t="s">
        <v>1022</v>
      </c>
      <c r="D517" s="20" t="s">
        <v>1022</v>
      </c>
      <c r="E517" s="20" t="s">
        <v>1022</v>
      </c>
      <c r="F517" s="20" t="s">
        <v>2497</v>
      </c>
      <c r="G517" s="27" t="s">
        <v>1219</v>
      </c>
    </row>
    <row r="518" spans="1:7" ht="15" customHeight="1" x14ac:dyDescent="0.3">
      <c r="A518" s="54">
        <f t="shared" ca="1" si="8"/>
        <v>0</v>
      </c>
      <c r="B518" s="24"/>
      <c r="C518" s="59"/>
      <c r="D518" s="59"/>
      <c r="E518" s="59"/>
      <c r="F518" s="59"/>
      <c r="G518" s="27" t="s">
        <v>1219</v>
      </c>
    </row>
    <row r="519" spans="1:7" ht="15" customHeight="1" x14ac:dyDescent="0.3">
      <c r="A519" s="20" t="str">
        <f t="shared" ca="1" si="8"/>
        <v>P R O D U K T  -  L E B E N S Z Y K L U S</v>
      </c>
      <c r="B519" s="11"/>
      <c r="C519" s="20" t="s">
        <v>1031</v>
      </c>
      <c r="D519" s="20" t="s">
        <v>1032</v>
      </c>
      <c r="E519" s="20" t="s">
        <v>1964</v>
      </c>
      <c r="F519" s="20" t="s">
        <v>2498</v>
      </c>
      <c r="G519" s="27" t="s">
        <v>1219</v>
      </c>
    </row>
    <row r="520" spans="1:7" ht="15" customHeight="1" x14ac:dyDescent="0.3">
      <c r="A520" s="23" t="str">
        <f t="shared" ca="1" si="8"/>
        <v>Umsatz</v>
      </c>
      <c r="B520" s="24"/>
      <c r="C520" s="26" t="s">
        <v>16</v>
      </c>
      <c r="D520" s="26" t="s">
        <v>352</v>
      </c>
      <c r="E520" s="25" t="s">
        <v>1408</v>
      </c>
      <c r="F520" s="25" t="s">
        <v>2499</v>
      </c>
      <c r="G520" s="27" t="s">
        <v>1219</v>
      </c>
    </row>
    <row r="521" spans="1:7" ht="15" customHeight="1" x14ac:dyDescent="0.3">
      <c r="A521" s="28" t="str">
        <f t="shared" ca="1" si="8"/>
        <v>Gewinn</v>
      </c>
      <c r="B521" s="24"/>
      <c r="C521" s="29" t="s">
        <v>891</v>
      </c>
      <c r="D521" s="29" t="s">
        <v>892</v>
      </c>
      <c r="E521" s="29" t="s">
        <v>2170</v>
      </c>
      <c r="F521" s="29" t="s">
        <v>2500</v>
      </c>
      <c r="G521" s="27" t="s">
        <v>1219</v>
      </c>
    </row>
    <row r="522" spans="1:7" ht="15" customHeight="1" x14ac:dyDescent="0.3">
      <c r="A522" s="28" t="str">
        <f t="shared" ca="1" si="8"/>
        <v>Gewinnrate</v>
      </c>
      <c r="B522" s="24"/>
      <c r="C522" s="30" t="s">
        <v>1033</v>
      </c>
      <c r="D522" s="30" t="s">
        <v>1034</v>
      </c>
      <c r="E522" s="29" t="s">
        <v>2171</v>
      </c>
      <c r="F522" s="29" t="s">
        <v>2501</v>
      </c>
      <c r="G522" s="27" t="s">
        <v>1219</v>
      </c>
    </row>
    <row r="523" spans="1:7" ht="15" customHeight="1" x14ac:dyDescent="0.3">
      <c r="A523" s="28" t="str">
        <f t="shared" ca="1" si="8"/>
        <v>Zeit</v>
      </c>
      <c r="B523" s="24"/>
      <c r="C523" s="30" t="s">
        <v>1035</v>
      </c>
      <c r="D523" s="30" t="s">
        <v>1036</v>
      </c>
      <c r="E523" s="29" t="s">
        <v>2172</v>
      </c>
      <c r="F523" s="29" t="s">
        <v>2502</v>
      </c>
      <c r="G523" s="27" t="s">
        <v>1219</v>
      </c>
    </row>
    <row r="524" spans="1:7" ht="15" customHeight="1" x14ac:dyDescent="0.3">
      <c r="A524" s="28" t="str">
        <f t="shared" ca="1" si="8"/>
        <v>Einführung</v>
      </c>
      <c r="B524" s="24"/>
      <c r="C524" s="30" t="s">
        <v>1037</v>
      </c>
      <c r="D524" s="30" t="s">
        <v>1042</v>
      </c>
      <c r="E524" s="29" t="s">
        <v>1042</v>
      </c>
      <c r="F524" s="29" t="s">
        <v>2503</v>
      </c>
      <c r="G524" s="27" t="s">
        <v>1219</v>
      </c>
    </row>
    <row r="525" spans="1:7" ht="15" customHeight="1" x14ac:dyDescent="0.3">
      <c r="A525" s="28" t="str">
        <f t="shared" ca="1" si="8"/>
        <v>Wachstum</v>
      </c>
      <c r="B525" s="24"/>
      <c r="C525" s="30" t="s">
        <v>1038</v>
      </c>
      <c r="D525" s="30" t="s">
        <v>1044</v>
      </c>
      <c r="E525" s="29" t="s">
        <v>2173</v>
      </c>
      <c r="F525" s="29" t="s">
        <v>2504</v>
      </c>
      <c r="G525" s="27" t="s">
        <v>1219</v>
      </c>
    </row>
    <row r="526" spans="1:7" ht="15" customHeight="1" x14ac:dyDescent="0.3">
      <c r="A526" s="28" t="str">
        <f t="shared" ca="1" si="8"/>
        <v>Reife</v>
      </c>
      <c r="B526" s="24"/>
      <c r="C526" s="30" t="s">
        <v>1039</v>
      </c>
      <c r="D526" s="30" t="s">
        <v>1045</v>
      </c>
      <c r="E526" s="29" t="s">
        <v>2174</v>
      </c>
      <c r="F526" s="29" t="s">
        <v>2505</v>
      </c>
      <c r="G526" s="27" t="s">
        <v>1219</v>
      </c>
    </row>
    <row r="527" spans="1:7" ht="15" customHeight="1" x14ac:dyDescent="0.3">
      <c r="A527" s="28" t="str">
        <f t="shared" ca="1" si="8"/>
        <v>Sättigung</v>
      </c>
      <c r="B527" s="24"/>
      <c r="C527" s="30" t="s">
        <v>1040</v>
      </c>
      <c r="D527" s="30" t="s">
        <v>1047</v>
      </c>
      <c r="E527" s="29" t="s">
        <v>1047</v>
      </c>
      <c r="F527" s="29" t="s">
        <v>2506</v>
      </c>
      <c r="G527" s="27" t="s">
        <v>1219</v>
      </c>
    </row>
    <row r="528" spans="1:7" ht="15" customHeight="1" x14ac:dyDescent="0.3">
      <c r="A528" s="28" t="str">
        <f t="shared" ca="1" si="8"/>
        <v>Degeneration</v>
      </c>
      <c r="B528" s="24"/>
      <c r="C528" s="30" t="s">
        <v>1041</v>
      </c>
      <c r="D528" s="30" t="s">
        <v>1046</v>
      </c>
      <c r="E528" s="29" t="s">
        <v>2175</v>
      </c>
      <c r="F528" s="29" t="s">
        <v>2507</v>
      </c>
      <c r="G528" s="27" t="s">
        <v>1219</v>
      </c>
    </row>
    <row r="529" spans="1:7" ht="15" customHeight="1" x14ac:dyDescent="0.3">
      <c r="A529" s="28" t="str">
        <f t="shared" ca="1" si="8"/>
        <v>Entwicklung</v>
      </c>
      <c r="B529" s="24"/>
      <c r="C529" s="30" t="s">
        <v>329</v>
      </c>
      <c r="D529" s="30" t="s">
        <v>1043</v>
      </c>
      <c r="E529" s="29" t="s">
        <v>1925</v>
      </c>
      <c r="F529" s="29" t="s">
        <v>2447</v>
      </c>
      <c r="G529" s="27" t="s">
        <v>1219</v>
      </c>
    </row>
    <row r="530" spans="1:7" ht="15" customHeight="1" x14ac:dyDescent="0.3">
      <c r="A530" s="32" t="str">
        <f t="shared" ca="1" si="8"/>
        <v>Produkt-lebenszyklus</v>
      </c>
      <c r="B530" s="24"/>
      <c r="C530" s="33" t="s">
        <v>2245</v>
      </c>
      <c r="D530" s="33" t="s">
        <v>1050</v>
      </c>
      <c r="E530" s="31" t="s">
        <v>2176</v>
      </c>
      <c r="F530" s="31" t="s">
        <v>2508</v>
      </c>
      <c r="G530" s="27" t="s">
        <v>1219</v>
      </c>
    </row>
    <row r="531" spans="1:7" ht="15" customHeight="1" x14ac:dyDescent="0.3">
      <c r="A531" s="20" t="str">
        <f t="shared" ca="1" si="8"/>
        <v>M A R K E T I N G  -  P L A N</v>
      </c>
      <c r="B531" s="11"/>
      <c r="C531" s="20" t="s">
        <v>1082</v>
      </c>
      <c r="D531" s="20" t="s">
        <v>1083</v>
      </c>
      <c r="E531" s="20" t="s">
        <v>1963</v>
      </c>
      <c r="F531" s="20" t="s">
        <v>2509</v>
      </c>
      <c r="G531" s="27" t="s">
        <v>1219</v>
      </c>
    </row>
    <row r="532" spans="1:7" ht="15" customHeight="1" x14ac:dyDescent="0.3">
      <c r="A532" s="23" t="str">
        <f t="shared" ca="1" si="8"/>
        <v>Management Summary</v>
      </c>
      <c r="B532" s="24"/>
      <c r="C532" s="45" t="s">
        <v>1055</v>
      </c>
      <c r="D532" s="41" t="s">
        <v>1055</v>
      </c>
      <c r="E532" s="25" t="s">
        <v>2177</v>
      </c>
      <c r="F532" s="25" t="s">
        <v>2510</v>
      </c>
      <c r="G532" s="27" t="s">
        <v>1219</v>
      </c>
    </row>
    <row r="533" spans="1:7" ht="15" customHeight="1" x14ac:dyDescent="0.3">
      <c r="A533" s="28" t="str">
        <f t="shared" ca="1" si="8"/>
        <v>Das wichtigste auf max. einer Seite zusammenfassen:</v>
      </c>
      <c r="B533" s="24"/>
      <c r="C533" s="42" t="s">
        <v>1060</v>
      </c>
      <c r="D533" s="42" t="s">
        <v>1061</v>
      </c>
      <c r="E533" s="29" t="s">
        <v>2178</v>
      </c>
      <c r="F533" s="29" t="s">
        <v>2511</v>
      </c>
      <c r="G533" s="27" t="s">
        <v>1219</v>
      </c>
    </row>
    <row r="534" spans="1:7" ht="15" customHeight="1" x14ac:dyDescent="0.3">
      <c r="A534" s="28" t="str">
        <f t="shared" ca="1" si="8"/>
        <v>Ausgangslage und Problemstellung?</v>
      </c>
      <c r="B534" s="24"/>
      <c r="C534" s="43" t="s">
        <v>1062</v>
      </c>
      <c r="D534" s="42" t="s">
        <v>1063</v>
      </c>
      <c r="E534" s="29" t="s">
        <v>2179</v>
      </c>
      <c r="F534" s="29" t="s">
        <v>2512</v>
      </c>
      <c r="G534" s="27" t="s">
        <v>1219</v>
      </c>
    </row>
    <row r="535" spans="1:7" ht="15" customHeight="1" x14ac:dyDescent="0.3">
      <c r="A535" s="28" t="str">
        <f t="shared" ca="1" si="8"/>
        <v>Projektziele?</v>
      </c>
      <c r="B535" s="24"/>
      <c r="C535" s="43" t="s">
        <v>1064</v>
      </c>
      <c r="D535" s="42" t="s">
        <v>1065</v>
      </c>
      <c r="E535" s="29" t="s">
        <v>2180</v>
      </c>
      <c r="F535" s="29" t="s">
        <v>2513</v>
      </c>
      <c r="G535" s="27" t="s">
        <v>1219</v>
      </c>
    </row>
    <row r="536" spans="1:7" ht="15" customHeight="1" x14ac:dyDescent="0.3">
      <c r="A536" s="28" t="str">
        <f t="shared" ca="1" si="8"/>
        <v>Meilensteine</v>
      </c>
      <c r="B536" s="24"/>
      <c r="C536" s="43" t="s">
        <v>1066</v>
      </c>
      <c r="D536" s="42" t="s">
        <v>1067</v>
      </c>
      <c r="E536" s="29" t="s">
        <v>2181</v>
      </c>
      <c r="F536" s="29" t="s">
        <v>2514</v>
      </c>
      <c r="G536" s="27" t="s">
        <v>1219</v>
      </c>
    </row>
    <row r="537" spans="1:7" ht="15" customHeight="1" x14ac:dyDescent="0.3">
      <c r="A537" s="28" t="str">
        <f t="shared" ca="1" si="8"/>
        <v>Vorgehen?</v>
      </c>
      <c r="B537" s="24"/>
      <c r="C537" s="43" t="s">
        <v>1068</v>
      </c>
      <c r="D537" s="42" t="s">
        <v>1069</v>
      </c>
      <c r="E537" s="29" t="s">
        <v>2182</v>
      </c>
      <c r="F537" s="29" t="s">
        <v>2515</v>
      </c>
      <c r="G537" s="27" t="s">
        <v>1219</v>
      </c>
    </row>
    <row r="538" spans="1:7" ht="15" customHeight="1" x14ac:dyDescent="0.3">
      <c r="A538" s="28" t="str">
        <f t="shared" ca="1" si="8"/>
        <v>Befunde/Lösungen?</v>
      </c>
      <c r="B538" s="24"/>
      <c r="C538" s="43" t="s">
        <v>1070</v>
      </c>
      <c r="D538" s="42" t="s">
        <v>1071</v>
      </c>
      <c r="E538" s="29" t="s">
        <v>2183</v>
      </c>
      <c r="F538" s="29" t="s">
        <v>2516</v>
      </c>
      <c r="G538" s="27" t="s">
        <v>1219</v>
      </c>
    </row>
    <row r="539" spans="1:7" ht="15" customHeight="1" x14ac:dyDescent="0.3">
      <c r="A539" s="28" t="str">
        <f t="shared" ca="1" si="8"/>
        <v>Was soll vom Auftraggeber aufgrund dieses Konzepts entschieden werden (z.B. Go/No Go)?</v>
      </c>
      <c r="B539" s="24"/>
      <c r="C539" s="43" t="s">
        <v>1072</v>
      </c>
      <c r="D539" s="42" t="s">
        <v>1073</v>
      </c>
      <c r="E539" s="29" t="s">
        <v>2184</v>
      </c>
      <c r="F539" s="29" t="s">
        <v>2517</v>
      </c>
      <c r="G539" s="27" t="s">
        <v>1219</v>
      </c>
    </row>
    <row r="540" spans="1:7" ht="15" customHeight="1" x14ac:dyDescent="0.3">
      <c r="A540" s="28" t="str">
        <f t="shared" ca="1" si="8"/>
        <v>Fazit?</v>
      </c>
      <c r="B540" s="24"/>
      <c r="C540" s="43" t="s">
        <v>1074</v>
      </c>
      <c r="D540" s="42" t="s">
        <v>1075</v>
      </c>
      <c r="E540" s="29" t="s">
        <v>2185</v>
      </c>
      <c r="F540" s="29" t="s">
        <v>2518</v>
      </c>
      <c r="G540" s="27" t="s">
        <v>1219</v>
      </c>
    </row>
    <row r="541" spans="1:7" ht="15" customHeight="1" x14ac:dyDescent="0.3">
      <c r="A541" s="28" t="str">
        <f t="shared" ca="1" si="8"/>
        <v>Analyse der aktuellen Marketingsituation</v>
      </c>
      <c r="B541" s="24"/>
      <c r="C541" s="43" t="s">
        <v>2612</v>
      </c>
      <c r="D541" s="43" t="s">
        <v>1086</v>
      </c>
      <c r="E541" s="29" t="s">
        <v>2186</v>
      </c>
      <c r="F541" s="29" t="s">
        <v>2519</v>
      </c>
      <c r="G541" s="27" t="s">
        <v>1219</v>
      </c>
    </row>
    <row r="542" spans="1:7" ht="15" customHeight="1" x14ac:dyDescent="0.3">
      <c r="A542" s="28" t="str">
        <f t="shared" ca="1" si="8"/>
        <v>Wichtige Hintergrunddaten über:</v>
      </c>
      <c r="B542" s="24"/>
      <c r="C542" s="43" t="s">
        <v>1089</v>
      </c>
      <c r="D542" s="43" t="s">
        <v>1243</v>
      </c>
      <c r="E542" s="29" t="s">
        <v>2187</v>
      </c>
      <c r="F542" s="29" t="s">
        <v>2520</v>
      </c>
      <c r="G542" s="27" t="s">
        <v>1219</v>
      </c>
    </row>
    <row r="543" spans="1:7" ht="15" customHeight="1" x14ac:dyDescent="0.3">
      <c r="A543" s="28" t="str">
        <f t="shared" ca="1" si="8"/>
        <v>Markt</v>
      </c>
      <c r="B543" s="24"/>
      <c r="C543" s="43" t="s">
        <v>1087</v>
      </c>
      <c r="D543" s="43" t="s">
        <v>1124</v>
      </c>
      <c r="E543" s="29" t="s">
        <v>2188</v>
      </c>
      <c r="F543" s="29" t="s">
        <v>2521</v>
      </c>
      <c r="G543" s="27" t="s">
        <v>1219</v>
      </c>
    </row>
    <row r="544" spans="1:7" ht="15" customHeight="1" x14ac:dyDescent="0.3">
      <c r="A544" s="28" t="str">
        <f t="shared" ca="1" si="8"/>
        <v>Produkt</v>
      </c>
      <c r="B544" s="24"/>
      <c r="C544" s="43" t="s">
        <v>442</v>
      </c>
      <c r="D544" s="43" t="s">
        <v>443</v>
      </c>
      <c r="E544" s="29" t="s">
        <v>2189</v>
      </c>
      <c r="F544" s="29" t="s">
        <v>2522</v>
      </c>
      <c r="G544" s="27" t="s">
        <v>1219</v>
      </c>
    </row>
    <row r="545" spans="1:7" ht="15" customHeight="1" x14ac:dyDescent="0.3">
      <c r="A545" s="28" t="str">
        <f t="shared" ca="1" si="8"/>
        <v>Konkurrenz</v>
      </c>
      <c r="B545" s="24"/>
      <c r="C545" s="43" t="s">
        <v>143</v>
      </c>
      <c r="D545" s="43" t="s">
        <v>147</v>
      </c>
      <c r="E545" s="29" t="s">
        <v>1486</v>
      </c>
      <c r="F545" s="29" t="s">
        <v>2403</v>
      </c>
      <c r="G545" s="27" t="s">
        <v>1219</v>
      </c>
    </row>
    <row r="546" spans="1:7" ht="15" customHeight="1" x14ac:dyDescent="0.3">
      <c r="A546" s="28" t="str">
        <f t="shared" ca="1" si="8"/>
        <v>Distribution</v>
      </c>
      <c r="B546" s="24"/>
      <c r="C546" s="43" t="s">
        <v>169</v>
      </c>
      <c r="D546" s="43" t="s">
        <v>169</v>
      </c>
      <c r="E546" s="29" t="s">
        <v>169</v>
      </c>
      <c r="F546" s="29" t="s">
        <v>2449</v>
      </c>
      <c r="G546" s="27" t="s">
        <v>1219</v>
      </c>
    </row>
    <row r="547" spans="1:7" ht="15" customHeight="1" x14ac:dyDescent="0.3">
      <c r="A547" s="28" t="str">
        <f t="shared" ca="1" si="8"/>
        <v>Makroumfeld</v>
      </c>
      <c r="B547" s="24"/>
      <c r="C547" s="43" t="s">
        <v>1088</v>
      </c>
      <c r="D547" s="43" t="s">
        <v>1242</v>
      </c>
      <c r="E547" s="29" t="s">
        <v>2190</v>
      </c>
      <c r="F547" s="29" t="s">
        <v>2523</v>
      </c>
      <c r="G547" s="27" t="s">
        <v>1219</v>
      </c>
    </row>
    <row r="548" spans="1:7" ht="15" customHeight="1" x14ac:dyDescent="0.3">
      <c r="A548" s="28" t="str">
        <f t="shared" ca="1" si="8"/>
        <v>SWOT-Analyse</v>
      </c>
      <c r="B548" s="24"/>
      <c r="C548" s="43" t="s">
        <v>209</v>
      </c>
      <c r="D548" s="43" t="s">
        <v>50</v>
      </c>
      <c r="E548" s="29" t="s">
        <v>2191</v>
      </c>
      <c r="F548" s="29" t="s">
        <v>2418</v>
      </c>
      <c r="G548" s="27" t="s">
        <v>1219</v>
      </c>
    </row>
    <row r="549" spans="1:7" ht="15" customHeight="1" x14ac:dyDescent="0.3">
      <c r="A549" s="28" t="str">
        <f t="shared" ca="1" si="8"/>
        <v>Zusammenfassende Darstellung der wichtigsten:</v>
      </c>
      <c r="B549" s="24"/>
      <c r="C549" s="43" t="s">
        <v>1090</v>
      </c>
      <c r="D549" s="43" t="s">
        <v>1244</v>
      </c>
      <c r="E549" s="29" t="s">
        <v>2192</v>
      </c>
      <c r="F549" s="29" t="s">
        <v>2524</v>
      </c>
      <c r="G549" s="27" t="s">
        <v>1219</v>
      </c>
    </row>
    <row r="550" spans="1:7" ht="15" customHeight="1" x14ac:dyDescent="0.3">
      <c r="A550" s="28" t="str">
        <f t="shared" ca="1" si="8"/>
        <v>Chancen</v>
      </c>
      <c r="B550" s="24"/>
      <c r="C550" s="43" t="s">
        <v>11</v>
      </c>
      <c r="D550" s="43" t="s">
        <v>243</v>
      </c>
      <c r="E550" s="29" t="s">
        <v>1627</v>
      </c>
      <c r="F550" s="29" t="s">
        <v>2525</v>
      </c>
      <c r="G550" s="27" t="s">
        <v>1219</v>
      </c>
    </row>
    <row r="551" spans="1:7" ht="15" customHeight="1" x14ac:dyDescent="0.3">
      <c r="A551" s="28" t="str">
        <f t="shared" ca="1" si="8"/>
        <v>Gerfahren</v>
      </c>
      <c r="B551" s="24"/>
      <c r="C551" s="43" t="s">
        <v>1091</v>
      </c>
      <c r="D551" s="43" t="s">
        <v>1245</v>
      </c>
      <c r="E551" s="30" t="s">
        <v>1629</v>
      </c>
      <c r="F551" s="29" t="s">
        <v>2526</v>
      </c>
      <c r="G551" s="27" t="s">
        <v>1219</v>
      </c>
    </row>
    <row r="552" spans="1:7" ht="15" customHeight="1" x14ac:dyDescent="0.3">
      <c r="A552" s="28" t="str">
        <f t="shared" ca="1" si="8"/>
        <v>Stärken</v>
      </c>
      <c r="B552" s="24"/>
      <c r="C552" s="43" t="s">
        <v>12</v>
      </c>
      <c r="D552" s="43" t="s">
        <v>98</v>
      </c>
      <c r="E552" s="29" t="s">
        <v>1623</v>
      </c>
      <c r="F552" s="29" t="s">
        <v>2527</v>
      </c>
      <c r="G552" s="27" t="s">
        <v>1219</v>
      </c>
    </row>
    <row r="553" spans="1:7" ht="15" customHeight="1" x14ac:dyDescent="0.3">
      <c r="A553" s="28" t="str">
        <f t="shared" ca="1" si="8"/>
        <v>Schwächen</v>
      </c>
      <c r="B553" s="24"/>
      <c r="C553" s="43" t="s">
        <v>100</v>
      </c>
      <c r="D553" s="43" t="s">
        <v>305</v>
      </c>
      <c r="E553" s="29" t="s">
        <v>1625</v>
      </c>
      <c r="F553" s="29" t="s">
        <v>2528</v>
      </c>
      <c r="G553" s="27" t="s">
        <v>1219</v>
      </c>
    </row>
    <row r="554" spans="1:7" ht="15" customHeight="1" x14ac:dyDescent="0.3">
      <c r="A554" s="28" t="str">
        <f t="shared" ca="1" si="8"/>
        <v>Problemfragen für das Produkt, die im Plan zu berücksichtigen sind.</v>
      </c>
      <c r="B554" s="24"/>
      <c r="C554" s="43" t="s">
        <v>1092</v>
      </c>
      <c r="D554" s="43" t="s">
        <v>1246</v>
      </c>
      <c r="E554" s="29" t="s">
        <v>2193</v>
      </c>
      <c r="F554" s="29" t="s">
        <v>2529</v>
      </c>
      <c r="G554" s="27" t="s">
        <v>1219</v>
      </c>
    </row>
    <row r="555" spans="1:7" ht="15" customHeight="1" x14ac:dyDescent="0.3">
      <c r="A555" s="28" t="str">
        <f t="shared" ca="1" si="8"/>
        <v>Planziele</v>
      </c>
      <c r="B555" s="24"/>
      <c r="C555" s="43" t="s">
        <v>1093</v>
      </c>
      <c r="D555" s="43" t="s">
        <v>1094</v>
      </c>
      <c r="E555" s="29" t="s">
        <v>2194</v>
      </c>
      <c r="F555" s="29" t="s">
        <v>2530</v>
      </c>
      <c r="G555" s="27" t="s">
        <v>1219</v>
      </c>
    </row>
    <row r="556" spans="1:7" ht="15" customHeight="1" x14ac:dyDescent="0.3">
      <c r="A556" s="28" t="str">
        <f t="shared" ca="1" si="8"/>
        <v xml:space="preserve">Definition der Planziele für: </v>
      </c>
      <c r="B556" s="24"/>
      <c r="C556" s="43" t="s">
        <v>1096</v>
      </c>
      <c r="D556" s="43" t="s">
        <v>1247</v>
      </c>
      <c r="E556" s="29" t="s">
        <v>2195</v>
      </c>
      <c r="F556" s="29" t="s">
        <v>2531</v>
      </c>
      <c r="G556" s="27" t="s">
        <v>1219</v>
      </c>
    </row>
    <row r="557" spans="1:7" ht="15" customHeight="1" x14ac:dyDescent="0.3">
      <c r="A557" s="28" t="str">
        <f t="shared" ca="1" si="8"/>
        <v>Umsatz</v>
      </c>
      <c r="B557" s="24"/>
      <c r="C557" s="43" t="s">
        <v>16</v>
      </c>
      <c r="D557" s="43" t="s">
        <v>352</v>
      </c>
      <c r="E557" s="29" t="s">
        <v>1408</v>
      </c>
      <c r="F557" s="29" t="s">
        <v>2499</v>
      </c>
      <c r="G557" s="27" t="s">
        <v>1219</v>
      </c>
    </row>
    <row r="558" spans="1:7" ht="15" customHeight="1" x14ac:dyDescent="0.3">
      <c r="A558" s="28" t="str">
        <f t="shared" ca="1" si="8"/>
        <v>Marktanteil</v>
      </c>
      <c r="B558" s="24"/>
      <c r="C558" s="43" t="s">
        <v>1095</v>
      </c>
      <c r="D558" s="43" t="s">
        <v>1248</v>
      </c>
      <c r="E558" s="29" t="s">
        <v>2196</v>
      </c>
      <c r="F558" s="29" t="s">
        <v>2532</v>
      </c>
      <c r="G558" s="27" t="s">
        <v>1219</v>
      </c>
    </row>
    <row r="559" spans="1:7" ht="15" customHeight="1" x14ac:dyDescent="0.3">
      <c r="A559" s="28" t="str">
        <f t="shared" ca="1" si="8"/>
        <v>Gewinn</v>
      </c>
      <c r="B559" s="24"/>
      <c r="C559" s="43" t="s">
        <v>891</v>
      </c>
      <c r="D559" s="43" t="s">
        <v>892</v>
      </c>
      <c r="E559" s="29" t="s">
        <v>2170</v>
      </c>
      <c r="F559" s="29" t="s">
        <v>2500</v>
      </c>
      <c r="G559" s="27" t="s">
        <v>1219</v>
      </c>
    </row>
    <row r="560" spans="1:7" ht="15" customHeight="1" x14ac:dyDescent="0.3">
      <c r="A560" s="28" t="str">
        <f t="shared" ca="1" si="8"/>
        <v>Marketing-Strategien</v>
      </c>
      <c r="B560" s="24"/>
      <c r="C560" s="43" t="s">
        <v>869</v>
      </c>
      <c r="D560" s="43" t="s">
        <v>1097</v>
      </c>
      <c r="E560" s="29" t="s">
        <v>1984</v>
      </c>
      <c r="F560" s="29" t="s">
        <v>2420</v>
      </c>
      <c r="G560" s="27" t="s">
        <v>1219</v>
      </c>
    </row>
    <row r="561" spans="1:7" ht="15" customHeight="1" x14ac:dyDescent="0.3">
      <c r="A561" s="28" t="str">
        <f t="shared" ca="1" si="8"/>
        <v>Strategien zur Erreichung der Planziele</v>
      </c>
      <c r="B561" s="24"/>
      <c r="C561" s="43" t="s">
        <v>1098</v>
      </c>
      <c r="D561" s="43" t="s">
        <v>1249</v>
      </c>
      <c r="E561" s="29" t="s">
        <v>2197</v>
      </c>
      <c r="F561" s="29" t="s">
        <v>2533</v>
      </c>
      <c r="G561" s="27" t="s">
        <v>1219</v>
      </c>
    </row>
    <row r="562" spans="1:7" ht="15" customHeight="1" x14ac:dyDescent="0.3">
      <c r="A562" s="28" t="str">
        <f t="shared" ca="1" si="8"/>
        <v>Massnahmenplan</v>
      </c>
      <c r="B562" s="24"/>
      <c r="C562" s="43" t="s">
        <v>1099</v>
      </c>
      <c r="D562" s="43" t="s">
        <v>1250</v>
      </c>
      <c r="E562" s="29" t="s">
        <v>2198</v>
      </c>
      <c r="F562" s="29" t="s">
        <v>2427</v>
      </c>
      <c r="G562" s="27" t="s">
        <v>1219</v>
      </c>
    </row>
    <row r="563" spans="1:7" ht="15" customHeight="1" x14ac:dyDescent="0.3">
      <c r="A563" s="28" t="str">
        <f t="shared" ref="A563:A626" ca="1" si="9">OFFSET($C563,0,$B$4-1)</f>
        <v>Für jede Massnahme:</v>
      </c>
      <c r="B563" s="24"/>
      <c r="C563" s="43" t="s">
        <v>1100</v>
      </c>
      <c r="D563" s="43" t="s">
        <v>1251</v>
      </c>
      <c r="E563" s="29" t="s">
        <v>2199</v>
      </c>
      <c r="F563" s="29" t="s">
        <v>2534</v>
      </c>
      <c r="G563" s="27" t="s">
        <v>1219</v>
      </c>
    </row>
    <row r="564" spans="1:7" ht="15" customHeight="1" x14ac:dyDescent="0.3">
      <c r="A564" s="28" t="str">
        <f t="shared" ca="1" si="9"/>
        <v>Projektauftrag</v>
      </c>
      <c r="B564" s="24"/>
      <c r="C564" s="43" t="s">
        <v>1101</v>
      </c>
      <c r="D564" s="43" t="s">
        <v>1252</v>
      </c>
      <c r="E564" s="29" t="s">
        <v>2200</v>
      </c>
      <c r="F564" s="29" t="s">
        <v>2535</v>
      </c>
      <c r="G564" s="27" t="s">
        <v>1219</v>
      </c>
    </row>
    <row r="565" spans="1:7" ht="15" customHeight="1" x14ac:dyDescent="0.3">
      <c r="A565" s="28" t="str">
        <f t="shared" ca="1" si="9"/>
        <v>Projektleitung</v>
      </c>
      <c r="B565" s="24"/>
      <c r="C565" s="43" t="s">
        <v>1290</v>
      </c>
      <c r="D565" s="43" t="s">
        <v>1253</v>
      </c>
      <c r="E565" s="29" t="s">
        <v>2201</v>
      </c>
      <c r="F565" s="29" t="s">
        <v>2536</v>
      </c>
      <c r="G565" s="27" t="s">
        <v>1219</v>
      </c>
    </row>
    <row r="566" spans="1:7" ht="15" customHeight="1" x14ac:dyDescent="0.3">
      <c r="A566" s="28" t="str">
        <f t="shared" ca="1" si="9"/>
        <v>Budget</v>
      </c>
      <c r="B566" s="24"/>
      <c r="C566" s="43" t="s">
        <v>1102</v>
      </c>
      <c r="D566" s="43" t="s">
        <v>1102</v>
      </c>
      <c r="E566" s="29" t="s">
        <v>1102</v>
      </c>
      <c r="F566" s="29" t="s">
        <v>2537</v>
      </c>
      <c r="G566" s="27" t="s">
        <v>1219</v>
      </c>
    </row>
    <row r="567" spans="1:7" ht="15" customHeight="1" x14ac:dyDescent="0.3">
      <c r="A567" s="28" t="str">
        <f t="shared" ca="1" si="9"/>
        <v>Grobplanung</v>
      </c>
      <c r="B567" s="24"/>
      <c r="C567" s="43" t="s">
        <v>1103</v>
      </c>
      <c r="D567" s="43" t="s">
        <v>1254</v>
      </c>
      <c r="E567" s="29" t="s">
        <v>2202</v>
      </c>
      <c r="F567" s="29" t="s">
        <v>2538</v>
      </c>
      <c r="G567" s="27" t="s">
        <v>1219</v>
      </c>
    </row>
    <row r="568" spans="1:7" ht="15" customHeight="1" x14ac:dyDescent="0.3">
      <c r="A568" s="28" t="str">
        <f t="shared" ca="1" si="9"/>
        <v>Ergebnisprognose</v>
      </c>
      <c r="B568" s="24"/>
      <c r="C568" s="43" t="s">
        <v>1104</v>
      </c>
      <c r="D568" s="43" t="s">
        <v>1255</v>
      </c>
      <c r="E568" s="29" t="s">
        <v>2203</v>
      </c>
      <c r="F568" s="29" t="s">
        <v>2539</v>
      </c>
      <c r="G568" s="27" t="s">
        <v>1219</v>
      </c>
    </row>
    <row r="569" spans="1:7" ht="15" customHeight="1" x14ac:dyDescent="0.3">
      <c r="A569" s="28" t="str">
        <f t="shared" ca="1" si="9"/>
        <v>Zusammenfassende Darstellung des voraussichtlichen Ertrags und wie er sich zusammensetzt.</v>
      </c>
      <c r="B569" s="24"/>
      <c r="C569" s="43" t="s">
        <v>1105</v>
      </c>
      <c r="D569" s="43" t="s">
        <v>1256</v>
      </c>
      <c r="E569" s="30" t="s">
        <v>2204</v>
      </c>
      <c r="F569" s="29" t="s">
        <v>2540</v>
      </c>
      <c r="G569" s="27" t="s">
        <v>1219</v>
      </c>
    </row>
    <row r="570" spans="1:7" ht="15" customHeight="1" x14ac:dyDescent="0.3">
      <c r="A570" s="28" t="str">
        <f t="shared" ca="1" si="9"/>
        <v>Fazit</v>
      </c>
      <c r="B570" s="24"/>
      <c r="C570" s="42" t="s">
        <v>1056</v>
      </c>
      <c r="D570" s="42" t="s">
        <v>1057</v>
      </c>
      <c r="E570" s="29" t="s">
        <v>2205</v>
      </c>
      <c r="F570" s="29" t="s">
        <v>2541</v>
      </c>
      <c r="G570" s="27" t="s">
        <v>1219</v>
      </c>
    </row>
    <row r="571" spans="1:7" ht="15" customHeight="1" x14ac:dyDescent="0.3">
      <c r="A571" s="28" t="str">
        <f t="shared" ca="1" si="9"/>
        <v>Welche Schlüsse können gezogen werden?</v>
      </c>
      <c r="B571" s="24"/>
      <c r="C571" s="42" t="s">
        <v>1076</v>
      </c>
      <c r="D571" s="42" t="s">
        <v>1077</v>
      </c>
      <c r="E571" s="29" t="s">
        <v>2206</v>
      </c>
      <c r="F571" s="29" t="s">
        <v>2542</v>
      </c>
      <c r="G571" s="27" t="s">
        <v>1219</v>
      </c>
    </row>
    <row r="572" spans="1:7" ht="15" customHeight="1" x14ac:dyDescent="0.3">
      <c r="A572" s="28" t="str">
        <f t="shared" ca="1" si="9"/>
        <v>Evt. persönliche Anmerkungen?</v>
      </c>
      <c r="B572" s="24"/>
      <c r="C572" s="42" t="s">
        <v>1078</v>
      </c>
      <c r="D572" s="42" t="s">
        <v>1079</v>
      </c>
      <c r="E572" s="29" t="s">
        <v>2207</v>
      </c>
      <c r="F572" s="29" t="s">
        <v>2543</v>
      </c>
      <c r="G572" s="27" t="s">
        <v>1219</v>
      </c>
    </row>
    <row r="573" spans="1:7" ht="15" customHeight="1" x14ac:dyDescent="0.3">
      <c r="A573" s="28" t="str">
        <f t="shared" ca="1" si="9"/>
        <v>Anhang</v>
      </c>
      <c r="B573" s="24"/>
      <c r="C573" s="42" t="s">
        <v>1058</v>
      </c>
      <c r="D573" s="42" t="s">
        <v>1059</v>
      </c>
      <c r="E573" s="29" t="s">
        <v>2208</v>
      </c>
      <c r="F573" s="29" t="s">
        <v>2544</v>
      </c>
      <c r="G573" s="27" t="s">
        <v>1219</v>
      </c>
    </row>
    <row r="574" spans="1:7" ht="15" customHeight="1" x14ac:dyDescent="0.3">
      <c r="A574" s="28" t="str">
        <f t="shared" ca="1" si="9"/>
        <v>Mindestens: Projektauftrag, Detailplan, Projektteam, Budget, Projektstand</v>
      </c>
      <c r="B574" s="24"/>
      <c r="C574" s="42" t="s">
        <v>1080</v>
      </c>
      <c r="D574" s="42" t="s">
        <v>1081</v>
      </c>
      <c r="E574" s="29" t="s">
        <v>2209</v>
      </c>
      <c r="F574" s="29" t="s">
        <v>2545</v>
      </c>
      <c r="G574" s="27" t="s">
        <v>1219</v>
      </c>
    </row>
    <row r="575" spans="1:7" ht="15" customHeight="1" x14ac:dyDescent="0.3">
      <c r="A575" s="32" t="str">
        <f t="shared" ca="1" si="9"/>
        <v>Inhaltsverzeichnis</v>
      </c>
      <c r="B575" s="24"/>
      <c r="C575" s="44" t="s">
        <v>1085</v>
      </c>
      <c r="D575" s="44" t="s">
        <v>1084</v>
      </c>
      <c r="E575" s="31" t="s">
        <v>2210</v>
      </c>
      <c r="F575" s="31" t="s">
        <v>2546</v>
      </c>
      <c r="G575" s="27" t="s">
        <v>1219</v>
      </c>
    </row>
    <row r="576" spans="1:7" ht="15" customHeight="1" x14ac:dyDescent="0.3">
      <c r="A576" s="20" t="str">
        <f t="shared" ca="1" si="9"/>
        <v>M A R K T</v>
      </c>
      <c r="B576" s="11"/>
      <c r="C576" s="20" t="s">
        <v>1122</v>
      </c>
      <c r="D576" s="20" t="s">
        <v>1123</v>
      </c>
      <c r="E576" s="20" t="s">
        <v>2211</v>
      </c>
      <c r="F576" s="20" t="s">
        <v>2547</v>
      </c>
      <c r="G576" s="27" t="s">
        <v>1219</v>
      </c>
    </row>
    <row r="577" spans="1:7" ht="15" customHeight="1" x14ac:dyDescent="0.3">
      <c r="A577" s="23" t="str">
        <f t="shared" ca="1" si="9"/>
        <v>Markt</v>
      </c>
      <c r="B577" s="24"/>
      <c r="C577" s="45" t="s">
        <v>1087</v>
      </c>
      <c r="D577" s="45" t="s">
        <v>1124</v>
      </c>
      <c r="E577" s="25" t="s">
        <v>2188</v>
      </c>
      <c r="F577" s="25" t="s">
        <v>2521</v>
      </c>
      <c r="G577" s="27" t="s">
        <v>1219</v>
      </c>
    </row>
    <row r="578" spans="1:7" ht="15" customHeight="1" x14ac:dyDescent="0.3">
      <c r="A578" s="28" t="str">
        <f t="shared" ca="1" si="9"/>
        <v>Potenzial</v>
      </c>
      <c r="B578" s="24"/>
      <c r="C578" s="43" t="s">
        <v>372</v>
      </c>
      <c r="D578" s="43" t="s">
        <v>247</v>
      </c>
      <c r="E578" s="29" t="s">
        <v>1982</v>
      </c>
      <c r="F578" s="29" t="s">
        <v>2411</v>
      </c>
      <c r="G578" s="27" t="s">
        <v>1219</v>
      </c>
    </row>
    <row r="579" spans="1:7" ht="15" customHeight="1" x14ac:dyDescent="0.3">
      <c r="A579" s="28" t="str">
        <f t="shared" ca="1" si="9"/>
        <v>Erwarteter Wachstum</v>
      </c>
      <c r="B579" s="24"/>
      <c r="C579" s="43" t="s">
        <v>1125</v>
      </c>
      <c r="D579" s="43" t="s">
        <v>1126</v>
      </c>
      <c r="E579" s="29" t="s">
        <v>2212</v>
      </c>
      <c r="F579" s="29" t="s">
        <v>2548</v>
      </c>
      <c r="G579" s="27" t="s">
        <v>1219</v>
      </c>
    </row>
    <row r="580" spans="1:7" ht="15" customHeight="1" x14ac:dyDescent="0.3">
      <c r="A580" s="28" t="str">
        <f t="shared" ca="1" si="9"/>
        <v>Markt-volumen</v>
      </c>
      <c r="B580" s="24"/>
      <c r="C580" s="43" t="s">
        <v>1135</v>
      </c>
      <c r="D580" s="43" t="s">
        <v>1136</v>
      </c>
      <c r="E580" s="29" t="s">
        <v>2213</v>
      </c>
      <c r="F580" s="29" t="s">
        <v>2549</v>
      </c>
      <c r="G580" s="27" t="s">
        <v>1219</v>
      </c>
    </row>
    <row r="581" spans="1:7" ht="15" customHeight="1" x14ac:dyDescent="0.3">
      <c r="A581" s="28" t="str">
        <f t="shared" ca="1" si="9"/>
        <v>Merkmale</v>
      </c>
      <c r="B581" s="24"/>
      <c r="C581" s="43" t="s">
        <v>1108</v>
      </c>
      <c r="D581" s="43" t="s">
        <v>1216</v>
      </c>
      <c r="E581" s="29" t="s">
        <v>2214</v>
      </c>
      <c r="F581" s="29" t="s">
        <v>2462</v>
      </c>
      <c r="G581" s="27" t="s">
        <v>1219</v>
      </c>
    </row>
    <row r="582" spans="1:7" ht="15" customHeight="1" x14ac:dyDescent="0.3">
      <c r="A582" s="28" t="str">
        <f t="shared" ca="1" si="9"/>
        <v>Nachfrage-intensität</v>
      </c>
      <c r="B582" s="24"/>
      <c r="C582" s="43" t="s">
        <v>1148</v>
      </c>
      <c r="D582" s="43" t="s">
        <v>1141</v>
      </c>
      <c r="E582" s="29" t="s">
        <v>2215</v>
      </c>
      <c r="F582" s="29" t="s">
        <v>2550</v>
      </c>
      <c r="G582" s="27" t="s">
        <v>1219</v>
      </c>
    </row>
    <row r="583" spans="1:7" ht="15" customHeight="1" x14ac:dyDescent="0.3">
      <c r="A583" s="28" t="str">
        <f t="shared" ca="1" si="9"/>
        <v>Massenmarkt</v>
      </c>
      <c r="B583" s="24"/>
      <c r="C583" s="43" t="s">
        <v>1137</v>
      </c>
      <c r="D583" s="43" t="s">
        <v>1142</v>
      </c>
      <c r="E583" s="29" t="s">
        <v>2216</v>
      </c>
      <c r="F583" s="29" t="s">
        <v>2551</v>
      </c>
      <c r="G583" s="27" t="s">
        <v>1219</v>
      </c>
    </row>
    <row r="584" spans="1:7" ht="15" customHeight="1" x14ac:dyDescent="0.3">
      <c r="A584" s="28" t="str">
        <f t="shared" ca="1" si="9"/>
        <v>Schrumpfmarkt</v>
      </c>
      <c r="B584" s="24"/>
      <c r="C584" s="43" t="s">
        <v>1138</v>
      </c>
      <c r="D584" s="43" t="s">
        <v>1143</v>
      </c>
      <c r="E584" s="29" t="s">
        <v>2217</v>
      </c>
      <c r="F584" s="29" t="s">
        <v>2552</v>
      </c>
      <c r="G584" s="27" t="s">
        <v>1219</v>
      </c>
    </row>
    <row r="585" spans="1:7" ht="15" customHeight="1" x14ac:dyDescent="0.3">
      <c r="A585" s="28" t="str">
        <f t="shared" ca="1" si="9"/>
        <v>Zukunftsmarkt</v>
      </c>
      <c r="B585" s="24"/>
      <c r="C585" s="43" t="s">
        <v>1139</v>
      </c>
      <c r="D585" s="43" t="s">
        <v>1144</v>
      </c>
      <c r="E585" s="29" t="s">
        <v>2218</v>
      </c>
      <c r="F585" s="29" t="s">
        <v>2553</v>
      </c>
      <c r="G585" s="27" t="s">
        <v>1219</v>
      </c>
    </row>
    <row r="586" spans="1:7" ht="15" customHeight="1" x14ac:dyDescent="0.3">
      <c r="A586" s="28" t="str">
        <f t="shared" ca="1" si="9"/>
        <v>Nischenmarkt</v>
      </c>
      <c r="B586" s="24"/>
      <c r="C586" s="43" t="s">
        <v>1140</v>
      </c>
      <c r="D586" s="43" t="s">
        <v>1145</v>
      </c>
      <c r="E586" s="29" t="s">
        <v>2219</v>
      </c>
      <c r="F586" s="29" t="s">
        <v>2554</v>
      </c>
      <c r="G586" s="27" t="s">
        <v>1219</v>
      </c>
    </row>
    <row r="587" spans="1:7" ht="15" customHeight="1" x14ac:dyDescent="0.3">
      <c r="A587" s="28" t="str">
        <f t="shared" ca="1" si="9"/>
        <v>in SFr.</v>
      </c>
      <c r="B587" s="24"/>
      <c r="C587" s="43" t="s">
        <v>1146</v>
      </c>
      <c r="D587" s="43" t="s">
        <v>1147</v>
      </c>
      <c r="E587" s="29" t="s">
        <v>2220</v>
      </c>
      <c r="F587" s="29" t="s">
        <v>2555</v>
      </c>
      <c r="G587" s="27" t="s">
        <v>1219</v>
      </c>
    </row>
    <row r="588" spans="1:7" ht="15" customHeight="1" x14ac:dyDescent="0.3">
      <c r="A588" s="32" t="str">
        <f t="shared" ca="1" si="9"/>
        <v>Marktanteil [%]</v>
      </c>
      <c r="B588" s="24"/>
      <c r="C588" s="44" t="s">
        <v>1149</v>
      </c>
      <c r="D588" s="44" t="s">
        <v>1150</v>
      </c>
      <c r="E588" s="31" t="s">
        <v>2221</v>
      </c>
      <c r="F588" s="31" t="s">
        <v>2556</v>
      </c>
      <c r="G588" s="27" t="s">
        <v>1219</v>
      </c>
    </row>
    <row r="589" spans="1:7" ht="15" customHeight="1" x14ac:dyDescent="0.3">
      <c r="A589" s="20" t="str">
        <f t="shared" ca="1" si="9"/>
        <v>K O M M U N I K A T I O N</v>
      </c>
      <c r="B589" s="60"/>
      <c r="C589" s="20" t="s">
        <v>1157</v>
      </c>
      <c r="D589" s="20" t="s">
        <v>1158</v>
      </c>
      <c r="E589" s="20" t="s">
        <v>1158</v>
      </c>
      <c r="F589" s="20" t="s">
        <v>2557</v>
      </c>
      <c r="G589" s="27" t="s">
        <v>1219</v>
      </c>
    </row>
    <row r="590" spans="1:7" ht="15" customHeight="1" x14ac:dyDescent="0.3">
      <c r="A590" s="23" t="str">
        <f t="shared" ca="1" si="9"/>
        <v>Werbung</v>
      </c>
      <c r="B590" s="24"/>
      <c r="C590" s="45" t="s">
        <v>1159</v>
      </c>
      <c r="D590" s="45" t="s">
        <v>558</v>
      </c>
      <c r="E590" s="25" t="s">
        <v>2222</v>
      </c>
      <c r="F590" s="25" t="s">
        <v>2558</v>
      </c>
      <c r="G590" s="27" t="s">
        <v>1219</v>
      </c>
    </row>
    <row r="591" spans="1:7" ht="15" customHeight="1" x14ac:dyDescent="0.3">
      <c r="A591" s="28" t="str">
        <f t="shared" ca="1" si="9"/>
        <v>Verkaufs-förderung</v>
      </c>
      <c r="B591" s="24"/>
      <c r="C591" s="43" t="s">
        <v>1166</v>
      </c>
      <c r="D591" s="43" t="s">
        <v>1165</v>
      </c>
      <c r="E591" s="29" t="s">
        <v>2223</v>
      </c>
      <c r="F591" s="29" t="s">
        <v>2559</v>
      </c>
      <c r="G591" s="27" t="s">
        <v>1219</v>
      </c>
    </row>
    <row r="592" spans="1:7" ht="15" customHeight="1" x14ac:dyDescent="0.3">
      <c r="A592" s="28" t="str">
        <f t="shared" ca="1" si="9"/>
        <v>Pers. Verkauf</v>
      </c>
      <c r="B592" s="24"/>
      <c r="C592" s="43" t="s">
        <v>1220</v>
      </c>
      <c r="D592" s="43" t="s">
        <v>1221</v>
      </c>
      <c r="E592" s="29" t="s">
        <v>2224</v>
      </c>
      <c r="F592" s="29" t="s">
        <v>2560</v>
      </c>
      <c r="G592" s="27" t="s">
        <v>1219</v>
      </c>
    </row>
    <row r="593" spans="1:7" ht="15" customHeight="1" x14ac:dyDescent="0.3">
      <c r="A593" s="28" t="str">
        <f t="shared" ca="1" si="9"/>
        <v>Internet</v>
      </c>
      <c r="B593" s="24"/>
      <c r="C593" s="43" t="s">
        <v>1222</v>
      </c>
      <c r="D593" s="43" t="s">
        <v>1222</v>
      </c>
      <c r="E593" s="29" t="s">
        <v>1222</v>
      </c>
      <c r="F593" s="29" t="s">
        <v>2561</v>
      </c>
      <c r="G593" s="27" t="s">
        <v>1219</v>
      </c>
    </row>
    <row r="594" spans="1:7" ht="15" customHeight="1" x14ac:dyDescent="0.3">
      <c r="A594" s="28" t="str">
        <f t="shared" ca="1" si="9"/>
        <v>Social Medias</v>
      </c>
      <c r="B594" s="24"/>
      <c r="C594" s="43" t="s">
        <v>1223</v>
      </c>
      <c r="D594" s="43" t="s">
        <v>1223</v>
      </c>
      <c r="E594" s="29" t="s">
        <v>2225</v>
      </c>
      <c r="F594" s="29" t="s">
        <v>2562</v>
      </c>
      <c r="G594" s="27" t="s">
        <v>1219</v>
      </c>
    </row>
    <row r="595" spans="1:7" ht="15" customHeight="1" x14ac:dyDescent="0.3">
      <c r="A595" s="28" t="str">
        <f t="shared" ca="1" si="9"/>
        <v>Direct Marketing</v>
      </c>
      <c r="B595" s="24"/>
      <c r="C595" s="43" t="s">
        <v>1161</v>
      </c>
      <c r="D595" s="43" t="s">
        <v>1164</v>
      </c>
      <c r="E595" s="29" t="s">
        <v>2226</v>
      </c>
      <c r="F595" s="29" t="s">
        <v>2563</v>
      </c>
      <c r="G595" s="27" t="s">
        <v>1219</v>
      </c>
    </row>
    <row r="596" spans="1:7" ht="15" customHeight="1" x14ac:dyDescent="0.3">
      <c r="A596" s="28" t="str">
        <f t="shared" ca="1" si="9"/>
        <v>Public Relations</v>
      </c>
      <c r="B596" s="24"/>
      <c r="C596" s="43" t="s">
        <v>1162</v>
      </c>
      <c r="D596" s="43" t="s">
        <v>1163</v>
      </c>
      <c r="E596" s="29" t="s">
        <v>2227</v>
      </c>
      <c r="F596" s="29" t="s">
        <v>2564</v>
      </c>
      <c r="G596" s="27" t="s">
        <v>1219</v>
      </c>
    </row>
    <row r="597" spans="1:7" ht="15" customHeight="1" x14ac:dyDescent="0.3">
      <c r="A597" s="28" t="str">
        <f t="shared" ca="1" si="9"/>
        <v>Diverses</v>
      </c>
      <c r="B597" s="24"/>
      <c r="C597" s="43" t="s">
        <v>1224</v>
      </c>
      <c r="D597" s="43" t="s">
        <v>1225</v>
      </c>
      <c r="E597" s="29" t="s">
        <v>2228</v>
      </c>
      <c r="F597" s="29" t="s">
        <v>2565</v>
      </c>
      <c r="G597" s="27" t="s">
        <v>1219</v>
      </c>
    </row>
    <row r="598" spans="1:7" ht="15" customHeight="1" x14ac:dyDescent="0.3">
      <c r="A598" s="28" t="str">
        <f t="shared" ca="1" si="9"/>
        <v>Verkaufsförderung</v>
      </c>
      <c r="B598" s="24"/>
      <c r="C598" s="43" t="s">
        <v>1160</v>
      </c>
      <c r="D598" s="43" t="s">
        <v>1165</v>
      </c>
      <c r="E598" s="29" t="s">
        <v>2223</v>
      </c>
      <c r="F598" s="29" t="s">
        <v>2559</v>
      </c>
      <c r="G598" s="27" t="s">
        <v>1219</v>
      </c>
    </row>
    <row r="599" spans="1:7" ht="15" customHeight="1" x14ac:dyDescent="0.3">
      <c r="A599" s="32" t="str">
        <f t="shared" ca="1" si="9"/>
        <v>Impact</v>
      </c>
      <c r="B599" s="24"/>
      <c r="C599" s="44" t="s">
        <v>63</v>
      </c>
      <c r="D599" s="44" t="s">
        <v>63</v>
      </c>
      <c r="E599" s="31" t="s">
        <v>63</v>
      </c>
      <c r="F599" s="31" t="s">
        <v>2566</v>
      </c>
      <c r="G599" s="27" t="s">
        <v>1219</v>
      </c>
    </row>
    <row r="600" spans="1:7" ht="15" customHeight="1" x14ac:dyDescent="0.3">
      <c r="A600" s="20" t="str">
        <f t="shared" ca="1" si="9"/>
        <v>M A R K E T I N G  -  M I X</v>
      </c>
      <c r="B600" s="60"/>
      <c r="C600" s="20" t="s">
        <v>1183</v>
      </c>
      <c r="D600" s="20" t="s">
        <v>1184</v>
      </c>
      <c r="E600" s="20" t="s">
        <v>1965</v>
      </c>
      <c r="F600" s="20" t="s">
        <v>2567</v>
      </c>
      <c r="G600" s="27" t="s">
        <v>1219</v>
      </c>
    </row>
    <row r="601" spans="1:7" ht="15" customHeight="1" x14ac:dyDescent="0.3">
      <c r="A601" s="23" t="str">
        <f t="shared" ca="1" si="9"/>
        <v>Produktepolitik</v>
      </c>
      <c r="B601" s="24"/>
      <c r="C601" s="45" t="s">
        <v>1171</v>
      </c>
      <c r="D601" s="45" t="s">
        <v>1172</v>
      </c>
      <c r="E601" s="25" t="s">
        <v>2229</v>
      </c>
      <c r="F601" s="25" t="s">
        <v>2568</v>
      </c>
      <c r="G601" s="27" t="s">
        <v>1219</v>
      </c>
    </row>
    <row r="602" spans="1:7" ht="15" customHeight="1" x14ac:dyDescent="0.3">
      <c r="A602" s="28" t="str">
        <f t="shared" ca="1" si="9"/>
        <v xml:space="preserve">Preispolitik </v>
      </c>
      <c r="B602" s="24"/>
      <c r="C602" s="43" t="s">
        <v>1176</v>
      </c>
      <c r="D602" s="43" t="s">
        <v>1173</v>
      </c>
      <c r="E602" s="29" t="s">
        <v>2230</v>
      </c>
      <c r="F602" s="29" t="s">
        <v>2569</v>
      </c>
      <c r="G602" s="27" t="s">
        <v>1219</v>
      </c>
    </row>
    <row r="603" spans="1:7" ht="15" customHeight="1" x14ac:dyDescent="0.3">
      <c r="A603" s="28" t="str">
        <f t="shared" ca="1" si="9"/>
        <v>Distributionspolitik</v>
      </c>
      <c r="B603" s="24"/>
      <c r="C603" s="43" t="s">
        <v>1177</v>
      </c>
      <c r="D603" s="43" t="s">
        <v>1174</v>
      </c>
      <c r="E603" s="29" t="s">
        <v>2231</v>
      </c>
      <c r="F603" s="29" t="s">
        <v>2570</v>
      </c>
      <c r="G603" s="27" t="s">
        <v>1219</v>
      </c>
    </row>
    <row r="604" spans="1:7" ht="15" customHeight="1" x14ac:dyDescent="0.3">
      <c r="A604" s="28" t="str">
        <f t="shared" ca="1" si="9"/>
        <v>Kommunikationspolitik</v>
      </c>
      <c r="B604" s="24"/>
      <c r="C604" s="43" t="s">
        <v>1178</v>
      </c>
      <c r="D604" s="43" t="s">
        <v>1175</v>
      </c>
      <c r="E604" s="29" t="s">
        <v>2232</v>
      </c>
      <c r="F604" s="29" t="s">
        <v>2571</v>
      </c>
      <c r="G604" s="27" t="s">
        <v>1219</v>
      </c>
    </row>
    <row r="605" spans="1:7" ht="15" customHeight="1" x14ac:dyDescent="0.3">
      <c r="A605" s="28" t="str">
        <f t="shared" ca="1" si="9"/>
        <v>Welche Eigenschaften muss das Produkt/ die Dienstleistung haben?</v>
      </c>
      <c r="B605" s="24"/>
      <c r="C605" s="43" t="s">
        <v>1181</v>
      </c>
      <c r="D605" s="43" t="s">
        <v>1269</v>
      </c>
      <c r="E605" s="29" t="s">
        <v>2233</v>
      </c>
      <c r="F605" s="29" t="s">
        <v>2572</v>
      </c>
      <c r="G605" s="27" t="s">
        <v>1219</v>
      </c>
    </row>
    <row r="606" spans="1:7" ht="15" customHeight="1" x14ac:dyDescent="0.3">
      <c r="A606" s="28" t="str">
        <f t="shared" ca="1" si="9"/>
        <v>Welchen Preis sind meine Kunden bereit zu zahlen?</v>
      </c>
      <c r="B606" s="24"/>
      <c r="C606" s="43" t="s">
        <v>1179</v>
      </c>
      <c r="D606" s="43" t="s">
        <v>1270</v>
      </c>
      <c r="E606" s="29" t="s">
        <v>2234</v>
      </c>
      <c r="F606" s="29" t="s">
        <v>2573</v>
      </c>
      <c r="G606" s="27" t="s">
        <v>1219</v>
      </c>
    </row>
    <row r="607" spans="1:7" ht="15" customHeight="1" x14ac:dyDescent="0.3">
      <c r="A607" s="28" t="str">
        <f t="shared" ca="1" si="9"/>
        <v>Wie vertreibe ich das Produkt/ Dienstleistung am besten?</v>
      </c>
      <c r="B607" s="24"/>
      <c r="C607" s="43" t="s">
        <v>1182</v>
      </c>
      <c r="D607" s="43" t="s">
        <v>1271</v>
      </c>
      <c r="E607" s="29" t="s">
        <v>2235</v>
      </c>
      <c r="F607" s="29" t="s">
        <v>2574</v>
      </c>
      <c r="G607" s="27" t="s">
        <v>1219</v>
      </c>
    </row>
    <row r="608" spans="1:7" ht="15" customHeight="1" x14ac:dyDescent="0.3">
      <c r="A608" s="28" t="str">
        <f t="shared" ca="1" si="9"/>
        <v>Wie kommuniziere ich am besten mit meinen Kunden?</v>
      </c>
      <c r="B608" s="24"/>
      <c r="C608" s="43" t="s">
        <v>1180</v>
      </c>
      <c r="D608" s="43" t="s">
        <v>1272</v>
      </c>
      <c r="E608" s="29" t="s">
        <v>2236</v>
      </c>
      <c r="F608" s="29" t="s">
        <v>2575</v>
      </c>
      <c r="G608" s="27" t="s">
        <v>1219</v>
      </c>
    </row>
    <row r="609" spans="1:7" ht="15" customHeight="1" x14ac:dyDescent="0.3">
      <c r="A609" s="32" t="str">
        <f t="shared" ca="1" si="9"/>
        <v>Marketing-Mix</v>
      </c>
      <c r="B609" s="24"/>
      <c r="C609" s="44" t="s">
        <v>1169</v>
      </c>
      <c r="D609" s="44" t="s">
        <v>1170</v>
      </c>
      <c r="E609" s="31" t="s">
        <v>2237</v>
      </c>
      <c r="F609" s="31" t="s">
        <v>2576</v>
      </c>
      <c r="G609" s="27" t="s">
        <v>1219</v>
      </c>
    </row>
    <row r="610" spans="1:7" ht="15" customHeight="1" x14ac:dyDescent="0.3">
      <c r="A610" s="32" t="str">
        <f t="shared" ca="1" si="9"/>
        <v>Personalpolitik</v>
      </c>
      <c r="B610" s="24"/>
      <c r="C610" s="44" t="s">
        <v>2345</v>
      </c>
      <c r="D610" s="44" t="s">
        <v>2346</v>
      </c>
      <c r="E610" s="33" t="s">
        <v>2347</v>
      </c>
      <c r="F610" s="31" t="s">
        <v>2577</v>
      </c>
      <c r="G610" s="27" t="s">
        <v>1219</v>
      </c>
    </row>
    <row r="611" spans="1:7" ht="15" customHeight="1" x14ac:dyDescent="0.3">
      <c r="A611" s="32" t="str">
        <f t="shared" ca="1" si="9"/>
        <v>Wie wird unser Personal entwickelt und motiviert?</v>
      </c>
      <c r="B611" s="24"/>
      <c r="C611" s="44" t="s">
        <v>2348</v>
      </c>
      <c r="D611" s="44" t="s">
        <v>2349</v>
      </c>
      <c r="E611" s="33" t="s">
        <v>2350</v>
      </c>
      <c r="F611" s="31" t="s">
        <v>2578</v>
      </c>
      <c r="G611" s="27" t="s">
        <v>1219</v>
      </c>
    </row>
    <row r="612" spans="1:7" ht="15" customHeight="1" x14ac:dyDescent="0.3">
      <c r="A612" s="32">
        <f t="shared" ca="1" si="9"/>
        <v>0</v>
      </c>
      <c r="B612" s="24"/>
      <c r="C612" s="44"/>
      <c r="D612" s="44"/>
      <c r="E612" s="31"/>
      <c r="F612" s="31" t="s">
        <v>1810</v>
      </c>
      <c r="G612" s="27" t="s">
        <v>1219</v>
      </c>
    </row>
    <row r="613" spans="1:7" ht="15" customHeight="1" x14ac:dyDescent="0.3">
      <c r="A613" s="32">
        <f t="shared" ca="1" si="9"/>
        <v>0</v>
      </c>
      <c r="B613" s="24"/>
      <c r="C613" s="44"/>
      <c r="D613" s="44"/>
      <c r="E613" s="44"/>
      <c r="F613" s="31" t="s">
        <v>1810</v>
      </c>
      <c r="G613" s="27" t="s">
        <v>1219</v>
      </c>
    </row>
    <row r="614" spans="1:7" ht="15" customHeight="1" x14ac:dyDescent="0.3">
      <c r="A614" s="20" t="str">
        <f t="shared" ca="1" si="9"/>
        <v>S I N U S  -  M I L I E U S</v>
      </c>
      <c r="B614" s="60"/>
      <c r="C614" s="20" t="s">
        <v>1185</v>
      </c>
      <c r="D614" s="20" t="s">
        <v>1185</v>
      </c>
      <c r="E614" s="20" t="s">
        <v>1185</v>
      </c>
      <c r="F614" s="20" t="s">
        <v>1185</v>
      </c>
      <c r="G614" s="27" t="s">
        <v>1219</v>
      </c>
    </row>
    <row r="615" spans="1:7" ht="28.8" x14ac:dyDescent="0.3">
      <c r="A615" s="23" t="str">
        <f t="shared" ca="1" si="9"/>
        <v>Arrivierte 
8%</v>
      </c>
      <c r="B615" s="24"/>
      <c r="C615" s="45" t="s">
        <v>1186</v>
      </c>
      <c r="D615" s="45" t="s">
        <v>1195</v>
      </c>
      <c r="E615" s="26" t="s">
        <v>1195</v>
      </c>
      <c r="F615" s="26" t="s">
        <v>2602</v>
      </c>
      <c r="G615" s="27" t="s">
        <v>1219</v>
      </c>
    </row>
    <row r="616" spans="1:7" ht="28.8" x14ac:dyDescent="0.3">
      <c r="A616" s="28" t="str">
        <f t="shared" ca="1" si="9"/>
        <v>Postmaterielle
12%</v>
      </c>
      <c r="B616" s="24"/>
      <c r="C616" s="43" t="s">
        <v>1187</v>
      </c>
      <c r="D616" s="43" t="s">
        <v>1203</v>
      </c>
      <c r="E616" s="30" t="s">
        <v>1203</v>
      </c>
      <c r="F616" s="30" t="s">
        <v>2603</v>
      </c>
      <c r="G616" s="27" t="s">
        <v>1219</v>
      </c>
    </row>
    <row r="617" spans="1:7" ht="28.8" x14ac:dyDescent="0.3">
      <c r="A617" s="28" t="str">
        <f t="shared" ca="1" si="9"/>
        <v>Performer
10%</v>
      </c>
      <c r="B617" s="24"/>
      <c r="C617" s="43" t="s">
        <v>1188</v>
      </c>
      <c r="D617" s="43" t="s">
        <v>1196</v>
      </c>
      <c r="E617" s="30" t="s">
        <v>1196</v>
      </c>
      <c r="F617" s="30" t="s">
        <v>2604</v>
      </c>
      <c r="G617" s="27" t="s">
        <v>1219</v>
      </c>
    </row>
    <row r="618" spans="1:7" ht="43.2" x14ac:dyDescent="0.3">
      <c r="A618" s="28" t="str">
        <f t="shared" ca="1" si="9"/>
        <v>Digitale
Kosmopoliten
7%</v>
      </c>
      <c r="B618" s="24"/>
      <c r="C618" s="43" t="s">
        <v>1189</v>
      </c>
      <c r="D618" s="43" t="s">
        <v>1197</v>
      </c>
      <c r="E618" s="43" t="s">
        <v>1197</v>
      </c>
      <c r="F618" s="43" t="s">
        <v>2606</v>
      </c>
      <c r="G618" s="27" t="s">
        <v>1219</v>
      </c>
    </row>
    <row r="619" spans="1:7" ht="43.2" x14ac:dyDescent="0.3">
      <c r="A619" s="28" t="str">
        <f t="shared" ca="1" si="9"/>
        <v>Adaptiv-
Pragmatische
6%</v>
      </c>
      <c r="B619" s="24"/>
      <c r="C619" s="43" t="s">
        <v>1190</v>
      </c>
      <c r="D619" s="43" t="s">
        <v>1198</v>
      </c>
      <c r="E619" s="43" t="s">
        <v>1198</v>
      </c>
      <c r="F619" s="43" t="s">
        <v>2605</v>
      </c>
      <c r="G619" s="27" t="s">
        <v>1219</v>
      </c>
    </row>
    <row r="620" spans="1:7" ht="28.8" x14ac:dyDescent="0.3">
      <c r="A620" s="28" t="str">
        <f t="shared" ca="1" si="9"/>
        <v>Eskapisten
9%</v>
      </c>
      <c r="B620" s="24"/>
      <c r="C620" s="43" t="s">
        <v>1191</v>
      </c>
      <c r="D620" s="43" t="s">
        <v>1199</v>
      </c>
      <c r="E620" s="43" t="s">
        <v>1199</v>
      </c>
      <c r="F620" s="43" t="s">
        <v>2607</v>
      </c>
      <c r="G620" s="27" t="s">
        <v>1219</v>
      </c>
    </row>
    <row r="621" spans="1:7" ht="43.2" x14ac:dyDescent="0.3">
      <c r="A621" s="28" t="str">
        <f t="shared" ca="1" si="9"/>
        <v>Konsum-
orientierte Basis
8%</v>
      </c>
      <c r="B621" s="24"/>
      <c r="C621" s="43" t="s">
        <v>1205</v>
      </c>
      <c r="D621" s="43" t="s">
        <v>1200</v>
      </c>
      <c r="E621" s="43" t="s">
        <v>1200</v>
      </c>
      <c r="F621" s="43" t="s">
        <v>2608</v>
      </c>
      <c r="G621" s="27" t="s">
        <v>1219</v>
      </c>
    </row>
    <row r="622" spans="1:7" ht="43.2" x14ac:dyDescent="0.3">
      <c r="A622" s="28" t="str">
        <f t="shared" ca="1" si="9"/>
        <v>Bürgerliche
Mitte
15%</v>
      </c>
      <c r="B622" s="24"/>
      <c r="C622" s="43" t="s">
        <v>1192</v>
      </c>
      <c r="D622" s="43" t="s">
        <v>1201</v>
      </c>
      <c r="E622" s="43" t="s">
        <v>1201</v>
      </c>
      <c r="F622" s="43" t="s">
        <v>2609</v>
      </c>
      <c r="G622" s="27" t="s">
        <v>1219</v>
      </c>
    </row>
    <row r="623" spans="1:7" ht="43.2" x14ac:dyDescent="0.3">
      <c r="A623" s="28" t="str">
        <f t="shared" ca="1" si="9"/>
        <v>Genügsame
Traditionnelle
9%</v>
      </c>
      <c r="B623" s="24"/>
      <c r="C623" s="43" t="s">
        <v>1193</v>
      </c>
      <c r="D623" s="43" t="s">
        <v>1202</v>
      </c>
      <c r="E623" s="43" t="s">
        <v>1202</v>
      </c>
      <c r="F623" s="43" t="s">
        <v>2610</v>
      </c>
      <c r="G623" s="27" t="s">
        <v>1219</v>
      </c>
    </row>
    <row r="624" spans="1:7" ht="43.2" x14ac:dyDescent="0.3">
      <c r="A624" s="28" t="str">
        <f t="shared" ca="1" si="9"/>
        <v>Gehoben-
Bürgerliche
16%</v>
      </c>
      <c r="B624" s="24"/>
      <c r="C624" s="43" t="s">
        <v>1194</v>
      </c>
      <c r="D624" s="43" t="s">
        <v>1204</v>
      </c>
      <c r="E624" s="43" t="s">
        <v>1204</v>
      </c>
      <c r="F624" s="43" t="s">
        <v>2611</v>
      </c>
      <c r="G624" s="27" t="s">
        <v>1219</v>
      </c>
    </row>
    <row r="625" spans="1:10" x14ac:dyDescent="0.3">
      <c r="A625" s="32" t="str">
        <f t="shared" ca="1" si="9"/>
        <v>Normstrategien</v>
      </c>
      <c r="B625" s="24"/>
      <c r="C625" s="44" t="s">
        <v>2356</v>
      </c>
      <c r="D625" s="44" t="s">
        <v>2357</v>
      </c>
      <c r="E625" s="44" t="s">
        <v>2358</v>
      </c>
      <c r="F625" s="44" t="s">
        <v>2358</v>
      </c>
      <c r="G625" s="27" t="s">
        <v>1219</v>
      </c>
    </row>
    <row r="626" spans="1:10" ht="15" customHeight="1" x14ac:dyDescent="0.3">
      <c r="A626" s="20" t="str">
        <f t="shared" ca="1" si="9"/>
        <v>V E R G L E I C H S  - M A T R I X</v>
      </c>
      <c r="B626" s="60"/>
      <c r="C626" s="20" t="s">
        <v>1230</v>
      </c>
      <c r="D626" s="20" t="s">
        <v>1231</v>
      </c>
      <c r="E626" s="20" t="s">
        <v>2238</v>
      </c>
      <c r="F626" s="20" t="s">
        <v>2579</v>
      </c>
      <c r="G626" s="27" t="s">
        <v>1219</v>
      </c>
    </row>
    <row r="627" spans="1:10" ht="15" customHeight="1" x14ac:dyDescent="0.3">
      <c r="A627" s="23" t="str">
        <f t="shared" ref="A627:A690" ca="1" si="10">OFFSET($C627,0,$B$4-1)</f>
        <v>Instrument</v>
      </c>
      <c r="B627" s="24"/>
      <c r="C627" s="45" t="s">
        <v>1226</v>
      </c>
      <c r="D627" s="45" t="s">
        <v>1226</v>
      </c>
      <c r="E627" s="25" t="s">
        <v>2239</v>
      </c>
      <c r="F627" s="25" t="s">
        <v>2580</v>
      </c>
      <c r="G627" s="27" t="s">
        <v>1219</v>
      </c>
    </row>
    <row r="628" spans="1:10" ht="15" customHeight="1" x14ac:dyDescent="0.3">
      <c r="A628" s="28" t="str">
        <f t="shared" ca="1" si="10"/>
        <v>Kriterium</v>
      </c>
      <c r="B628" s="24"/>
      <c r="C628" s="43" t="s">
        <v>1227</v>
      </c>
      <c r="D628" s="43" t="s">
        <v>1228</v>
      </c>
      <c r="E628" s="29" t="s">
        <v>2240</v>
      </c>
      <c r="F628" s="29" t="s">
        <v>2581</v>
      </c>
      <c r="G628" s="27" t="s">
        <v>1219</v>
      </c>
    </row>
    <row r="629" spans="1:10" ht="15" customHeight="1" x14ac:dyDescent="0.3">
      <c r="A629" s="28" t="str">
        <f t="shared" ca="1" si="10"/>
        <v>Gewichtung</v>
      </c>
      <c r="B629" s="24"/>
      <c r="C629" s="43" t="s">
        <v>96</v>
      </c>
      <c r="D629" s="43" t="s">
        <v>95</v>
      </c>
      <c r="E629" s="29" t="s">
        <v>1241</v>
      </c>
      <c r="F629" s="29" t="s">
        <v>2582</v>
      </c>
      <c r="G629" s="27" t="s">
        <v>1219</v>
      </c>
    </row>
    <row r="630" spans="1:10" ht="15" customHeight="1" x14ac:dyDescent="0.3">
      <c r="A630" s="28" t="str">
        <f t="shared" ca="1" si="10"/>
        <v>Bewertung</v>
      </c>
      <c r="B630" s="24"/>
      <c r="C630" s="43" t="s">
        <v>1229</v>
      </c>
      <c r="D630" s="43" t="s">
        <v>1241</v>
      </c>
      <c r="E630" s="29" t="s">
        <v>2241</v>
      </c>
      <c r="F630" s="29" t="s">
        <v>2583</v>
      </c>
      <c r="G630" s="27" t="s">
        <v>1219</v>
      </c>
    </row>
    <row r="631" spans="1:10" ht="15" customHeight="1" x14ac:dyDescent="0.3">
      <c r="A631" s="28" t="str">
        <f t="shared" ca="1" si="10"/>
        <v>Total</v>
      </c>
      <c r="B631" s="24"/>
      <c r="C631" s="30" t="s">
        <v>893</v>
      </c>
      <c r="D631" s="30" t="s">
        <v>1121</v>
      </c>
      <c r="E631" s="29" t="s">
        <v>893</v>
      </c>
      <c r="F631" s="29" t="s">
        <v>2584</v>
      </c>
      <c r="G631" s="27" t="s">
        <v>1219</v>
      </c>
    </row>
    <row r="632" spans="1:10" ht="15" customHeight="1" x14ac:dyDescent="0.3">
      <c r="A632" s="32">
        <f t="shared" ca="1" si="10"/>
        <v>0</v>
      </c>
      <c r="B632" s="24"/>
      <c r="C632" s="44"/>
      <c r="D632" s="44"/>
      <c r="E632" s="31"/>
      <c r="F632" s="31"/>
      <c r="G632" s="27" t="s">
        <v>1219</v>
      </c>
    </row>
    <row r="633" spans="1:10" s="62" customFormat="1" ht="15" customHeight="1" x14ac:dyDescent="0.3">
      <c r="A633" s="20" t="str">
        <f t="shared" ca="1" si="10"/>
        <v>C U S T O M E R   E M P A T H Y   M A P</v>
      </c>
      <c r="B633" s="61"/>
      <c r="C633" s="20" t="s">
        <v>1280</v>
      </c>
      <c r="D633" s="20" t="s">
        <v>1280</v>
      </c>
      <c r="E633" s="20" t="s">
        <v>1280</v>
      </c>
      <c r="F633" s="20" t="s">
        <v>1280</v>
      </c>
      <c r="G633" s="27" t="s">
        <v>1219</v>
      </c>
      <c r="J633" s="7"/>
    </row>
    <row r="634" spans="1:10" s="62" customFormat="1" ht="15" customHeight="1" x14ac:dyDescent="0.3">
      <c r="A634" s="63" t="str">
        <f t="shared" ca="1" si="10"/>
        <v>what really counts
mayor preoccupations
worries &amp; aspirations</v>
      </c>
      <c r="B634" s="64"/>
      <c r="C634" s="45" t="s">
        <v>1281</v>
      </c>
      <c r="D634" s="45" t="s">
        <v>1281</v>
      </c>
      <c r="E634" s="45" t="s">
        <v>1281</v>
      </c>
      <c r="F634" s="45" t="s">
        <v>1281</v>
      </c>
      <c r="G634" s="27" t="s">
        <v>1219</v>
      </c>
      <c r="J634" s="7"/>
    </row>
    <row r="635" spans="1:10" s="62" customFormat="1" ht="15" customHeight="1" x14ac:dyDescent="0.3">
      <c r="A635" s="65" t="str">
        <f t="shared" ca="1" si="10"/>
        <v>what friends say
what boss says
what influencers say</v>
      </c>
      <c r="B635" s="64"/>
      <c r="C635" s="43" t="s">
        <v>1282</v>
      </c>
      <c r="D635" s="43" t="s">
        <v>1282</v>
      </c>
      <c r="E635" s="43" t="s">
        <v>1282</v>
      </c>
      <c r="F635" s="43" t="s">
        <v>1282</v>
      </c>
      <c r="G635" s="27" t="s">
        <v>1219</v>
      </c>
      <c r="J635" s="7"/>
    </row>
    <row r="636" spans="1:10" s="62" customFormat="1" ht="15" customHeight="1" x14ac:dyDescent="0.3">
      <c r="A636" s="65" t="str">
        <f t="shared" ca="1" si="10"/>
        <v>attitude in public
appearance
behavior toward others</v>
      </c>
      <c r="B636" s="64"/>
      <c r="C636" s="43" t="s">
        <v>1283</v>
      </c>
      <c r="D636" s="43" t="s">
        <v>1283</v>
      </c>
      <c r="E636" s="43" t="s">
        <v>1283</v>
      </c>
      <c r="F636" s="43" t="s">
        <v>1283</v>
      </c>
      <c r="G636" s="27" t="s">
        <v>1219</v>
      </c>
      <c r="J636" s="7"/>
    </row>
    <row r="637" spans="1:10" s="62" customFormat="1" ht="15" customHeight="1" x14ac:dyDescent="0.3">
      <c r="A637" s="65" t="str">
        <f t="shared" ca="1" si="10"/>
        <v>environment
friends
what the market offers</v>
      </c>
      <c r="B637" s="64"/>
      <c r="C637" s="43" t="s">
        <v>1284</v>
      </c>
      <c r="D637" s="43" t="s">
        <v>1284</v>
      </c>
      <c r="E637" s="43" t="s">
        <v>1284</v>
      </c>
      <c r="F637" s="43" t="s">
        <v>1284</v>
      </c>
      <c r="G637" s="27" t="s">
        <v>1219</v>
      </c>
      <c r="J637" s="7"/>
    </row>
    <row r="638" spans="1:10" s="62" customFormat="1" ht="15" customHeight="1" x14ac:dyDescent="0.3">
      <c r="A638" s="65" t="str">
        <f t="shared" ca="1" si="10"/>
        <v>fears
frustrations
obstacles</v>
      </c>
      <c r="B638" s="64"/>
      <c r="C638" s="43" t="s">
        <v>1285</v>
      </c>
      <c r="D638" s="43" t="s">
        <v>1285</v>
      </c>
      <c r="E638" s="43" t="s">
        <v>1285</v>
      </c>
      <c r="F638" s="43" t="s">
        <v>1285</v>
      </c>
      <c r="G638" s="27" t="s">
        <v>1219</v>
      </c>
      <c r="J638" s="7"/>
    </row>
    <row r="639" spans="1:10" s="62" customFormat="1" ht="15" customHeight="1" x14ac:dyDescent="0.3">
      <c r="A639" s="65" t="str">
        <f t="shared" ca="1" si="10"/>
        <v>wants/needs
measures of success
obstacles</v>
      </c>
      <c r="B639" s="64"/>
      <c r="C639" s="43" t="s">
        <v>1286</v>
      </c>
      <c r="D639" s="43" t="s">
        <v>1286</v>
      </c>
      <c r="E639" s="43" t="s">
        <v>1286</v>
      </c>
      <c r="F639" s="43" t="s">
        <v>1286</v>
      </c>
      <c r="G639" s="27" t="s">
        <v>1219</v>
      </c>
      <c r="J639" s="7"/>
    </row>
    <row r="640" spans="1:10" s="62" customFormat="1" ht="15" customHeight="1" x14ac:dyDescent="0.3">
      <c r="A640" s="65" t="str">
        <f t="shared" ca="1" si="10"/>
        <v>Empathy</v>
      </c>
      <c r="B640" s="64"/>
      <c r="C640" s="43" t="s">
        <v>1287</v>
      </c>
      <c r="D640" s="43" t="s">
        <v>1287</v>
      </c>
      <c r="E640" s="43" t="s">
        <v>1287</v>
      </c>
      <c r="F640" s="43" t="s">
        <v>1287</v>
      </c>
      <c r="G640" s="27" t="s">
        <v>1219</v>
      </c>
      <c r="J640" s="7"/>
    </row>
    <row r="641" spans="1:10" s="62" customFormat="1" ht="15" customHeight="1" x14ac:dyDescent="0.3">
      <c r="A641" s="20" t="str">
        <f t="shared" ca="1" si="10"/>
        <v>P O S I T I O N I E R U N G</v>
      </c>
      <c r="B641" s="61"/>
      <c r="C641" s="20" t="s">
        <v>2250</v>
      </c>
      <c r="D641" s="20" t="s">
        <v>2251</v>
      </c>
      <c r="E641" s="20" t="s">
        <v>2254</v>
      </c>
      <c r="F641" s="20" t="s">
        <v>2252</v>
      </c>
      <c r="G641" s="27" t="s">
        <v>1219</v>
      </c>
      <c r="J641" s="7"/>
    </row>
    <row r="642" spans="1:10" s="62" customFormat="1" ht="15" customHeight="1" x14ac:dyDescent="0.3">
      <c r="A642" s="65" t="str">
        <f t="shared" ca="1" si="10"/>
        <v>Positionierung</v>
      </c>
      <c r="B642" s="64"/>
      <c r="C642" s="43" t="s">
        <v>2362</v>
      </c>
      <c r="D642" s="43" t="s">
        <v>2255</v>
      </c>
      <c r="E642" s="43" t="s">
        <v>2249</v>
      </c>
      <c r="F642" s="43" t="s">
        <v>2585</v>
      </c>
      <c r="G642" s="27" t="s">
        <v>1219</v>
      </c>
      <c r="J642" s="7"/>
    </row>
    <row r="643" spans="1:10" s="62" customFormat="1" ht="15" customHeight="1" x14ac:dyDescent="0.3">
      <c r="A643" s="20" t="str">
        <f t="shared" ca="1" si="10"/>
        <v>M A R K E T I N G   B U D G E T</v>
      </c>
      <c r="B643" s="61"/>
      <c r="C643" s="20" t="s">
        <v>2270</v>
      </c>
      <c r="D643" s="20" t="s">
        <v>2270</v>
      </c>
      <c r="E643" s="20" t="s">
        <v>2270</v>
      </c>
      <c r="F643" s="20" t="s">
        <v>2270</v>
      </c>
      <c r="G643" s="27" t="s">
        <v>1219</v>
      </c>
      <c r="J643" s="7"/>
    </row>
    <row r="644" spans="1:10" s="62" customFormat="1" ht="15" customHeight="1" x14ac:dyDescent="0.3">
      <c r="A644" s="65" t="str">
        <f t="shared" ca="1" si="10"/>
        <v>Beschreibung</v>
      </c>
      <c r="B644" s="64"/>
      <c r="C644" s="66" t="s">
        <v>2271</v>
      </c>
      <c r="D644" s="67" t="s">
        <v>2269</v>
      </c>
      <c r="E644" s="66" t="s">
        <v>2269</v>
      </c>
      <c r="F644" s="43" t="s">
        <v>2586</v>
      </c>
      <c r="G644" s="27" t="s">
        <v>1219</v>
      </c>
      <c r="J644" s="7"/>
    </row>
    <row r="645" spans="1:10" s="62" customFormat="1" ht="15" customHeight="1" x14ac:dyDescent="0.3">
      <c r="A645" s="65" t="str">
        <f t="shared" ca="1" si="10"/>
        <v>SOLL</v>
      </c>
      <c r="B645" s="64"/>
      <c r="C645" s="66" t="s">
        <v>906</v>
      </c>
      <c r="D645" s="67" t="s">
        <v>907</v>
      </c>
      <c r="E645" s="67" t="s">
        <v>1946</v>
      </c>
      <c r="F645" s="43" t="s">
        <v>2479</v>
      </c>
      <c r="G645" s="27" t="s">
        <v>1219</v>
      </c>
      <c r="J645" s="7"/>
    </row>
    <row r="646" spans="1:10" s="62" customFormat="1" ht="15" customHeight="1" x14ac:dyDescent="0.3">
      <c r="A646" s="65" t="str">
        <f t="shared" ca="1" si="10"/>
        <v>erreicht</v>
      </c>
      <c r="B646" s="64"/>
      <c r="C646" s="66" t="s">
        <v>908</v>
      </c>
      <c r="D646" s="67" t="s">
        <v>909</v>
      </c>
      <c r="E646" s="67" t="s">
        <v>1947</v>
      </c>
      <c r="F646" s="43" t="s">
        <v>2587</v>
      </c>
      <c r="G646" s="27" t="s">
        <v>1219</v>
      </c>
      <c r="J646" s="7"/>
    </row>
    <row r="647" spans="1:10" s="62" customFormat="1" ht="15" customHeight="1" x14ac:dyDescent="0.3">
      <c r="A647" s="65" t="str">
        <f t="shared" ca="1" si="10"/>
        <v>Abweichung</v>
      </c>
      <c r="B647" s="64"/>
      <c r="C647" s="43" t="s">
        <v>2272</v>
      </c>
      <c r="D647" s="43" t="s">
        <v>2277</v>
      </c>
      <c r="E647" s="43" t="s">
        <v>2276</v>
      </c>
      <c r="F647" s="43" t="s">
        <v>2588</v>
      </c>
      <c r="G647" s="27" t="s">
        <v>1219</v>
      </c>
      <c r="J647" s="7"/>
    </row>
    <row r="648" spans="1:10" s="62" customFormat="1" ht="15" customHeight="1" x14ac:dyDescent="0.3">
      <c r="A648" s="65" t="str">
        <f t="shared" ca="1" si="10"/>
        <v>TOTAL  BUDGET</v>
      </c>
      <c r="B648" s="64"/>
      <c r="C648" s="43" t="s">
        <v>2278</v>
      </c>
      <c r="D648" s="43" t="s">
        <v>2278</v>
      </c>
      <c r="E648" s="43" t="s">
        <v>2278</v>
      </c>
      <c r="F648" s="43" t="s">
        <v>2279</v>
      </c>
      <c r="G648" s="27" t="s">
        <v>1219</v>
      </c>
      <c r="J648" s="7"/>
    </row>
    <row r="649" spans="1:10" s="62" customFormat="1" ht="15" customHeight="1" x14ac:dyDescent="0.3">
      <c r="A649" s="20" t="str">
        <f t="shared" ca="1" si="10"/>
        <v>V E R G L E I C H S  - M A T R I X   L I E F E R A N T E N</v>
      </c>
      <c r="B649" s="61"/>
      <c r="C649" s="20" t="s">
        <v>2287</v>
      </c>
      <c r="D649" s="20" t="s">
        <v>2288</v>
      </c>
      <c r="E649" s="20" t="s">
        <v>2291</v>
      </c>
      <c r="F649" s="20" t="s">
        <v>2589</v>
      </c>
      <c r="G649" s="27" t="s">
        <v>1219</v>
      </c>
      <c r="J649" s="7"/>
    </row>
    <row r="650" spans="1:10" s="62" customFormat="1" ht="15" customHeight="1" x14ac:dyDescent="0.3">
      <c r="A650" s="65" t="str">
        <f t="shared" ca="1" si="10"/>
        <v>Lieferanten</v>
      </c>
      <c r="B650" s="64"/>
      <c r="C650" s="43" t="s">
        <v>2289</v>
      </c>
      <c r="D650" s="43" t="s">
        <v>2290</v>
      </c>
      <c r="E650" s="43" t="s">
        <v>2292</v>
      </c>
      <c r="F650" s="43" t="s">
        <v>2590</v>
      </c>
      <c r="G650" s="27" t="s">
        <v>1219</v>
      </c>
      <c r="J650" s="7"/>
    </row>
    <row r="651" spans="1:10" s="62" customFormat="1" ht="15" customHeight="1" x14ac:dyDescent="0.3">
      <c r="A651" s="20" t="str">
        <f t="shared" ca="1" si="10"/>
        <v>B L U E   O C E A N   S T R A T E G Y</v>
      </c>
      <c r="B651" s="61"/>
      <c r="C651" s="20" t="s">
        <v>2293</v>
      </c>
      <c r="D651" s="20" t="s">
        <v>2293</v>
      </c>
      <c r="E651" s="20" t="s">
        <v>2293</v>
      </c>
      <c r="F651" s="20" t="s">
        <v>2293</v>
      </c>
      <c r="G651" s="27" t="s">
        <v>1219</v>
      </c>
      <c r="J651" s="7"/>
    </row>
    <row r="652" spans="1:10" s="62" customFormat="1" ht="15" customHeight="1" x14ac:dyDescent="0.3">
      <c r="A652" s="65" t="str">
        <f t="shared" ca="1" si="10"/>
        <v>Steigerung</v>
      </c>
      <c r="B652" s="64"/>
      <c r="C652" s="43" t="s">
        <v>2310</v>
      </c>
      <c r="D652" s="43" t="s">
        <v>2312</v>
      </c>
      <c r="E652" s="43" t="s">
        <v>2303</v>
      </c>
      <c r="F652" s="43" t="s">
        <v>2591</v>
      </c>
      <c r="G652" s="27" t="s">
        <v>1219</v>
      </c>
      <c r="J652" s="7"/>
    </row>
    <row r="653" spans="1:10" s="62" customFormat="1" ht="15" customHeight="1" x14ac:dyDescent="0.3">
      <c r="A653" s="65" t="str">
        <f t="shared" ca="1" si="10"/>
        <v>Welche Faktoren des Produkts können über den Branchenstandard gehoben werden?</v>
      </c>
      <c r="B653" s="64"/>
      <c r="C653" s="43" t="s">
        <v>2320</v>
      </c>
      <c r="D653" s="43" t="s">
        <v>2319</v>
      </c>
      <c r="E653" s="43" t="s">
        <v>2316</v>
      </c>
      <c r="F653" s="43" t="s">
        <v>2592</v>
      </c>
      <c r="G653" s="27" t="s">
        <v>1219</v>
      </c>
      <c r="J653" s="7"/>
    </row>
    <row r="654" spans="1:10" s="62" customFormat="1" ht="15" customHeight="1" x14ac:dyDescent="0.3">
      <c r="A654" s="65" t="str">
        <f t="shared" ca="1" si="10"/>
        <v>Reduzierung</v>
      </c>
      <c r="B654" s="64"/>
      <c r="C654" s="43" t="s">
        <v>2309</v>
      </c>
      <c r="D654" s="43" t="s">
        <v>2313</v>
      </c>
      <c r="E654" s="43" t="s">
        <v>2304</v>
      </c>
      <c r="F654" s="43" t="s">
        <v>2593</v>
      </c>
      <c r="G654" s="27" t="s">
        <v>1219</v>
      </c>
      <c r="J654" s="7"/>
    </row>
    <row r="655" spans="1:10" s="62" customFormat="1" ht="15" customHeight="1" x14ac:dyDescent="0.3">
      <c r="A655" s="65" t="str">
        <f t="shared" ca="1" si="10"/>
        <v>Welche Faktoren des Produkts können radikal reduziert werden?</v>
      </c>
      <c r="B655" s="64"/>
      <c r="C655" s="43" t="s">
        <v>2321</v>
      </c>
      <c r="D655" s="43" t="s">
        <v>2324</v>
      </c>
      <c r="E655" s="43" t="s">
        <v>2317</v>
      </c>
      <c r="F655" s="43" t="s">
        <v>2594</v>
      </c>
      <c r="G655" s="27" t="s">
        <v>1219</v>
      </c>
      <c r="J655" s="7"/>
    </row>
    <row r="656" spans="1:10" s="62" customFormat="1" ht="15" customHeight="1" x14ac:dyDescent="0.3">
      <c r="A656" s="65" t="str">
        <f t="shared" ca="1" si="10"/>
        <v>Kreierung</v>
      </c>
      <c r="B656" s="64"/>
      <c r="C656" s="43" t="s">
        <v>2311</v>
      </c>
      <c r="D656" s="43" t="s">
        <v>2314</v>
      </c>
      <c r="E656" s="43" t="s">
        <v>2305</v>
      </c>
      <c r="F656" s="43" t="s">
        <v>2595</v>
      </c>
      <c r="G656" s="27" t="s">
        <v>1219</v>
      </c>
      <c r="J656" s="7"/>
    </row>
    <row r="657" spans="1:10" s="62" customFormat="1" ht="15" customHeight="1" x14ac:dyDescent="0.3">
      <c r="A657" s="65" t="str">
        <f t="shared" ca="1" si="10"/>
        <v>Welche Faktoren eines Produkts müssen neu erfunden werden?</v>
      </c>
      <c r="B657" s="64"/>
      <c r="C657" s="43" t="s">
        <v>2322</v>
      </c>
      <c r="D657" s="43" t="s">
        <v>2325</v>
      </c>
      <c r="E657" s="43" t="s">
        <v>2318</v>
      </c>
      <c r="F657" s="43" t="s">
        <v>2596</v>
      </c>
      <c r="G657" s="27" t="s">
        <v>1219</v>
      </c>
      <c r="J657" s="7"/>
    </row>
    <row r="658" spans="1:10" s="62" customFormat="1" ht="15" customHeight="1" x14ac:dyDescent="0.3">
      <c r="A658" s="65" t="str">
        <f t="shared" ca="1" si="10"/>
        <v>Eliminierung</v>
      </c>
      <c r="B658" s="64"/>
      <c r="C658" s="43" t="s">
        <v>2308</v>
      </c>
      <c r="D658" s="43" t="s">
        <v>2315</v>
      </c>
      <c r="E658" s="43" t="s">
        <v>2306</v>
      </c>
      <c r="F658" s="43" t="s">
        <v>2597</v>
      </c>
      <c r="G658" s="27" t="s">
        <v>1219</v>
      </c>
      <c r="J658" s="7"/>
    </row>
    <row r="659" spans="1:10" s="62" customFormat="1" ht="15" customHeight="1" x14ac:dyDescent="0.3">
      <c r="A659" s="65" t="str">
        <f t="shared" ca="1" si="10"/>
        <v>Welche Faktoren, die lange in Konkurrenz standen, können weggelassen werden?</v>
      </c>
      <c r="B659" s="64"/>
      <c r="C659" s="43" t="s">
        <v>2344</v>
      </c>
      <c r="D659" s="43" t="s">
        <v>2323</v>
      </c>
      <c r="E659" s="43" t="s">
        <v>2307</v>
      </c>
      <c r="F659" s="43" t="s">
        <v>2598</v>
      </c>
      <c r="G659" s="27" t="s">
        <v>1219</v>
      </c>
      <c r="J659" s="7"/>
    </row>
    <row r="660" spans="1:10" s="62" customFormat="1" ht="15" customHeight="1" x14ac:dyDescent="0.3">
      <c r="A660" s="65" t="str">
        <f t="shared" ca="1" si="10"/>
        <v>Pfeil kopieren: ctrl und linke Maustaste</v>
      </c>
      <c r="B660" s="64"/>
      <c r="C660" s="68" t="s">
        <v>2338</v>
      </c>
      <c r="D660" s="68" t="s">
        <v>2339</v>
      </c>
      <c r="E660" s="68" t="s">
        <v>2340</v>
      </c>
      <c r="F660" s="68" t="s">
        <v>2599</v>
      </c>
      <c r="G660" s="27" t="s">
        <v>1219</v>
      </c>
      <c r="J660" s="7"/>
    </row>
    <row r="661" spans="1:10" s="62" customFormat="1" ht="15" customHeight="1" x14ac:dyDescent="0.3">
      <c r="A661" s="65" t="str">
        <f t="shared" ca="1" si="10"/>
        <v>10 = sehr hoch; 1 = sehr niedrig</v>
      </c>
      <c r="B661" s="64"/>
      <c r="C661" s="43" t="s">
        <v>2341</v>
      </c>
      <c r="D661" s="43" t="s">
        <v>2342</v>
      </c>
      <c r="E661" s="43" t="s">
        <v>2343</v>
      </c>
      <c r="F661" s="43" t="s">
        <v>2600</v>
      </c>
      <c r="G661" s="27" t="s">
        <v>1219</v>
      </c>
      <c r="J661" s="7"/>
    </row>
    <row r="662" spans="1:10" s="62" customFormat="1" ht="15" customHeight="1" x14ac:dyDescent="0.3">
      <c r="A662" s="20" t="str">
        <f t="shared" ca="1" si="10"/>
        <v>N O R M S T R A T E G I E N</v>
      </c>
      <c r="B662" s="61"/>
      <c r="C662" s="20" t="s">
        <v>2360</v>
      </c>
      <c r="D662" s="20" t="s">
        <v>2359</v>
      </c>
      <c r="E662" s="20" t="s">
        <v>2361</v>
      </c>
      <c r="F662" s="20" t="s">
        <v>2601</v>
      </c>
      <c r="G662" s="27" t="s">
        <v>1219</v>
      </c>
      <c r="J662" s="7"/>
    </row>
    <row r="663" spans="1:10" s="62" customFormat="1" ht="15" customHeight="1" x14ac:dyDescent="0.3">
      <c r="A663" s="65" t="str">
        <f t="shared" ca="1" si="10"/>
        <v>SO-Strategien</v>
      </c>
      <c r="B663" s="64"/>
      <c r="C663" s="43" t="s">
        <v>2363</v>
      </c>
      <c r="D663" s="43" t="s">
        <v>2364</v>
      </c>
      <c r="E663" s="43" t="s">
        <v>2365</v>
      </c>
      <c r="F663" s="43" t="s">
        <v>2366</v>
      </c>
      <c r="G663" s="27" t="s">
        <v>1219</v>
      </c>
      <c r="J663" s="7"/>
    </row>
    <row r="664" spans="1:10" s="62" customFormat="1" ht="15" customHeight="1" x14ac:dyDescent="0.3">
      <c r="A664" s="65" t="str">
        <f t="shared" ca="1" si="10"/>
        <v>ST-Strategien</v>
      </c>
      <c r="B664" s="64"/>
      <c r="C664" s="43" t="s">
        <v>2367</v>
      </c>
      <c r="D664" s="43" t="s">
        <v>2368</v>
      </c>
      <c r="E664" s="43" t="s">
        <v>2369</v>
      </c>
      <c r="F664" s="43" t="s">
        <v>2370</v>
      </c>
      <c r="G664" s="27" t="s">
        <v>1219</v>
      </c>
      <c r="J664" s="7"/>
    </row>
    <row r="665" spans="1:10" s="62" customFormat="1" ht="15" customHeight="1" x14ac:dyDescent="0.3">
      <c r="A665" s="65" t="str">
        <f t="shared" ca="1" si="10"/>
        <v>WO-Strategien</v>
      </c>
      <c r="B665" s="64"/>
      <c r="C665" s="43" t="s">
        <v>2371</v>
      </c>
      <c r="D665" s="43" t="s">
        <v>2372</v>
      </c>
      <c r="E665" s="43" t="s">
        <v>2373</v>
      </c>
      <c r="F665" s="43" t="s">
        <v>2374</v>
      </c>
      <c r="G665" s="27" t="s">
        <v>1219</v>
      </c>
      <c r="J665" s="7"/>
    </row>
    <row r="666" spans="1:10" s="62" customFormat="1" ht="15" customHeight="1" x14ac:dyDescent="0.3">
      <c r="A666" s="65" t="str">
        <f t="shared" ca="1" si="10"/>
        <v>WT-Strategien</v>
      </c>
      <c r="B666" s="64"/>
      <c r="C666" s="43" t="s">
        <v>2375</v>
      </c>
      <c r="D666" s="43" t="s">
        <v>2376</v>
      </c>
      <c r="E666" s="43" t="s">
        <v>2377</v>
      </c>
      <c r="F666" s="43" t="s">
        <v>2378</v>
      </c>
      <c r="G666" s="27" t="s">
        <v>1219</v>
      </c>
      <c r="J666" s="7"/>
    </row>
    <row r="667" spans="1:10" s="62" customFormat="1" ht="15" customHeight="1" x14ac:dyDescent="0.3">
      <c r="A667" s="65" t="str">
        <f t="shared" ca="1" si="10"/>
        <v>Interne Faktoren</v>
      </c>
      <c r="B667" s="64"/>
      <c r="C667" s="26" t="s">
        <v>2379</v>
      </c>
      <c r="D667" s="26" t="s">
        <v>2380</v>
      </c>
      <c r="E667" s="45" t="s">
        <v>2381</v>
      </c>
      <c r="F667" s="45" t="s">
        <v>2382</v>
      </c>
      <c r="G667" s="27" t="s">
        <v>1219</v>
      </c>
      <c r="J667" s="7"/>
    </row>
    <row r="668" spans="1:10" s="62" customFormat="1" ht="15" customHeight="1" x14ac:dyDescent="0.3">
      <c r="A668" s="65" t="str">
        <f t="shared" ca="1" si="10"/>
        <v>Externe Faktoren</v>
      </c>
      <c r="B668" s="64"/>
      <c r="C668" s="30" t="s">
        <v>2383</v>
      </c>
      <c r="D668" s="30" t="s">
        <v>2384</v>
      </c>
      <c r="E668" s="43" t="s">
        <v>2385</v>
      </c>
      <c r="F668" s="43" t="s">
        <v>2386</v>
      </c>
      <c r="G668" s="27" t="s">
        <v>1219</v>
      </c>
      <c r="J668" s="7"/>
    </row>
    <row r="669" spans="1:10" s="62" customFormat="1" ht="15" customHeight="1" x14ac:dyDescent="0.3">
      <c r="A669" s="20" t="str">
        <f t="shared" ca="1" si="10"/>
        <v>M A R K E</v>
      </c>
      <c r="B669" s="61"/>
      <c r="C669" s="20" t="s">
        <v>2621</v>
      </c>
      <c r="D669" s="20" t="s">
        <v>2622</v>
      </c>
      <c r="E669" s="20" t="s">
        <v>2623</v>
      </c>
      <c r="F669" s="20" t="s">
        <v>2624</v>
      </c>
      <c r="G669" s="27" t="s">
        <v>1219</v>
      </c>
      <c r="J669" s="7"/>
    </row>
    <row r="670" spans="1:10" s="62" customFormat="1" ht="15" customHeight="1" x14ac:dyDescent="0.3">
      <c r="A670" s="65" t="str">
        <f t="shared" ca="1" si="10"/>
        <v>Identitätsprisma (Kapferer)</v>
      </c>
      <c r="B670" s="64"/>
      <c r="C670" s="43" t="s">
        <v>2625</v>
      </c>
      <c r="D670" s="43" t="s">
        <v>2627</v>
      </c>
      <c r="E670" s="43" t="s">
        <v>2626</v>
      </c>
      <c r="F670" s="43" t="s">
        <v>2626</v>
      </c>
      <c r="G670" s="27" t="s">
        <v>1219</v>
      </c>
      <c r="J670" s="7"/>
    </row>
    <row r="671" spans="1:10" s="62" customFormat="1" ht="15" customHeight="1" x14ac:dyDescent="0.3">
      <c r="A671" s="65" t="str">
        <f t="shared" ca="1" si="10"/>
        <v>Bild des Senders</v>
      </c>
      <c r="B671" s="64"/>
      <c r="C671" s="43" t="s">
        <v>2654</v>
      </c>
      <c r="D671" s="43" t="s">
        <v>2628</v>
      </c>
      <c r="E671" s="43" t="s">
        <v>2629</v>
      </c>
      <c r="F671" s="43" t="s">
        <v>2656</v>
      </c>
      <c r="G671" s="27" t="s">
        <v>1219</v>
      </c>
      <c r="J671" s="7"/>
    </row>
    <row r="672" spans="1:10" s="62" customFormat="1" ht="15" customHeight="1" x14ac:dyDescent="0.3">
      <c r="A672" s="65" t="str">
        <f t="shared" ca="1" si="10"/>
        <v>Bild des Empfängers</v>
      </c>
      <c r="B672" s="64"/>
      <c r="C672" s="43" t="s">
        <v>2655</v>
      </c>
      <c r="D672" s="43" t="s">
        <v>2631</v>
      </c>
      <c r="E672" s="43" t="s">
        <v>2630</v>
      </c>
      <c r="F672" s="43" t="s">
        <v>2657</v>
      </c>
      <c r="G672" s="27" t="s">
        <v>1219</v>
      </c>
      <c r="J672" s="7"/>
    </row>
    <row r="673" spans="1:10" s="62" customFormat="1" ht="15" customHeight="1" x14ac:dyDescent="0.3">
      <c r="A673" s="65" t="str">
        <f t="shared" ca="1" si="10"/>
        <v>Aussenorientierung</v>
      </c>
      <c r="B673" s="64"/>
      <c r="C673" s="43" t="s">
        <v>2666</v>
      </c>
      <c r="D673" s="43" t="s">
        <v>2632</v>
      </c>
      <c r="E673" s="43" t="s">
        <v>2634</v>
      </c>
      <c r="F673" s="43" t="s">
        <v>2658</v>
      </c>
      <c r="G673" s="27" t="s">
        <v>1219</v>
      </c>
      <c r="J673" s="7"/>
    </row>
    <row r="674" spans="1:10" s="62" customFormat="1" ht="15" customHeight="1" x14ac:dyDescent="0.3">
      <c r="A674" s="65" t="str">
        <f t="shared" ca="1" si="10"/>
        <v>Innenorientierung</v>
      </c>
      <c r="B674" s="64"/>
      <c r="C674" s="43" t="s">
        <v>2667</v>
      </c>
      <c r="D674" s="43" t="s">
        <v>2633</v>
      </c>
      <c r="E674" s="43" t="s">
        <v>2635</v>
      </c>
      <c r="F674" s="43" t="s">
        <v>2659</v>
      </c>
      <c r="G674" s="27" t="s">
        <v>1219</v>
      </c>
      <c r="J674" s="7"/>
    </row>
    <row r="675" spans="1:10" s="62" customFormat="1" ht="15" customHeight="1" x14ac:dyDescent="0.3">
      <c r="A675" s="65" t="str">
        <f t="shared" ca="1" si="10"/>
        <v>Erscheinungsbild</v>
      </c>
      <c r="B675" s="64"/>
      <c r="C675" s="43" t="s">
        <v>2648</v>
      </c>
      <c r="D675" s="43" t="s">
        <v>2642</v>
      </c>
      <c r="E675" s="43" t="s">
        <v>2636</v>
      </c>
      <c r="F675" s="43" t="s">
        <v>2662</v>
      </c>
      <c r="G675" s="27" t="s">
        <v>1219</v>
      </c>
      <c r="J675" s="7"/>
    </row>
    <row r="676" spans="1:10" s="62" customFormat="1" ht="15" customHeight="1" x14ac:dyDescent="0.3">
      <c r="A676" s="65" t="str">
        <f t="shared" ca="1" si="10"/>
        <v>Beziehung</v>
      </c>
      <c r="B676" s="64"/>
      <c r="C676" s="43" t="s">
        <v>2649</v>
      </c>
      <c r="D676" s="43" t="s">
        <v>2643</v>
      </c>
      <c r="E676" s="43" t="s">
        <v>2637</v>
      </c>
      <c r="F676" s="43" t="s">
        <v>2660</v>
      </c>
      <c r="G676" s="27" t="s">
        <v>1219</v>
      </c>
      <c r="J676" s="7"/>
    </row>
    <row r="677" spans="1:10" s="62" customFormat="1" ht="15" customHeight="1" x14ac:dyDescent="0.3">
      <c r="A677" s="65" t="str">
        <f t="shared" ca="1" si="10"/>
        <v>Kunden Reflexion</v>
      </c>
      <c r="B677" s="64"/>
      <c r="C677" s="43" t="s">
        <v>2650</v>
      </c>
      <c r="D677" s="43" t="s">
        <v>2644</v>
      </c>
      <c r="E677" s="43" t="s">
        <v>2638</v>
      </c>
      <c r="F677" s="43" t="s">
        <v>2663</v>
      </c>
      <c r="G677" s="27" t="s">
        <v>1219</v>
      </c>
      <c r="J677" s="7"/>
    </row>
    <row r="678" spans="1:10" s="62" customFormat="1" ht="15" customHeight="1" x14ac:dyDescent="0.3">
      <c r="A678" s="65" t="str">
        <f t="shared" ca="1" si="10"/>
        <v>Kunden Self-Image</v>
      </c>
      <c r="B678" s="64"/>
      <c r="C678" s="43" t="s">
        <v>2651</v>
      </c>
      <c r="D678" s="43" t="s">
        <v>2645</v>
      </c>
      <c r="E678" s="43" t="s">
        <v>2639</v>
      </c>
      <c r="F678" s="43" t="s">
        <v>2664</v>
      </c>
      <c r="G678" s="27" t="s">
        <v>1219</v>
      </c>
      <c r="J678" s="7"/>
    </row>
    <row r="679" spans="1:10" s="62" customFormat="1" ht="15" customHeight="1" x14ac:dyDescent="0.3">
      <c r="A679" s="65" t="str">
        <f t="shared" ca="1" si="10"/>
        <v>Kulture (Werte)</v>
      </c>
      <c r="B679" s="64"/>
      <c r="C679" s="43" t="s">
        <v>2652</v>
      </c>
      <c r="D679" s="43" t="s">
        <v>2646</v>
      </c>
      <c r="E679" s="43" t="s">
        <v>2640</v>
      </c>
      <c r="F679" s="43" t="s">
        <v>2665</v>
      </c>
      <c r="G679" s="27" t="s">
        <v>1219</v>
      </c>
      <c r="J679" s="7"/>
    </row>
    <row r="680" spans="1:10" s="62" customFormat="1" ht="15" customHeight="1" x14ac:dyDescent="0.3">
      <c r="A680" s="65" t="str">
        <f t="shared" ca="1" si="10"/>
        <v>Persönlichkeit</v>
      </c>
      <c r="B680" s="64"/>
      <c r="C680" s="43" t="s">
        <v>2653</v>
      </c>
      <c r="D680" s="43" t="s">
        <v>2647</v>
      </c>
      <c r="E680" s="43" t="s">
        <v>2641</v>
      </c>
      <c r="F680" s="43" t="s">
        <v>2661</v>
      </c>
      <c r="G680" s="27" t="s">
        <v>1219</v>
      </c>
      <c r="J680" s="7"/>
    </row>
    <row r="681" spans="1:10" s="62" customFormat="1" ht="15" customHeight="1" x14ac:dyDescent="0.3">
      <c r="A681" s="20" t="str">
        <f t="shared" ca="1" si="10"/>
        <v>P A C K A G I N G</v>
      </c>
      <c r="B681" s="61"/>
      <c r="C681" s="20" t="s">
        <v>2668</v>
      </c>
      <c r="D681" s="20" t="s">
        <v>2668</v>
      </c>
      <c r="E681" s="20" t="s">
        <v>2668</v>
      </c>
      <c r="F681" s="20" t="s">
        <v>2668</v>
      </c>
      <c r="G681" s="27" t="s">
        <v>1219</v>
      </c>
      <c r="J681" s="7"/>
    </row>
    <row r="682" spans="1:10" s="62" customFormat="1" ht="15" customHeight="1" x14ac:dyDescent="0.3">
      <c r="A682" s="65" t="str">
        <f t="shared" ca="1" si="10"/>
        <v>Technische Funktion</v>
      </c>
      <c r="B682" s="64"/>
      <c r="C682" s="43" t="s">
        <v>2671</v>
      </c>
      <c r="D682" s="43" t="s">
        <v>2669</v>
      </c>
      <c r="E682" s="43" t="s">
        <v>2675</v>
      </c>
      <c r="F682" s="43" t="s">
        <v>2673</v>
      </c>
      <c r="G682" s="27" t="s">
        <v>1219</v>
      </c>
      <c r="J682" s="7"/>
    </row>
    <row r="683" spans="1:10" s="62" customFormat="1" ht="15" customHeight="1" x14ac:dyDescent="0.3">
      <c r="A683" s="65" t="str">
        <f t="shared" ca="1" si="10"/>
        <v>Kommuniative Funktion</v>
      </c>
      <c r="B683" s="64"/>
      <c r="C683" s="43" t="s">
        <v>2672</v>
      </c>
      <c r="D683" s="43" t="s">
        <v>2670</v>
      </c>
      <c r="E683" s="43" t="s">
        <v>2676</v>
      </c>
      <c r="F683" s="43" t="s">
        <v>2674</v>
      </c>
      <c r="G683" s="27" t="s">
        <v>1219</v>
      </c>
      <c r="J683" s="7"/>
    </row>
    <row r="684" spans="1:10" s="62" customFormat="1" ht="15" customHeight="1" x14ac:dyDescent="0.3">
      <c r="A684" s="65" t="str">
        <f t="shared" ca="1" si="10"/>
        <v>packa-ging</v>
      </c>
      <c r="B684" s="64"/>
      <c r="C684" s="43" t="s">
        <v>2677</v>
      </c>
      <c r="D684" s="43" t="s">
        <v>2677</v>
      </c>
      <c r="E684" s="43" t="s">
        <v>2677</v>
      </c>
      <c r="F684" s="43" t="s">
        <v>2677</v>
      </c>
      <c r="G684" s="27" t="s">
        <v>1219</v>
      </c>
      <c r="J684" s="7"/>
    </row>
    <row r="685" spans="1:10" s="62" customFormat="1" ht="15" customHeight="1" x14ac:dyDescent="0.3">
      <c r="A685" s="65">
        <f t="shared" ca="1" si="10"/>
        <v>0</v>
      </c>
      <c r="B685" s="64"/>
      <c r="C685" s="43"/>
      <c r="D685" s="43"/>
      <c r="E685" s="43"/>
      <c r="F685" s="43"/>
      <c r="G685" s="27" t="s">
        <v>1219</v>
      </c>
      <c r="J685" s="7"/>
    </row>
    <row r="686" spans="1:10" x14ac:dyDescent="0.3">
      <c r="A686" s="56" t="str">
        <f t="shared" ca="1" si="10"/>
        <v>PLAN ERFOLGSRECHUNG</v>
      </c>
      <c r="B686" s="21"/>
      <c r="C686" s="56" t="s">
        <v>2703</v>
      </c>
      <c r="D686" s="69" t="s">
        <v>2704</v>
      </c>
      <c r="E686" s="69" t="s">
        <v>2705</v>
      </c>
      <c r="F686" s="69" t="s">
        <v>2704</v>
      </c>
      <c r="G686" s="27" t="s">
        <v>1219</v>
      </c>
      <c r="J686" s="70"/>
    </row>
    <row r="687" spans="1:10" ht="28.8" x14ac:dyDescent="0.3">
      <c r="A687" s="23" t="str">
        <f t="shared" ca="1" si="10"/>
        <v>Betriebsertrag aus Lieferungen und Leistungen (Umsatz)</v>
      </c>
      <c r="B687" s="24"/>
      <c r="C687" s="30" t="s">
        <v>2706</v>
      </c>
      <c r="D687" s="30" t="s">
        <v>2707</v>
      </c>
      <c r="E687" s="30" t="s">
        <v>2708</v>
      </c>
      <c r="F687" s="71" t="s">
        <v>2707</v>
      </c>
      <c r="G687" s="27" t="s">
        <v>1219</v>
      </c>
      <c r="J687" s="70"/>
    </row>
    <row r="688" spans="1:10" ht="28.8" x14ac:dyDescent="0.3">
      <c r="A688" s="23" t="str">
        <f t="shared" ca="1" si="10"/>
        <v>+ Ausserordentlicher Ertrag (z.B. Auflösung von Reserven)</v>
      </c>
      <c r="B688" s="24"/>
      <c r="C688" s="57" t="s">
        <v>2709</v>
      </c>
      <c r="D688" s="57" t="s">
        <v>2710</v>
      </c>
      <c r="E688" s="57" t="s">
        <v>2711</v>
      </c>
      <c r="F688" s="72" t="s">
        <v>2710</v>
      </c>
      <c r="G688" s="27" t="s">
        <v>1219</v>
      </c>
      <c r="J688" s="70"/>
    </row>
    <row r="689" spans="1:10" ht="28.8" x14ac:dyDescent="0.3">
      <c r="A689" s="23" t="str">
        <f t="shared" ca="1" si="10"/>
        <v>- Aufwand für Material, Waren und Drittleistungen</v>
      </c>
      <c r="B689" s="24"/>
      <c r="C689" s="57" t="s">
        <v>2712</v>
      </c>
      <c r="D689" s="57" t="s">
        <v>2713</v>
      </c>
      <c r="E689" s="57" t="s">
        <v>2714</v>
      </c>
      <c r="F689" s="72" t="s">
        <v>2713</v>
      </c>
      <c r="G689" s="27" t="s">
        <v>1219</v>
      </c>
      <c r="J689" s="70"/>
    </row>
    <row r="690" spans="1:10" x14ac:dyDescent="0.3">
      <c r="A690" s="23" t="str">
        <f t="shared" ca="1" si="10"/>
        <v>Bruttoergebnis (Bruttogewinn)</v>
      </c>
      <c r="B690" s="24"/>
      <c r="C690" s="30" t="s">
        <v>2715</v>
      </c>
      <c r="D690" s="30" t="s">
        <v>2716</v>
      </c>
      <c r="E690" s="30" t="s">
        <v>2717</v>
      </c>
      <c r="F690" s="71" t="s">
        <v>2716</v>
      </c>
      <c r="G690" s="27" t="s">
        <v>1219</v>
      </c>
      <c r="J690" s="70"/>
    </row>
    <row r="691" spans="1:10" x14ac:dyDescent="0.3">
      <c r="A691" s="23" t="str">
        <f t="shared" ref="A691:A711" ca="1" si="11">OFFSET($C691,0,$B$4-1)</f>
        <v>- Personalaufwand</v>
      </c>
      <c r="B691" s="24"/>
      <c r="C691" s="57" t="s">
        <v>2333</v>
      </c>
      <c r="D691" s="57" t="s">
        <v>2718</v>
      </c>
      <c r="E691" s="57" t="s">
        <v>2719</v>
      </c>
      <c r="F691" s="72" t="s">
        <v>2718</v>
      </c>
      <c r="G691" s="27" t="s">
        <v>1219</v>
      </c>
      <c r="J691" s="70"/>
    </row>
    <row r="692" spans="1:10" x14ac:dyDescent="0.3">
      <c r="A692" s="23" t="str">
        <f t="shared" ca="1" si="11"/>
        <v>- Raumaufwand (z.B. Miete)</v>
      </c>
      <c r="B692" s="24"/>
      <c r="C692" s="57" t="s">
        <v>2720</v>
      </c>
      <c r="D692" s="57" t="s">
        <v>2721</v>
      </c>
      <c r="E692" s="57" t="s">
        <v>2722</v>
      </c>
      <c r="F692" s="72" t="s">
        <v>2721</v>
      </c>
      <c r="G692" s="27" t="s">
        <v>1219</v>
      </c>
      <c r="J692" s="70"/>
    </row>
    <row r="693" spans="1:10" x14ac:dyDescent="0.3">
      <c r="A693" s="23" t="str">
        <f t="shared" ca="1" si="11"/>
        <v>- Unterhalt, Reparaturen, Ersatz, Leasing</v>
      </c>
      <c r="B693" s="24"/>
      <c r="C693" s="57" t="s">
        <v>2723</v>
      </c>
      <c r="D693" s="57" t="s">
        <v>2724</v>
      </c>
      <c r="E693" s="57" t="s">
        <v>2725</v>
      </c>
      <c r="F693" s="72" t="s">
        <v>2724</v>
      </c>
      <c r="G693" s="27" t="s">
        <v>1219</v>
      </c>
      <c r="J693" s="70"/>
    </row>
    <row r="694" spans="1:10" x14ac:dyDescent="0.3">
      <c r="A694" s="23" t="str">
        <f t="shared" ca="1" si="11"/>
        <v>- Verwaltungs- und Informatikaufwand</v>
      </c>
      <c r="B694" s="24"/>
      <c r="C694" s="57" t="s">
        <v>2726</v>
      </c>
      <c r="D694" s="57" t="s">
        <v>2727</v>
      </c>
      <c r="E694" s="57" t="s">
        <v>2728</v>
      </c>
      <c r="F694" s="72" t="s">
        <v>2727</v>
      </c>
      <c r="G694" s="27" t="s">
        <v>1219</v>
      </c>
      <c r="J694" s="70"/>
    </row>
    <row r="695" spans="1:10" x14ac:dyDescent="0.3">
      <c r="A695" s="23" t="str">
        <f t="shared" ca="1" si="11"/>
        <v>- Fahrzeug- und Transportaufwand</v>
      </c>
      <c r="B695" s="24"/>
      <c r="C695" s="57" t="s">
        <v>2729</v>
      </c>
      <c r="D695" s="57" t="s">
        <v>2730</v>
      </c>
      <c r="E695" s="57" t="s">
        <v>2731</v>
      </c>
      <c r="F695" s="72" t="s">
        <v>2730</v>
      </c>
      <c r="G695" s="27" t="s">
        <v>1219</v>
      </c>
      <c r="J695" s="70"/>
    </row>
    <row r="696" spans="1:10" ht="28.8" x14ac:dyDescent="0.3">
      <c r="A696" s="23" t="str">
        <f t="shared" ca="1" si="11"/>
        <v>- Sachversicherungen, Abgaben, Gebühren, Bewilligungen</v>
      </c>
      <c r="B696" s="24"/>
      <c r="C696" s="57" t="s">
        <v>2732</v>
      </c>
      <c r="D696" s="57" t="s">
        <v>2733</v>
      </c>
      <c r="E696" s="57" t="s">
        <v>2734</v>
      </c>
      <c r="F696" s="72" t="s">
        <v>2733</v>
      </c>
      <c r="G696" s="27" t="s">
        <v>1219</v>
      </c>
      <c r="J696" s="70"/>
    </row>
    <row r="697" spans="1:10" ht="28.8" x14ac:dyDescent="0.3">
      <c r="A697" s="23" t="str">
        <f t="shared" ca="1" si="11"/>
        <v>- Energie- und Entsorgungsaufwand</v>
      </c>
      <c r="B697" s="24"/>
      <c r="C697" s="57" t="s">
        <v>2735</v>
      </c>
      <c r="D697" s="57" t="s">
        <v>2736</v>
      </c>
      <c r="E697" s="57" t="s">
        <v>2768</v>
      </c>
      <c r="F697" s="72" t="s">
        <v>2736</v>
      </c>
      <c r="G697" s="27" t="s">
        <v>1219</v>
      </c>
      <c r="J697" s="70"/>
    </row>
    <row r="698" spans="1:10" x14ac:dyDescent="0.3">
      <c r="A698" s="23" t="str">
        <f t="shared" ca="1" si="11"/>
        <v>- Büroaufwand</v>
      </c>
      <c r="B698" s="24"/>
      <c r="C698" s="57" t="s">
        <v>2737</v>
      </c>
      <c r="D698" s="57" t="s">
        <v>2738</v>
      </c>
      <c r="E698" s="57" t="s">
        <v>2739</v>
      </c>
      <c r="F698" s="72" t="s">
        <v>2738</v>
      </c>
      <c r="G698" s="27" t="s">
        <v>1219</v>
      </c>
      <c r="J698" s="70"/>
    </row>
    <row r="699" spans="1:10" x14ac:dyDescent="0.3">
      <c r="A699" s="23" t="str">
        <f t="shared" ca="1" si="11"/>
        <v>- Werbe- &amp; Marketingaufwand</v>
      </c>
      <c r="B699" s="24"/>
      <c r="C699" s="57" t="s">
        <v>2740</v>
      </c>
      <c r="D699" s="57" t="s">
        <v>2741</v>
      </c>
      <c r="E699" s="57" t="s">
        <v>2742</v>
      </c>
      <c r="F699" s="72" t="s">
        <v>2741</v>
      </c>
      <c r="G699" s="27" t="s">
        <v>1219</v>
      </c>
      <c r="J699" s="70"/>
    </row>
    <row r="700" spans="1:10" x14ac:dyDescent="0.3">
      <c r="A700" s="23" t="str">
        <f t="shared" ca="1" si="11"/>
        <v>- Repräsentationsauslagen</v>
      </c>
      <c r="B700" s="24"/>
      <c r="C700" s="57" t="s">
        <v>2743</v>
      </c>
      <c r="D700" s="57" t="s">
        <v>2744</v>
      </c>
      <c r="E700" s="57" t="s">
        <v>2745</v>
      </c>
      <c r="F700" s="72" t="s">
        <v>2744</v>
      </c>
      <c r="G700" s="27" t="s">
        <v>1219</v>
      </c>
      <c r="J700" s="70"/>
    </row>
    <row r="701" spans="1:10" x14ac:dyDescent="0.3">
      <c r="A701" s="23" t="str">
        <f t="shared" ca="1" si="11"/>
        <v>- Bücher</v>
      </c>
      <c r="B701" s="24"/>
      <c r="C701" s="57" t="s">
        <v>2746</v>
      </c>
      <c r="D701" s="57" t="s">
        <v>2747</v>
      </c>
      <c r="E701" s="57" t="s">
        <v>2748</v>
      </c>
      <c r="F701" s="72" t="s">
        <v>2747</v>
      </c>
      <c r="G701" s="27" t="s">
        <v>1219</v>
      </c>
      <c r="J701" s="70"/>
    </row>
    <row r="702" spans="1:10" x14ac:dyDescent="0.3">
      <c r="A702" s="23" t="str">
        <f t="shared" ca="1" si="11"/>
        <v>- Übriger Betriebsaufwand</v>
      </c>
      <c r="B702" s="24"/>
      <c r="C702" s="57" t="s">
        <v>2334</v>
      </c>
      <c r="D702" s="57" t="s">
        <v>2749</v>
      </c>
      <c r="E702" s="57" t="s">
        <v>2750</v>
      </c>
      <c r="F702" s="72" t="s">
        <v>2749</v>
      </c>
      <c r="G702" s="27" t="s">
        <v>1219</v>
      </c>
      <c r="J702" s="70"/>
    </row>
    <row r="703" spans="1:10" x14ac:dyDescent="0.3">
      <c r="A703" s="23" t="str">
        <f t="shared" ca="1" si="11"/>
        <v>EBITDA</v>
      </c>
      <c r="B703" s="24"/>
      <c r="C703" s="30" t="s">
        <v>2336</v>
      </c>
      <c r="D703" s="30" t="s">
        <v>2336</v>
      </c>
      <c r="E703" s="30" t="s">
        <v>2336</v>
      </c>
      <c r="F703" s="71" t="s">
        <v>2336</v>
      </c>
      <c r="G703" s="27" t="s">
        <v>1219</v>
      </c>
      <c r="J703" s="70"/>
    </row>
    <row r="704" spans="1:10" x14ac:dyDescent="0.3">
      <c r="A704" s="23" t="str">
        <f t="shared" ca="1" si="11"/>
        <v xml:space="preserve"> - Abschreibungen</v>
      </c>
      <c r="B704" s="24"/>
      <c r="C704" s="57" t="s">
        <v>2751</v>
      </c>
      <c r="D704" s="57" t="s">
        <v>2752</v>
      </c>
      <c r="E704" s="57" t="s">
        <v>2753</v>
      </c>
      <c r="F704" s="72" t="s">
        <v>2752</v>
      </c>
      <c r="G704" s="27" t="s">
        <v>1219</v>
      </c>
      <c r="J704" s="70"/>
    </row>
    <row r="705" spans="1:10" x14ac:dyDescent="0.3">
      <c r="A705" s="23" t="str">
        <f t="shared" ca="1" si="11"/>
        <v>EBIT</v>
      </c>
      <c r="B705" s="24"/>
      <c r="C705" s="30" t="s">
        <v>2337</v>
      </c>
      <c r="D705" s="30" t="s">
        <v>2337</v>
      </c>
      <c r="E705" s="30" t="s">
        <v>2337</v>
      </c>
      <c r="F705" s="71" t="s">
        <v>2337</v>
      </c>
      <c r="G705" s="27" t="s">
        <v>1219</v>
      </c>
      <c r="J705" s="70"/>
    </row>
    <row r="706" spans="1:10" x14ac:dyDescent="0.3">
      <c r="A706" s="23" t="str">
        <f t="shared" ca="1" si="11"/>
        <v>- Zinsaufwand</v>
      </c>
      <c r="B706" s="24"/>
      <c r="C706" s="57" t="s">
        <v>2754</v>
      </c>
      <c r="D706" s="57" t="s">
        <v>2755</v>
      </c>
      <c r="E706" s="57" t="s">
        <v>2756</v>
      </c>
      <c r="F706" s="72" t="s">
        <v>2755</v>
      </c>
      <c r="G706" s="27" t="s">
        <v>1219</v>
      </c>
      <c r="J706" s="70"/>
    </row>
    <row r="707" spans="1:10" x14ac:dyDescent="0.3">
      <c r="A707" s="23" t="str">
        <f t="shared" ca="1" si="11"/>
        <v>+ Zinsertrag</v>
      </c>
      <c r="B707" s="24"/>
      <c r="C707" s="57" t="s">
        <v>2757</v>
      </c>
      <c r="D707" s="57" t="s">
        <v>2758</v>
      </c>
      <c r="E707" s="57" t="s">
        <v>2759</v>
      </c>
      <c r="F707" s="72" t="s">
        <v>2758</v>
      </c>
      <c r="G707" s="27" t="s">
        <v>1219</v>
      </c>
      <c r="J707" s="70"/>
    </row>
    <row r="708" spans="1:10" x14ac:dyDescent="0.3">
      <c r="A708" s="23" t="str">
        <f t="shared" ca="1" si="11"/>
        <v>EBT</v>
      </c>
      <c r="B708" s="24"/>
      <c r="C708" s="57" t="s">
        <v>2760</v>
      </c>
      <c r="D708" s="57" t="s">
        <v>2760</v>
      </c>
      <c r="E708" s="57" t="s">
        <v>2760</v>
      </c>
      <c r="F708" s="72" t="s">
        <v>2760</v>
      </c>
      <c r="G708" s="27" t="s">
        <v>1219</v>
      </c>
      <c r="J708" s="70"/>
    </row>
    <row r="709" spans="1:10" x14ac:dyDescent="0.3">
      <c r="A709" s="23" t="str">
        <f t="shared" ca="1" si="11"/>
        <v>- Steuern</v>
      </c>
      <c r="B709" s="24"/>
      <c r="C709" s="57" t="s">
        <v>2335</v>
      </c>
      <c r="D709" s="57" t="s">
        <v>2761</v>
      </c>
      <c r="E709" s="57" t="s">
        <v>2762</v>
      </c>
      <c r="F709" s="72" t="s">
        <v>2761</v>
      </c>
      <c r="G709" s="27" t="s">
        <v>1219</v>
      </c>
      <c r="J709" s="70"/>
    </row>
    <row r="710" spans="1:10" x14ac:dyDescent="0.3">
      <c r="A710" s="23" t="str">
        <f t="shared" ca="1" si="11"/>
        <v>Unternehmensgewinn/-verlust</v>
      </c>
      <c r="B710" s="24"/>
      <c r="C710" s="30" t="s">
        <v>2763</v>
      </c>
      <c r="D710" s="30" t="s">
        <v>2764</v>
      </c>
      <c r="E710" s="30" t="s">
        <v>2765</v>
      </c>
      <c r="F710" s="30" t="s">
        <v>2764</v>
      </c>
      <c r="G710" s="27" t="s">
        <v>1219</v>
      </c>
      <c r="J710" s="70"/>
    </row>
    <row r="711" spans="1:10" ht="15" customHeight="1" x14ac:dyDescent="0.3">
      <c r="A711" s="32" t="str">
        <f t="shared" ca="1" si="11"/>
        <v>Plan Erfolgs-rechnung</v>
      </c>
      <c r="B711" s="24"/>
      <c r="C711" s="33" t="s">
        <v>2769</v>
      </c>
      <c r="D711" s="44" t="s">
        <v>2766</v>
      </c>
      <c r="E711" s="44" t="s">
        <v>2767</v>
      </c>
      <c r="F711" s="44" t="s">
        <v>2766</v>
      </c>
      <c r="G711" s="27" t="s">
        <v>1219</v>
      </c>
    </row>
    <row r="713" spans="1:10" ht="27.6" x14ac:dyDescent="0.3">
      <c r="A713" s="73" t="str">
        <f ca="1">OFFSET($C713,0,$B$4-1)</f>
        <v>Fügen Sie hier mit der rechten Maustaste den Hyperlink zu Ihrem externen Finanztool ein</v>
      </c>
      <c r="B713" s="74"/>
      <c r="C713" s="36" t="s">
        <v>2781</v>
      </c>
      <c r="D713" s="36" t="s">
        <v>2782</v>
      </c>
      <c r="E713" s="75" t="s">
        <v>2783</v>
      </c>
      <c r="F713" s="36" t="s">
        <v>2782</v>
      </c>
    </row>
    <row r="714" spans="1:10" x14ac:dyDescent="0.3">
      <c r="A714" s="76" t="str">
        <f ca="1">OFFSET($C714,0,$B$4-1)</f>
        <v>Möchten Sie ein externes Finanztool öffnen?</v>
      </c>
      <c r="B714" s="77"/>
      <c r="C714" s="68" t="s">
        <v>2780</v>
      </c>
      <c r="D714" s="68" t="s">
        <v>2784</v>
      </c>
      <c r="E714" s="68" t="s">
        <v>2785</v>
      </c>
      <c r="F714" s="68" t="s">
        <v>2786</v>
      </c>
    </row>
    <row r="715" spans="1:10" ht="28.8" x14ac:dyDescent="0.3">
      <c r="A715" s="76" t="str">
        <f ca="1">OFFSET($C715,0,$B$4-1)</f>
        <v>Fügen Sie hier den Link zum Dokument mit der rechten Maustaste ein</v>
      </c>
      <c r="C715" s="36" t="s">
        <v>2787</v>
      </c>
      <c r="D715" s="36" t="s">
        <v>2788</v>
      </c>
      <c r="E715" s="75" t="s">
        <v>2789</v>
      </c>
      <c r="F715" s="36" t="s">
        <v>2790</v>
      </c>
    </row>
    <row r="716" spans="1:10" s="1180" customFormat="1" x14ac:dyDescent="0.3">
      <c r="A716" s="76" t="str">
        <f t="shared" ref="A716" ca="1" si="12">OFFSET($C716,0,$B$4-1)</f>
        <v>Währung:</v>
      </c>
      <c r="B716" s="77"/>
      <c r="C716" s="68" t="s">
        <v>2796</v>
      </c>
      <c r="D716" s="68" t="s">
        <v>2797</v>
      </c>
      <c r="E716" s="68" t="s">
        <v>2798</v>
      </c>
      <c r="F716" s="68" t="s">
        <v>2799</v>
      </c>
      <c r="G716" s="1179" t="s">
        <v>1219</v>
      </c>
      <c r="J716" s="1181"/>
    </row>
  </sheetData>
  <sheetProtection sheet="1" objects="1" scenarios="1"/>
  <dataValidations disablePrompts="1" count="1">
    <dataValidation type="custom" allowBlank="1" showInputMessage="1" showErrorMessage="1" sqref="Z1 Z4:Z18 J19:J51 Z52 J781:J1048576 J53:J715 J717:J755 Z716" xr:uid="{00000000-0002-0000-0000-000000000000}">
      <formula1>$Z$1=";"</formula1>
    </dataValidation>
  </dataValidation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Tabelle4">
    <tabColor theme="4" tint="-0.249977111117893"/>
    <pageSetUpPr fitToPage="1"/>
  </sheetPr>
  <dimension ref="A1:U93"/>
  <sheetViews>
    <sheetView showGridLines="0" showRowColHeaders="0" tabSelected="1" zoomScaleNormal="100" workbookViewId="0">
      <pane ySplit="1" topLeftCell="A2" activePane="bottomLeft" state="frozen"/>
      <selection activeCell="A2" sqref="A2"/>
      <selection pane="bottomLeft"/>
    </sheetView>
  </sheetViews>
  <sheetFormatPr baseColWidth="10" defaultColWidth="11.44140625" defaultRowHeight="14.4" x14ac:dyDescent="0.3"/>
  <cols>
    <col min="1" max="1" width="0.21875" style="83" customWidth="1"/>
    <col min="2" max="2" width="7" style="83" customWidth="1"/>
    <col min="3" max="3" width="2.77734375" style="83" customWidth="1"/>
    <col min="4" max="6" width="11.44140625" style="83"/>
    <col min="7" max="7" width="11.44140625" style="83" customWidth="1"/>
    <col min="8" max="12" width="11.44140625" style="83"/>
    <col min="13" max="13" width="9.44140625" style="83" customWidth="1"/>
    <col min="14" max="14" width="5" style="83" customWidth="1"/>
    <col min="15" max="15" width="3" style="83" customWidth="1"/>
    <col min="16" max="16" width="2.21875" style="83" customWidth="1"/>
    <col min="17" max="17" width="85" style="83" customWidth="1"/>
    <col min="18" max="18" width="3.44140625" style="83" customWidth="1"/>
    <col min="19" max="19" width="27.21875" style="83" customWidth="1"/>
    <col min="20" max="16384" width="11.44140625" style="83"/>
  </cols>
  <sheetData>
    <row r="1" spans="1:21" s="82" customFormat="1" ht="45.6" customHeight="1" x14ac:dyDescent="0.3">
      <c r="A1" s="138"/>
      <c r="B1" s="139"/>
      <c r="C1" s="140" t="str">
        <f ca="1">' '!A5</f>
        <v>M A R K E T I N G  -  M A N A G E M E N T</v>
      </c>
      <c r="D1" s="79"/>
      <c r="E1" s="79"/>
      <c r="F1" s="79"/>
      <c r="G1" s="79"/>
      <c r="H1" s="79"/>
      <c r="I1" s="79"/>
      <c r="J1" s="79"/>
      <c r="K1" s="1190"/>
      <c r="L1" s="1190"/>
      <c r="M1" s="1190"/>
      <c r="N1" s="141"/>
      <c r="O1" s="142"/>
      <c r="P1" s="142"/>
      <c r="Q1" s="142"/>
      <c r="R1" s="142"/>
      <c r="S1" s="142"/>
      <c r="T1" s="142"/>
    </row>
    <row r="2" spans="1:21" ht="23.25" customHeight="1" x14ac:dyDescent="0.3">
      <c r="D2" s="143"/>
      <c r="E2" s="143"/>
    </row>
    <row r="3" spans="1:21" ht="7.5" customHeight="1" x14ac:dyDescent="0.3"/>
    <row r="9" spans="1:21" x14ac:dyDescent="0.3">
      <c r="Q9" s="93"/>
    </row>
    <row r="10" spans="1:21" x14ac:dyDescent="0.3">
      <c r="U10" s="144"/>
    </row>
    <row r="21" spans="16:19" x14ac:dyDescent="0.3">
      <c r="Q21" s="93"/>
    </row>
    <row r="22" spans="16:19" x14ac:dyDescent="0.3">
      <c r="S22" s="93"/>
    </row>
    <row r="23" spans="16:19" x14ac:dyDescent="0.3">
      <c r="Q23" s="93"/>
    </row>
    <row r="24" spans="16:19" x14ac:dyDescent="0.3">
      <c r="P24" s="93"/>
    </row>
    <row r="25" spans="16:19" x14ac:dyDescent="0.3">
      <c r="Q25" s="93"/>
    </row>
    <row r="30" spans="16:19" ht="5.25" customHeight="1" x14ac:dyDescent="0.3"/>
    <row r="31" spans="16:19" ht="13.5" customHeight="1" x14ac:dyDescent="0.3"/>
    <row r="33" spans="2:17" s="131" customFormat="1" x14ac:dyDescent="0.3">
      <c r="B33" s="93"/>
      <c r="C33" s="130" t="s">
        <v>2792</v>
      </c>
      <c r="D33" s="93"/>
      <c r="E33" s="145"/>
      <c r="J33" s="145"/>
      <c r="K33" s="145"/>
      <c r="M33" s="146" t="s">
        <v>2801</v>
      </c>
    </row>
    <row r="35" spans="2:17" x14ac:dyDescent="0.3">
      <c r="Q35" s="93"/>
    </row>
    <row r="38" spans="2:17" x14ac:dyDescent="0.3">
      <c r="D38" s="93"/>
    </row>
    <row r="93" spans="6:6" ht="15.6" x14ac:dyDescent="0.3">
      <c r="F93" s="136"/>
    </row>
  </sheetData>
  <sheetProtection sheet="1" objects="1" scenarios="1" formatCells="0" formatColumns="0" formatRows="0" insertHyperlinks="0" selectLockedCells="1" sort="0" autoFilter="0"/>
  <mergeCells count="1">
    <mergeCell ref="K1:M1"/>
  </mergeCells>
  <printOptions horizontalCentered="1" verticalCentered="1"/>
  <pageMargins left="0.23622047244094491" right="0.23622047244094491" top="0.19685039370078741" bottom="0.19685039370078741" header="0" footer="0"/>
  <pageSetup paperSize="9" orientation="landscape" r:id="rId1"/>
  <headerFooter>
    <oddFooter>&amp;L&amp;8&amp;K00-048(c) S.Imboden&amp;R&amp;8&amp;K00-048Seite &amp;P von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6257" r:id="rId4" name="Drop Down 1">
              <controlPr defaultSize="0" print="0" autoLine="0" autoPict="0">
                <anchor moveWithCells="1">
                  <from>
                    <xdr:col>11</xdr:col>
                    <xdr:colOff>533400</xdr:colOff>
                    <xdr:row>1</xdr:row>
                    <xdr:rowOff>68580</xdr:rowOff>
                  </from>
                  <to>
                    <xdr:col>13</xdr:col>
                    <xdr:colOff>15240</xdr:colOff>
                    <xdr:row>1</xdr:row>
                    <xdr:rowOff>243840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Tabelle50">
    <tabColor theme="4" tint="0.59999389629810485"/>
  </sheetPr>
  <dimension ref="A1:P131"/>
  <sheetViews>
    <sheetView showGridLines="0" zoomScaleNormal="100" workbookViewId="0">
      <pane ySplit="4" topLeftCell="A5" activePane="bottomLeft" state="frozen"/>
      <selection activeCell="B1" sqref="B1"/>
      <selection pane="bottomLeft" activeCell="C5" sqref="C5"/>
    </sheetView>
  </sheetViews>
  <sheetFormatPr baseColWidth="10" defaultColWidth="12.5546875" defaultRowHeight="14.4" x14ac:dyDescent="0.3"/>
  <cols>
    <col min="1" max="1" width="7" style="93" customWidth="1"/>
    <col min="2" max="2" width="4.5546875" style="153" customWidth="1"/>
    <col min="3" max="3" width="29" style="153" customWidth="1"/>
    <col min="4" max="4" width="10.77734375" style="153" customWidth="1"/>
    <col min="5" max="5" width="11.77734375" style="153" bestFit="1" customWidth="1"/>
    <col min="6" max="6" width="31.77734375" style="153" customWidth="1"/>
    <col min="7" max="7" width="11.21875" style="153" customWidth="1"/>
    <col min="8" max="8" width="24" style="153" customWidth="1"/>
    <col min="9" max="9" width="26" style="153" customWidth="1"/>
    <col min="10" max="10" width="7" style="153" customWidth="1"/>
    <col min="11" max="11" width="0.21875" style="154" customWidth="1"/>
    <col min="12" max="25" width="4" style="153" customWidth="1"/>
    <col min="26" max="16384" width="12.5546875" style="153"/>
  </cols>
  <sheetData>
    <row r="1" spans="1:16" s="150" customFormat="1" ht="45.6" customHeight="1" x14ac:dyDescent="0.3">
      <c r="A1" s="147"/>
      <c r="B1" s="148" t="str">
        <f ca="1">' '!A53</f>
        <v>S T A K E H O L D E R - A N A L Y S E</v>
      </c>
      <c r="C1" s="148"/>
      <c r="D1" s="148"/>
      <c r="E1" s="148"/>
      <c r="F1" s="148"/>
      <c r="G1" s="148"/>
      <c r="H1" s="148"/>
      <c r="I1" s="148"/>
      <c r="J1" s="80"/>
      <c r="K1" s="149"/>
    </row>
    <row r="2" spans="1:16" s="93" customFormat="1" ht="14.25" customHeight="1" x14ac:dyDescent="0.3">
      <c r="A2" s="83"/>
      <c r="K2" s="151"/>
    </row>
    <row r="3" spans="1:16" ht="10.5" customHeight="1" x14ac:dyDescent="0.3">
      <c r="A3" s="152"/>
      <c r="C3" s="93"/>
    </row>
    <row r="4" spans="1:16" ht="33.75" customHeight="1" x14ac:dyDescent="0.3">
      <c r="B4" s="155" t="str">
        <f ca="1">' '!A67</f>
        <v>Nr.</v>
      </c>
      <c r="C4" s="156" t="str">
        <f ca="1">' '!A68</f>
        <v>Anspruchsgruppe</v>
      </c>
      <c r="D4" s="1175" t="str">
        <f ca="1">' '!A70</f>
        <v>Stärke der Interessen</v>
      </c>
      <c r="E4" s="156" t="str">
        <f ca="1">' '!A71</f>
        <v>Höhe des Einflusses</v>
      </c>
      <c r="F4" s="156" t="str">
        <f ca="1">' '!A69</f>
        <v>Interessen, Erwartungen</v>
      </c>
      <c r="G4" s="1175" t="str">
        <f ca="1">' '!A75</f>
        <v>Grösse der Gruppe</v>
      </c>
      <c r="H4" s="156" t="str">
        <f ca="1">' '!A72</f>
        <v>Chancen (+) und 
Gefahren (-)</v>
      </c>
      <c r="I4" s="156" t="str">
        <f ca="1">' '!A73</f>
        <v>Mögliche Massnahmen</v>
      </c>
      <c r="J4" s="157" t="str">
        <f ca="1">' '!A74</f>
        <v>Status</v>
      </c>
    </row>
    <row r="5" spans="1:16" ht="23.4" x14ac:dyDescent="0.3">
      <c r="B5" s="158" t="s">
        <v>791</v>
      </c>
      <c r="C5" s="159" t="s">
        <v>1994</v>
      </c>
      <c r="D5" s="160">
        <v>8.1818181818181817</v>
      </c>
      <c r="E5" s="160">
        <v>4</v>
      </c>
      <c r="F5" s="159"/>
      <c r="G5" s="161">
        <v>1</v>
      </c>
      <c r="H5" s="159"/>
      <c r="I5" s="159"/>
      <c r="J5" s="162">
        <v>1</v>
      </c>
      <c r="K5" s="154">
        <f>IF(G5=3,3,
IF(G5=2,2,1))</f>
        <v>1</v>
      </c>
      <c r="N5" s="163"/>
      <c r="O5" s="163"/>
      <c r="P5" s="164"/>
    </row>
    <row r="6" spans="1:16" ht="23.4" x14ac:dyDescent="0.3">
      <c r="B6" s="165" t="s">
        <v>792</v>
      </c>
      <c r="C6" s="166" t="s">
        <v>1309</v>
      </c>
      <c r="D6" s="167">
        <v>5</v>
      </c>
      <c r="E6" s="167">
        <v>6</v>
      </c>
      <c r="F6" s="166"/>
      <c r="G6" s="168">
        <v>2</v>
      </c>
      <c r="H6" s="169"/>
      <c r="I6" s="166"/>
      <c r="J6" s="170">
        <v>2</v>
      </c>
      <c r="K6" s="154">
        <f t="shared" ref="K6:K24" si="0">IF(G6=3,3,
IF(G6=2,2,1))</f>
        <v>2</v>
      </c>
      <c r="N6" s="93"/>
      <c r="O6" s="93"/>
      <c r="P6" s="164"/>
    </row>
    <row r="7" spans="1:16" ht="23.4" x14ac:dyDescent="0.3">
      <c r="B7" s="165" t="s">
        <v>793</v>
      </c>
      <c r="C7" s="166"/>
      <c r="D7" s="167"/>
      <c r="E7" s="167"/>
      <c r="F7" s="166"/>
      <c r="G7" s="168"/>
      <c r="H7" s="166"/>
      <c r="I7" s="166"/>
      <c r="J7" s="170">
        <v>3</v>
      </c>
      <c r="K7" s="154">
        <f t="shared" si="0"/>
        <v>1</v>
      </c>
      <c r="N7" s="93"/>
      <c r="O7" s="93"/>
      <c r="P7" s="164"/>
    </row>
    <row r="8" spans="1:16" ht="23.4" x14ac:dyDescent="0.3">
      <c r="B8" s="165" t="s">
        <v>794</v>
      </c>
      <c r="C8" s="166"/>
      <c r="D8" s="167"/>
      <c r="E8" s="167"/>
      <c r="F8" s="166"/>
      <c r="G8" s="168"/>
      <c r="H8" s="166"/>
      <c r="I8" s="166"/>
      <c r="J8" s="170"/>
      <c r="K8" s="154">
        <f t="shared" si="0"/>
        <v>1</v>
      </c>
      <c r="N8" s="93"/>
      <c r="O8" s="93"/>
      <c r="P8" s="164"/>
    </row>
    <row r="9" spans="1:16" ht="23.4" x14ac:dyDescent="0.3">
      <c r="B9" s="165" t="s">
        <v>795</v>
      </c>
      <c r="C9" s="166"/>
      <c r="D9" s="167"/>
      <c r="E9" s="167"/>
      <c r="F9" s="166"/>
      <c r="G9" s="168"/>
      <c r="H9" s="166"/>
      <c r="I9" s="166"/>
      <c r="J9" s="170"/>
      <c r="K9" s="154">
        <f t="shared" si="0"/>
        <v>1</v>
      </c>
      <c r="N9" s="93"/>
      <c r="O9" s="93"/>
      <c r="P9" s="164"/>
    </row>
    <row r="10" spans="1:16" ht="23.4" x14ac:dyDescent="0.3">
      <c r="B10" s="165" t="s">
        <v>796</v>
      </c>
      <c r="C10" s="166"/>
      <c r="D10" s="167"/>
      <c r="E10" s="167"/>
      <c r="F10" s="166"/>
      <c r="G10" s="168"/>
      <c r="H10" s="166"/>
      <c r="I10" s="166"/>
      <c r="J10" s="170"/>
      <c r="K10" s="154">
        <f t="shared" si="0"/>
        <v>1</v>
      </c>
      <c r="N10" s="93"/>
      <c r="O10" s="93"/>
      <c r="P10" s="164"/>
    </row>
    <row r="11" spans="1:16" ht="23.4" x14ac:dyDescent="0.3">
      <c r="B11" s="165" t="s">
        <v>797</v>
      </c>
      <c r="C11" s="166"/>
      <c r="D11" s="167"/>
      <c r="E11" s="167"/>
      <c r="F11" s="166"/>
      <c r="G11" s="168"/>
      <c r="H11" s="166"/>
      <c r="I11" s="166"/>
      <c r="J11" s="170"/>
      <c r="K11" s="154">
        <f t="shared" si="0"/>
        <v>1</v>
      </c>
      <c r="N11" s="93"/>
      <c r="O11" s="93"/>
      <c r="P11" s="164"/>
    </row>
    <row r="12" spans="1:16" ht="23.4" x14ac:dyDescent="0.3">
      <c r="B12" s="165" t="s">
        <v>798</v>
      </c>
      <c r="C12" s="166"/>
      <c r="D12" s="167"/>
      <c r="E12" s="167"/>
      <c r="F12" s="166"/>
      <c r="G12" s="168"/>
      <c r="H12" s="166"/>
      <c r="I12" s="166"/>
      <c r="J12" s="170"/>
      <c r="K12" s="154">
        <f t="shared" si="0"/>
        <v>1</v>
      </c>
      <c r="N12" s="93"/>
      <c r="O12" s="93"/>
      <c r="P12" s="164"/>
    </row>
    <row r="13" spans="1:16" ht="23.4" x14ac:dyDescent="0.3">
      <c r="B13" s="165" t="s">
        <v>799</v>
      </c>
      <c r="C13" s="166"/>
      <c r="D13" s="167"/>
      <c r="E13" s="167"/>
      <c r="F13" s="166"/>
      <c r="G13" s="168"/>
      <c r="H13" s="166"/>
      <c r="I13" s="166"/>
      <c r="J13" s="170"/>
      <c r="K13" s="154">
        <f t="shared" si="0"/>
        <v>1</v>
      </c>
      <c r="N13" s="93"/>
      <c r="O13" s="93"/>
      <c r="P13" s="164"/>
    </row>
    <row r="14" spans="1:16" ht="23.4" x14ac:dyDescent="0.3">
      <c r="B14" s="165" t="s">
        <v>800</v>
      </c>
      <c r="C14" s="166"/>
      <c r="D14" s="167"/>
      <c r="E14" s="167"/>
      <c r="F14" s="166"/>
      <c r="G14" s="168"/>
      <c r="H14" s="166"/>
      <c r="I14" s="166"/>
      <c r="J14" s="170"/>
      <c r="K14" s="154">
        <f t="shared" si="0"/>
        <v>1</v>
      </c>
      <c r="N14" s="93"/>
      <c r="O14" s="93"/>
      <c r="P14" s="164"/>
    </row>
    <row r="15" spans="1:16" ht="23.4" x14ac:dyDescent="0.3">
      <c r="B15" s="165" t="s">
        <v>801</v>
      </c>
      <c r="C15" s="166"/>
      <c r="D15" s="167"/>
      <c r="E15" s="167"/>
      <c r="F15" s="166"/>
      <c r="G15" s="168"/>
      <c r="H15" s="166"/>
      <c r="I15" s="166"/>
      <c r="J15" s="170"/>
      <c r="K15" s="154">
        <f t="shared" si="0"/>
        <v>1</v>
      </c>
      <c r="N15" s="93"/>
      <c r="O15" s="93"/>
      <c r="P15" s="164"/>
    </row>
    <row r="16" spans="1:16" ht="23.4" x14ac:dyDescent="0.3">
      <c r="B16" s="165" t="s">
        <v>802</v>
      </c>
      <c r="C16" s="166"/>
      <c r="D16" s="167"/>
      <c r="E16" s="167"/>
      <c r="F16" s="166"/>
      <c r="G16" s="168"/>
      <c r="H16" s="166"/>
      <c r="I16" s="166"/>
      <c r="J16" s="170"/>
      <c r="K16" s="154">
        <f t="shared" si="0"/>
        <v>1</v>
      </c>
      <c r="N16" s="93"/>
      <c r="O16" s="93"/>
      <c r="P16" s="164"/>
    </row>
    <row r="17" spans="2:16" ht="23.4" x14ac:dyDescent="0.3">
      <c r="B17" s="165" t="s">
        <v>803</v>
      </c>
      <c r="C17" s="166"/>
      <c r="D17" s="167"/>
      <c r="E17" s="167"/>
      <c r="F17" s="166"/>
      <c r="G17" s="168"/>
      <c r="H17" s="166"/>
      <c r="I17" s="166"/>
      <c r="J17" s="170"/>
      <c r="K17" s="154">
        <f t="shared" si="0"/>
        <v>1</v>
      </c>
      <c r="N17" s="93"/>
      <c r="O17" s="93"/>
      <c r="P17" s="164"/>
    </row>
    <row r="18" spans="2:16" ht="23.4" x14ac:dyDescent="0.3">
      <c r="B18" s="165" t="s">
        <v>804</v>
      </c>
      <c r="C18" s="166"/>
      <c r="D18" s="167"/>
      <c r="E18" s="167"/>
      <c r="F18" s="166"/>
      <c r="G18" s="168"/>
      <c r="H18" s="166"/>
      <c r="I18" s="166"/>
      <c r="J18" s="170"/>
      <c r="K18" s="154">
        <f t="shared" si="0"/>
        <v>1</v>
      </c>
      <c r="N18" s="93"/>
      <c r="O18" s="93"/>
      <c r="P18" s="164"/>
    </row>
    <row r="19" spans="2:16" ht="23.4" x14ac:dyDescent="0.3">
      <c r="B19" s="165" t="s">
        <v>805</v>
      </c>
      <c r="C19" s="166"/>
      <c r="D19" s="167"/>
      <c r="E19" s="167"/>
      <c r="F19" s="166"/>
      <c r="G19" s="168"/>
      <c r="H19" s="166"/>
      <c r="I19" s="166"/>
      <c r="J19" s="170"/>
      <c r="K19" s="154">
        <f t="shared" si="0"/>
        <v>1</v>
      </c>
      <c r="N19" s="93"/>
      <c r="O19" s="93"/>
      <c r="P19" s="164"/>
    </row>
    <row r="20" spans="2:16" ht="23.4" x14ac:dyDescent="0.3">
      <c r="B20" s="165" t="s">
        <v>806</v>
      </c>
      <c r="C20" s="166"/>
      <c r="D20" s="167"/>
      <c r="E20" s="167"/>
      <c r="F20" s="166"/>
      <c r="G20" s="168"/>
      <c r="H20" s="166"/>
      <c r="I20" s="166"/>
      <c r="J20" s="170"/>
      <c r="K20" s="154">
        <f t="shared" si="0"/>
        <v>1</v>
      </c>
      <c r="N20" s="93"/>
      <c r="O20" s="93"/>
      <c r="P20" s="164"/>
    </row>
    <row r="21" spans="2:16" ht="23.4" x14ac:dyDescent="0.3">
      <c r="B21" s="165" t="s">
        <v>807</v>
      </c>
      <c r="C21" s="166"/>
      <c r="D21" s="167"/>
      <c r="E21" s="167"/>
      <c r="F21" s="166"/>
      <c r="G21" s="168"/>
      <c r="H21" s="166"/>
      <c r="I21" s="166"/>
      <c r="J21" s="170"/>
      <c r="K21" s="154">
        <f t="shared" si="0"/>
        <v>1</v>
      </c>
      <c r="N21" s="93"/>
      <c r="O21" s="93"/>
      <c r="P21" s="164"/>
    </row>
    <row r="22" spans="2:16" ht="23.4" x14ac:dyDescent="0.3">
      <c r="B22" s="165" t="s">
        <v>808</v>
      </c>
      <c r="C22" s="166"/>
      <c r="D22" s="167"/>
      <c r="E22" s="167"/>
      <c r="F22" s="166"/>
      <c r="G22" s="168"/>
      <c r="H22" s="166"/>
      <c r="I22" s="166"/>
      <c r="J22" s="170"/>
      <c r="K22" s="154">
        <f t="shared" si="0"/>
        <v>1</v>
      </c>
      <c r="N22" s="93"/>
      <c r="O22" s="93"/>
      <c r="P22" s="164"/>
    </row>
    <row r="23" spans="2:16" ht="23.4" x14ac:dyDescent="0.3">
      <c r="B23" s="165" t="s">
        <v>863</v>
      </c>
      <c r="C23" s="166"/>
      <c r="D23" s="167"/>
      <c r="E23" s="167"/>
      <c r="F23" s="166"/>
      <c r="G23" s="168"/>
      <c r="H23" s="166"/>
      <c r="I23" s="166"/>
      <c r="J23" s="170"/>
      <c r="K23" s="154">
        <f t="shared" si="0"/>
        <v>1</v>
      </c>
      <c r="N23" s="93"/>
      <c r="O23" s="93"/>
      <c r="P23" s="164"/>
    </row>
    <row r="24" spans="2:16" ht="23.4" x14ac:dyDescent="0.3">
      <c r="B24" s="171" t="s">
        <v>864</v>
      </c>
      <c r="C24" s="166"/>
      <c r="D24" s="167"/>
      <c r="E24" s="167"/>
      <c r="F24" s="172"/>
      <c r="G24" s="173"/>
      <c r="H24" s="172"/>
      <c r="I24" s="172"/>
      <c r="J24" s="174"/>
      <c r="K24" s="154">
        <f t="shared" si="0"/>
        <v>1</v>
      </c>
      <c r="N24" s="93"/>
      <c r="O24" s="93"/>
      <c r="P24" s="164"/>
    </row>
    <row r="25" spans="2:16" x14ac:dyDescent="0.3">
      <c r="B25" s="130" t="s">
        <v>2792</v>
      </c>
      <c r="C25" s="93"/>
      <c r="N25" s="93"/>
      <c r="O25" s="93"/>
    </row>
    <row r="26" spans="2:16" ht="22.5" customHeight="1" x14ac:dyDescent="0.3">
      <c r="N26" s="93"/>
      <c r="O26" s="93"/>
    </row>
    <row r="27" spans="2:16" ht="22.5" customHeight="1" x14ac:dyDescent="0.3">
      <c r="N27" s="93"/>
      <c r="O27" s="93"/>
    </row>
    <row r="28" spans="2:16" ht="22.5" customHeight="1" x14ac:dyDescent="0.35">
      <c r="H28" s="175" t="str">
        <f>IF(C5&lt;&gt;"",CONCATENATE("    ",B5,"   ",C5),"")</f>
        <v xml:space="preserve">    s1   Gruppe 1 </v>
      </c>
      <c r="I28" s="176"/>
      <c r="N28" s="93"/>
      <c r="O28" s="93"/>
    </row>
    <row r="29" spans="2:16" ht="22.5" customHeight="1" x14ac:dyDescent="0.35">
      <c r="H29" s="175" t="str">
        <f t="shared" ref="H29:H47" si="1">IF(C6&lt;&gt;"",CONCATENATE("    ",B6,"   ",C6),"")</f>
        <v xml:space="preserve">    s2   Gruppe 2</v>
      </c>
      <c r="I29" s="176"/>
      <c r="N29" s="93"/>
      <c r="O29" s="93"/>
    </row>
    <row r="30" spans="2:16" ht="22.5" customHeight="1" x14ac:dyDescent="0.35">
      <c r="H30" s="175" t="str">
        <f t="shared" si="1"/>
        <v/>
      </c>
      <c r="I30" s="176"/>
      <c r="N30" s="93"/>
      <c r="O30" s="93"/>
    </row>
    <row r="31" spans="2:16" ht="22.5" customHeight="1" x14ac:dyDescent="0.35">
      <c r="H31" s="175" t="str">
        <f t="shared" si="1"/>
        <v/>
      </c>
      <c r="I31" s="176"/>
      <c r="N31" s="93"/>
      <c r="O31" s="93"/>
    </row>
    <row r="32" spans="2:16" ht="22.5" customHeight="1" x14ac:dyDescent="0.35">
      <c r="H32" s="175" t="str">
        <f t="shared" si="1"/>
        <v/>
      </c>
      <c r="I32" s="176"/>
      <c r="N32" s="93"/>
      <c r="O32" s="93"/>
    </row>
    <row r="33" spans="8:15" ht="22.5" customHeight="1" x14ac:dyDescent="0.35">
      <c r="H33" s="175" t="str">
        <f t="shared" si="1"/>
        <v/>
      </c>
      <c r="I33" s="176"/>
      <c r="N33" s="93"/>
      <c r="O33" s="93"/>
    </row>
    <row r="34" spans="8:15" ht="22.5" customHeight="1" x14ac:dyDescent="0.35">
      <c r="H34" s="175" t="str">
        <f t="shared" si="1"/>
        <v/>
      </c>
      <c r="I34" s="176"/>
      <c r="N34" s="93"/>
      <c r="O34" s="93"/>
    </row>
    <row r="35" spans="8:15" ht="22.5" customHeight="1" x14ac:dyDescent="0.35">
      <c r="H35" s="175" t="str">
        <f t="shared" si="1"/>
        <v/>
      </c>
      <c r="I35" s="176"/>
      <c r="N35" s="93"/>
      <c r="O35" s="93"/>
    </row>
    <row r="36" spans="8:15" ht="22.5" customHeight="1" x14ac:dyDescent="0.35">
      <c r="H36" s="175" t="str">
        <f t="shared" si="1"/>
        <v/>
      </c>
      <c r="I36" s="176"/>
      <c r="N36" s="93"/>
      <c r="O36" s="93"/>
    </row>
    <row r="37" spans="8:15" ht="22.5" customHeight="1" x14ac:dyDescent="0.35">
      <c r="H37" s="175" t="str">
        <f t="shared" si="1"/>
        <v/>
      </c>
      <c r="I37" s="176"/>
      <c r="N37" s="93"/>
      <c r="O37" s="93"/>
    </row>
    <row r="38" spans="8:15" ht="22.5" customHeight="1" x14ac:dyDescent="0.35">
      <c r="H38" s="175" t="str">
        <f t="shared" si="1"/>
        <v/>
      </c>
      <c r="I38" s="176"/>
      <c r="N38" s="93"/>
      <c r="O38" s="93"/>
    </row>
    <row r="39" spans="8:15" ht="22.5" customHeight="1" x14ac:dyDescent="0.35">
      <c r="H39" s="175" t="str">
        <f t="shared" si="1"/>
        <v/>
      </c>
      <c r="I39" s="176"/>
      <c r="N39" s="93"/>
      <c r="O39" s="93"/>
    </row>
    <row r="40" spans="8:15" ht="22.5" customHeight="1" x14ac:dyDescent="0.35">
      <c r="H40" s="175" t="str">
        <f t="shared" si="1"/>
        <v/>
      </c>
      <c r="I40" s="176"/>
      <c r="N40" s="93"/>
      <c r="O40" s="93"/>
    </row>
    <row r="41" spans="8:15" ht="22.5" customHeight="1" x14ac:dyDescent="0.35">
      <c r="H41" s="175" t="str">
        <f t="shared" si="1"/>
        <v/>
      </c>
      <c r="I41" s="176"/>
      <c r="N41" s="93"/>
      <c r="O41" s="93"/>
    </row>
    <row r="42" spans="8:15" ht="22.5" customHeight="1" x14ac:dyDescent="0.35">
      <c r="H42" s="175" t="str">
        <f t="shared" si="1"/>
        <v/>
      </c>
      <c r="I42" s="176"/>
      <c r="N42" s="93"/>
      <c r="O42" s="93"/>
    </row>
    <row r="43" spans="8:15" ht="22.5" customHeight="1" x14ac:dyDescent="0.35">
      <c r="H43" s="175" t="str">
        <f t="shared" si="1"/>
        <v/>
      </c>
      <c r="I43" s="176"/>
      <c r="N43" s="93"/>
      <c r="O43" s="93"/>
    </row>
    <row r="44" spans="8:15" ht="22.5" customHeight="1" x14ac:dyDescent="0.35">
      <c r="H44" s="175" t="str">
        <f t="shared" si="1"/>
        <v/>
      </c>
      <c r="I44" s="176"/>
      <c r="N44" s="93"/>
      <c r="O44" s="93"/>
    </row>
    <row r="45" spans="8:15" ht="22.5" customHeight="1" x14ac:dyDescent="0.35">
      <c r="H45" s="175" t="str">
        <f t="shared" si="1"/>
        <v/>
      </c>
      <c r="I45" s="176"/>
      <c r="N45" s="93"/>
      <c r="O45" s="93"/>
    </row>
    <row r="46" spans="8:15" ht="22.5" customHeight="1" x14ac:dyDescent="0.35">
      <c r="H46" s="175" t="str">
        <f t="shared" si="1"/>
        <v/>
      </c>
      <c r="I46" s="176"/>
      <c r="N46" s="93"/>
      <c r="O46" s="93"/>
    </row>
    <row r="47" spans="8:15" ht="22.5" customHeight="1" x14ac:dyDescent="0.35">
      <c r="H47" s="175" t="str">
        <f t="shared" si="1"/>
        <v/>
      </c>
      <c r="I47" s="176"/>
      <c r="N47" s="93"/>
      <c r="O47" s="93"/>
    </row>
    <row r="48" spans="8:15" ht="22.5" customHeight="1" x14ac:dyDescent="0.3">
      <c r="N48" s="93"/>
      <c r="O48" s="93"/>
    </row>
    <row r="49" spans="1:15" ht="22.5" customHeight="1" x14ac:dyDescent="0.3">
      <c r="N49" s="93"/>
      <c r="O49" s="93"/>
    </row>
    <row r="50" spans="1:15" ht="1.05" customHeight="1" x14ac:dyDescent="0.3">
      <c r="A50" s="177"/>
      <c r="N50" s="93"/>
      <c r="O50" s="93"/>
    </row>
    <row r="51" spans="1:15" ht="22.5" customHeight="1" x14ac:dyDescent="0.3">
      <c r="B51" s="130"/>
      <c r="C51" s="93"/>
      <c r="N51" s="93"/>
      <c r="O51" s="93"/>
    </row>
    <row r="52" spans="1:15" ht="22.5" customHeight="1" x14ac:dyDescent="0.3">
      <c r="B52" s="178"/>
      <c r="N52" s="93"/>
      <c r="O52" s="93"/>
    </row>
    <row r="53" spans="1:15" ht="22.5" customHeight="1" x14ac:dyDescent="0.3">
      <c r="N53" s="93"/>
      <c r="O53" s="93"/>
    </row>
    <row r="54" spans="1:15" ht="22.5" customHeight="1" x14ac:dyDescent="0.3">
      <c r="N54" s="93"/>
      <c r="O54" s="93"/>
    </row>
    <row r="55" spans="1:15" ht="22.5" customHeight="1" x14ac:dyDescent="0.3">
      <c r="N55" s="93"/>
      <c r="O55" s="93"/>
    </row>
    <row r="56" spans="1:15" ht="22.5" customHeight="1" x14ac:dyDescent="0.3">
      <c r="N56" s="93"/>
      <c r="O56" s="93"/>
    </row>
    <row r="57" spans="1:15" ht="22.5" customHeight="1" x14ac:dyDescent="0.3">
      <c r="N57" s="93"/>
      <c r="O57" s="93"/>
    </row>
    <row r="58" spans="1:15" ht="22.5" customHeight="1" x14ac:dyDescent="0.3">
      <c r="N58" s="93"/>
      <c r="O58" s="93"/>
    </row>
    <row r="59" spans="1:15" ht="22.5" customHeight="1" x14ac:dyDescent="0.3">
      <c r="N59" s="93"/>
      <c r="O59" s="93"/>
    </row>
    <row r="60" spans="1:15" ht="22.5" customHeight="1" x14ac:dyDescent="0.3">
      <c r="N60" s="93"/>
      <c r="O60" s="93"/>
    </row>
    <row r="61" spans="1:15" ht="22.5" customHeight="1" x14ac:dyDescent="0.3">
      <c r="N61" s="93"/>
      <c r="O61" s="93"/>
    </row>
    <row r="62" spans="1:15" ht="22.5" customHeight="1" x14ac:dyDescent="0.3">
      <c r="N62" s="93"/>
      <c r="O62" s="93"/>
    </row>
    <row r="63" spans="1:15" ht="22.5" customHeight="1" x14ac:dyDescent="0.3">
      <c r="N63" s="93"/>
      <c r="O63" s="93"/>
    </row>
    <row r="64" spans="1:15" ht="22.5" customHeight="1" x14ac:dyDescent="0.3">
      <c r="N64" s="93"/>
      <c r="O64" s="93"/>
    </row>
    <row r="65" spans="1:15" ht="22.5" customHeight="1" x14ac:dyDescent="0.3">
      <c r="N65" s="93"/>
      <c r="O65" s="93"/>
    </row>
    <row r="66" spans="1:15" ht="22.5" customHeight="1" x14ac:dyDescent="0.3">
      <c r="N66" s="93"/>
      <c r="O66" s="93"/>
    </row>
    <row r="67" spans="1:15" ht="22.5" customHeight="1" x14ac:dyDescent="0.3">
      <c r="N67" s="93"/>
      <c r="O67" s="93"/>
    </row>
    <row r="68" spans="1:15" ht="22.5" customHeight="1" x14ac:dyDescent="0.3">
      <c r="N68" s="93"/>
      <c r="O68" s="93"/>
    </row>
    <row r="69" spans="1:15" ht="22.5" customHeight="1" x14ac:dyDescent="0.3">
      <c r="N69" s="93"/>
      <c r="O69" s="93"/>
    </row>
    <row r="70" spans="1:15" ht="22.5" customHeight="1" x14ac:dyDescent="0.3">
      <c r="N70" s="93"/>
      <c r="O70" s="93"/>
    </row>
    <row r="71" spans="1:15" ht="22.5" customHeight="1" x14ac:dyDescent="0.3">
      <c r="H71" s="179" t="str">
        <f ca="1">' '!A660</f>
        <v>Pfeil kopieren: ctrl und linke Maustaste</v>
      </c>
      <c r="N71" s="93"/>
      <c r="O71" s="93"/>
    </row>
    <row r="72" spans="1:15" ht="22.5" customHeight="1" x14ac:dyDescent="0.3">
      <c r="H72" s="153" t="str">
        <f ca="1">' '!A58</f>
        <v>häufiger Kontakt</v>
      </c>
      <c r="N72" s="93"/>
      <c r="O72" s="93"/>
    </row>
    <row r="73" spans="1:15" ht="22.5" customHeight="1" x14ac:dyDescent="0.3">
      <c r="H73" s="153" t="str">
        <f ca="1">' '!A59</f>
        <v>regelmässiger Kontakt</v>
      </c>
      <c r="N73" s="93"/>
      <c r="O73" s="93"/>
    </row>
    <row r="74" spans="1:15" ht="22.5" customHeight="1" x14ac:dyDescent="0.3">
      <c r="H74" s="153" t="str">
        <f ca="1">' '!A60</f>
        <v>seltener Kontakt</v>
      </c>
      <c r="N74" s="93"/>
      <c r="O74" s="93"/>
    </row>
    <row r="75" spans="1:15" ht="22.5" customHeight="1" x14ac:dyDescent="0.3">
      <c r="B75" s="180" t="s">
        <v>2792</v>
      </c>
      <c r="N75" s="93"/>
      <c r="O75" s="93"/>
    </row>
    <row r="76" spans="1:15" ht="1.05" customHeight="1" x14ac:dyDescent="0.3">
      <c r="A76" s="177"/>
      <c r="N76" s="93"/>
      <c r="O76" s="93"/>
    </row>
    <row r="77" spans="1:15" ht="22.5" customHeight="1" x14ac:dyDescent="0.3">
      <c r="N77" s="93"/>
      <c r="O77" s="93"/>
    </row>
    <row r="78" spans="1:15" ht="22.5" customHeight="1" x14ac:dyDescent="0.3">
      <c r="N78" s="93"/>
      <c r="O78" s="93"/>
    </row>
    <row r="79" spans="1:15" ht="22.5" customHeight="1" x14ac:dyDescent="0.3">
      <c r="N79" s="93"/>
      <c r="O79" s="93"/>
    </row>
    <row r="80" spans="1:15" ht="22.5" customHeight="1" x14ac:dyDescent="0.3">
      <c r="N80" s="93"/>
      <c r="O80" s="93"/>
    </row>
    <row r="81" spans="14:15" ht="22.5" customHeight="1" x14ac:dyDescent="0.3">
      <c r="N81" s="93"/>
      <c r="O81" s="93"/>
    </row>
    <row r="82" spans="14:15" ht="22.5" customHeight="1" x14ac:dyDescent="0.3">
      <c r="N82" s="93"/>
      <c r="O82" s="93"/>
    </row>
    <row r="83" spans="14:15" ht="22.5" customHeight="1" x14ac:dyDescent="0.3">
      <c r="N83" s="93"/>
      <c r="O83" s="93"/>
    </row>
    <row r="84" spans="14:15" ht="22.5" customHeight="1" x14ac:dyDescent="0.3">
      <c r="N84" s="93"/>
      <c r="O84" s="93"/>
    </row>
    <row r="85" spans="14:15" ht="22.5" customHeight="1" x14ac:dyDescent="0.3">
      <c r="N85" s="93"/>
      <c r="O85" s="93"/>
    </row>
    <row r="86" spans="14:15" ht="22.5" customHeight="1" x14ac:dyDescent="0.3">
      <c r="N86" s="93"/>
      <c r="O86" s="93"/>
    </row>
    <row r="87" spans="14:15" ht="22.5" customHeight="1" x14ac:dyDescent="0.3">
      <c r="N87" s="93"/>
      <c r="O87" s="93"/>
    </row>
    <row r="88" spans="14:15" ht="22.5" customHeight="1" x14ac:dyDescent="0.3">
      <c r="N88" s="93"/>
      <c r="O88" s="93"/>
    </row>
    <row r="89" spans="14:15" ht="22.5" customHeight="1" x14ac:dyDescent="0.3">
      <c r="N89" s="93"/>
      <c r="O89" s="93"/>
    </row>
    <row r="90" spans="14:15" ht="22.5" customHeight="1" x14ac:dyDescent="0.3">
      <c r="N90" s="93"/>
      <c r="O90" s="93"/>
    </row>
    <row r="91" spans="14:15" ht="22.5" customHeight="1" x14ac:dyDescent="0.3">
      <c r="N91" s="93"/>
      <c r="O91" s="93"/>
    </row>
    <row r="92" spans="14:15" ht="22.5" customHeight="1" x14ac:dyDescent="0.3">
      <c r="N92" s="93"/>
      <c r="O92" s="93"/>
    </row>
    <row r="93" spans="14:15" ht="22.5" customHeight="1" x14ac:dyDescent="0.3">
      <c r="N93" s="93"/>
      <c r="O93" s="93"/>
    </row>
    <row r="94" spans="14:15" ht="22.5" customHeight="1" x14ac:dyDescent="0.3">
      <c r="N94" s="93"/>
      <c r="O94" s="93"/>
    </row>
    <row r="95" spans="14:15" ht="22.5" customHeight="1" x14ac:dyDescent="0.3">
      <c r="N95" s="93"/>
      <c r="O95" s="93"/>
    </row>
    <row r="96" spans="14:15" ht="22.5" customHeight="1" x14ac:dyDescent="0.3">
      <c r="N96" s="93"/>
      <c r="O96" s="93"/>
    </row>
    <row r="98" spans="4:15" x14ac:dyDescent="0.3">
      <c r="N98" s="93"/>
      <c r="O98" s="93"/>
    </row>
    <row r="99" spans="4:15" x14ac:dyDescent="0.3">
      <c r="N99" s="93"/>
      <c r="O99" s="93"/>
    </row>
    <row r="100" spans="4:15" x14ac:dyDescent="0.3">
      <c r="N100" s="93"/>
      <c r="O100" s="93"/>
    </row>
    <row r="101" spans="4:15" x14ac:dyDescent="0.3">
      <c r="N101" s="93"/>
      <c r="O101" s="93"/>
    </row>
    <row r="102" spans="4:15" x14ac:dyDescent="0.3">
      <c r="N102" s="93"/>
    </row>
    <row r="106" spans="4:15" ht="15.6" x14ac:dyDescent="0.3">
      <c r="F106" s="181"/>
      <c r="G106" s="181"/>
    </row>
    <row r="112" spans="4:15" x14ac:dyDescent="0.3">
      <c r="D112" s="163"/>
    </row>
    <row r="113" spans="4:4" x14ac:dyDescent="0.3">
      <c r="D113" s="93"/>
    </row>
    <row r="114" spans="4:4" x14ac:dyDescent="0.3">
      <c r="D114" s="93"/>
    </row>
    <row r="115" spans="4:4" x14ac:dyDescent="0.3">
      <c r="D115" s="93"/>
    </row>
    <row r="116" spans="4:4" x14ac:dyDescent="0.3">
      <c r="D116" s="93"/>
    </row>
    <row r="117" spans="4:4" x14ac:dyDescent="0.3">
      <c r="D117" s="93"/>
    </row>
    <row r="118" spans="4:4" x14ac:dyDescent="0.3">
      <c r="D118" s="93"/>
    </row>
    <row r="119" spans="4:4" x14ac:dyDescent="0.3">
      <c r="D119" s="93"/>
    </row>
    <row r="120" spans="4:4" x14ac:dyDescent="0.3">
      <c r="D120" s="93"/>
    </row>
    <row r="121" spans="4:4" x14ac:dyDescent="0.3">
      <c r="D121" s="93"/>
    </row>
    <row r="122" spans="4:4" x14ac:dyDescent="0.3">
      <c r="D122" s="93"/>
    </row>
    <row r="123" spans="4:4" x14ac:dyDescent="0.3">
      <c r="D123" s="93"/>
    </row>
    <row r="124" spans="4:4" x14ac:dyDescent="0.3">
      <c r="D124" s="93"/>
    </row>
    <row r="125" spans="4:4" x14ac:dyDescent="0.3">
      <c r="D125" s="93"/>
    </row>
    <row r="126" spans="4:4" x14ac:dyDescent="0.3">
      <c r="D126" s="93"/>
    </row>
    <row r="127" spans="4:4" x14ac:dyDescent="0.3">
      <c r="D127" s="93"/>
    </row>
    <row r="128" spans="4:4" x14ac:dyDescent="0.3">
      <c r="D128" s="93"/>
    </row>
    <row r="129" spans="4:4" x14ac:dyDescent="0.3">
      <c r="D129" s="93"/>
    </row>
    <row r="130" spans="4:4" x14ac:dyDescent="0.3">
      <c r="D130" s="93"/>
    </row>
    <row r="131" spans="4:4" x14ac:dyDescent="0.3">
      <c r="D131" s="93"/>
    </row>
  </sheetData>
  <sheetProtection sheet="1" objects="1" scenarios="1" formatCells="0" formatColumns="0" formatRows="0" insertHyperlinks="0" selectLockedCells="1" sort="0" autoFilter="0"/>
  <conditionalFormatting sqref="B5:J24">
    <cfRule type="expression" dxfId="259" priority="5">
      <formula>MOD(ROW(A1),2)=0</formula>
    </cfRule>
    <cfRule type="expression" dxfId="258" priority="6">
      <formula>MOD(ROW(A2),2)=0</formula>
    </cfRule>
  </conditionalFormatting>
  <conditionalFormatting sqref="D5:D24">
    <cfRule type="iconSet" priority="4">
      <iconSet iconSet="5Rating">
        <cfvo type="percent" val="0"/>
        <cfvo type="num" val="2"/>
        <cfvo type="num" val="5"/>
        <cfvo type="num" val="7"/>
        <cfvo type="num" val="9"/>
      </iconSet>
    </cfRule>
  </conditionalFormatting>
  <conditionalFormatting sqref="E5:E24">
    <cfRule type="iconSet" priority="1">
      <iconSet iconSet="5Rating">
        <cfvo type="percent" val="0"/>
        <cfvo type="num" val="2"/>
        <cfvo type="num" val="5"/>
        <cfvo type="num" val="7"/>
        <cfvo type="num" val="9"/>
      </iconSet>
    </cfRule>
  </conditionalFormatting>
  <dataValidations count="2">
    <dataValidation type="list" allowBlank="1" showInputMessage="1" showErrorMessage="1" sqref="J5:J24 G5:G24 J81:J96 G26:G96" xr:uid="{00000000-0002-0000-0200-000000000000}">
      <formula1>"1,2,3"</formula1>
    </dataValidation>
    <dataValidation type="list" allowBlank="1" showInputMessage="1" showErrorMessage="1" sqref="D26:E96 D5:E24" xr:uid="{00000000-0002-0000-0200-000001000000}">
      <formula1>"1,2,3,4,5,6,7,8,9,10"</formula1>
    </dataValidation>
  </dataValidations>
  <printOptions horizontalCentered="1"/>
  <pageMargins left="0.23622047244094491" right="0.23622047244094491" top="0.19685039370078741" bottom="0.19685039370078741" header="0.19685039370078741" footer="0.19685039370078741"/>
  <pageSetup paperSize="8" scale="90" fitToWidth="2" fitToHeight="2" orientation="portrait" r:id="rId1"/>
  <headerFooter>
    <oddFooter>&amp;L&amp;8&amp;K00-048(c) S.Imboden&amp;R&amp;8&amp;K00-048Seite &amp;P von &amp;N</oddFooter>
  </headerFooter>
  <rowBreaks count="1" manualBreakCount="1">
    <brk id="25" max="16383" man="1"/>
  </rowBreaks>
  <drawing r:id="rId2"/>
  <legacy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8" id="{1A7D9509-AFAE-449A-9542-10CFA030EC13}">
            <x14:iconSet iconSet="5Boxes">
              <x14:cfvo type="percent">
                <xm:f>0</xm:f>
              </x14:cfvo>
              <x14:cfvo type="num">
                <xm:f>3</xm:f>
              </x14:cfvo>
              <x14:cfvo type="num">
                <xm:f>6</xm:f>
              </x14:cfvo>
              <x14:cfvo type="num">
                <xm:f>9</xm:f>
              </x14:cfvo>
              <x14:cfvo type="num">
                <xm:f>10</xm:f>
              </x14:cfvo>
            </x14:iconSet>
          </x14:cfRule>
          <xm:sqref>D26:D96</xm:sqref>
        </x14:conditionalFormatting>
        <x14:conditionalFormatting xmlns:xm="http://schemas.microsoft.com/office/excel/2006/main">
          <x14:cfRule type="iconSet" priority="7" id="{11AE32DA-9E5E-4DE7-8B9A-A8436100FA6A}">
            <x14:iconSet iconSet="5Boxes">
              <x14:cfvo type="percent">
                <xm:f>0</xm:f>
              </x14:cfvo>
              <x14:cfvo type="num">
                <xm:f>3</xm:f>
              </x14:cfvo>
              <x14:cfvo type="num">
                <xm:f>6</xm:f>
              </x14:cfvo>
              <x14:cfvo type="num">
                <xm:f>9</xm:f>
              </x14:cfvo>
              <x14:cfvo type="num">
                <xm:f>10</xm:f>
              </x14:cfvo>
            </x14:iconSet>
          </x14:cfRule>
          <xm:sqref>D98:D5191 D25</xm:sqref>
        </x14:conditionalFormatting>
        <x14:conditionalFormatting xmlns:xm="http://schemas.microsoft.com/office/excel/2006/main">
          <x14:cfRule type="iconSet" priority="2" id="{FA0EDD1F-AFAC-4DDC-9159-7A82E6F7D0AD}">
            <x14:iconSet iconSet="3Stars" showValue="0">
              <x14:cfvo type="percent">
                <xm:f>0</xm:f>
              </x14:cfvo>
              <x14:cfvo type="num">
                <xm:f>2</xm:f>
              </x14:cfvo>
              <x14:cfvo type="num">
                <xm:f>3</xm:f>
              </x14:cfvo>
            </x14:iconSet>
          </x14:cfRule>
          <xm:sqref>G5:G24</xm:sqref>
        </x14:conditionalFormatting>
        <x14:conditionalFormatting xmlns:xm="http://schemas.microsoft.com/office/excel/2006/main">
          <x14:cfRule type="iconSet" priority="3" id="{35095A0A-854F-42E2-AE7E-ECCD56D81FD7}">
            <x14:iconSet iconSet="3Symbols2" showValue="0" custom="1">
              <x14:cfvo type="percent">
                <xm:f>0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Symbols2" iconId="1"/>
              <x14:cfIcon iconSet="3Symbols2" iconId="0"/>
            </x14:iconSet>
          </x14:cfRule>
          <xm:sqref>J5:J24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Tabelle5">
    <tabColor theme="4" tint="0.59999389629810485"/>
  </sheetPr>
  <dimension ref="A1:S183"/>
  <sheetViews>
    <sheetView showGridLines="0" zoomScaleNormal="100" workbookViewId="0">
      <pane ySplit="1" topLeftCell="A2" activePane="bottomLeft" state="frozen"/>
      <selection activeCell="B1" sqref="B1"/>
      <selection pane="bottomLeft" activeCell="A2" sqref="A2"/>
    </sheetView>
  </sheetViews>
  <sheetFormatPr baseColWidth="10" defaultColWidth="11.44140625" defaultRowHeight="14.4" x14ac:dyDescent="0.3"/>
  <cols>
    <col min="1" max="1" width="7" style="93" customWidth="1"/>
    <col min="2" max="2" width="3.77734375" style="93" customWidth="1"/>
    <col min="3" max="3" width="31.44140625" style="93" customWidth="1"/>
    <col min="4" max="4" width="39.21875" style="93" customWidth="1"/>
    <col min="5" max="5" width="11.77734375" style="93" bestFit="1" customWidth="1"/>
    <col min="6" max="6" width="7.21875" style="93" bestFit="1" customWidth="1"/>
    <col min="7" max="7" width="40.77734375" style="93" bestFit="1" customWidth="1"/>
    <col min="8" max="8" width="6.77734375" style="93" customWidth="1"/>
    <col min="9" max="9" width="4.5546875" style="93" hidden="1" customWidth="1"/>
    <col min="10" max="10" width="3" style="93" customWidth="1"/>
    <col min="11" max="18" width="3.44140625" style="93" customWidth="1"/>
    <col min="19" max="19" width="11.44140625" style="93" customWidth="1"/>
    <col min="20" max="16384" width="11.44140625" style="93"/>
  </cols>
  <sheetData>
    <row r="1" spans="1:19" s="82" customFormat="1" ht="45.6" customHeight="1" x14ac:dyDescent="0.3">
      <c r="A1" s="147"/>
      <c r="B1" s="79" t="str">
        <f ca="1">' '!A81</f>
        <v>P E S T E L - A N A L Y S E</v>
      </c>
      <c r="C1" s="79"/>
      <c r="D1" s="79"/>
      <c r="E1" s="79"/>
      <c r="F1" s="79"/>
      <c r="G1" s="182"/>
      <c r="H1" s="80"/>
      <c r="I1" s="79"/>
      <c r="J1" s="142"/>
      <c r="K1" s="142"/>
      <c r="L1" s="142"/>
      <c r="M1" s="142"/>
      <c r="N1" s="142"/>
      <c r="O1" s="142"/>
      <c r="P1" s="142"/>
      <c r="Q1" s="142"/>
      <c r="R1" s="142"/>
      <c r="S1" s="142"/>
    </row>
    <row r="2" spans="1:19" s="82" customFormat="1" ht="1.05" customHeight="1" x14ac:dyDescent="0.3">
      <c r="A2" s="183"/>
      <c r="B2" s="78"/>
      <c r="C2" s="81"/>
      <c r="D2" s="81"/>
      <c r="E2" s="81"/>
      <c r="F2" s="81"/>
      <c r="G2" s="184"/>
      <c r="H2" s="185"/>
      <c r="I2" s="81"/>
      <c r="J2" s="142"/>
      <c r="K2" s="142"/>
      <c r="L2" s="142"/>
      <c r="M2" s="142"/>
      <c r="N2" s="142"/>
      <c r="O2" s="142"/>
      <c r="P2" s="142"/>
      <c r="Q2" s="142"/>
      <c r="R2" s="142"/>
      <c r="S2" s="142"/>
    </row>
    <row r="3" spans="1:19" ht="14.25" customHeight="1" x14ac:dyDescent="0.3">
      <c r="A3" s="83"/>
      <c r="B3" s="84"/>
    </row>
    <row r="4" spans="1:19" x14ac:dyDescent="0.3">
      <c r="A4" s="152"/>
      <c r="B4" s="186"/>
    </row>
    <row r="5" spans="1:19" x14ac:dyDescent="0.3">
      <c r="B5" s="187"/>
      <c r="C5" s="188" t="str">
        <f ca="1">' '!A82</f>
        <v>Politische Einflussfaktoren</v>
      </c>
      <c r="D5" s="189">
        <f>IF(E27&lt;&gt;0,E27,0.1)</f>
        <v>11</v>
      </c>
    </row>
    <row r="6" spans="1:19" x14ac:dyDescent="0.3">
      <c r="B6" s="187"/>
      <c r="C6" s="188" t="str">
        <f ca="1">' '!A90</f>
        <v>Ökonomische Einflussfaktoren</v>
      </c>
      <c r="D6" s="189">
        <f>IF(E41&lt;&gt;0,E41,0.1)</f>
        <v>4</v>
      </c>
    </row>
    <row r="7" spans="1:19" x14ac:dyDescent="0.3">
      <c r="B7" s="187"/>
      <c r="C7" s="188" t="str">
        <f ca="1">' '!A91</f>
        <v>Soziologische Einflussfaktoren</v>
      </c>
      <c r="D7" s="189">
        <f>IF(E55&lt;&gt;0,E55,0.1)</f>
        <v>7</v>
      </c>
    </row>
    <row r="8" spans="1:19" x14ac:dyDescent="0.3">
      <c r="B8" s="187"/>
      <c r="C8" s="188" t="str">
        <f ca="1">' '!A92</f>
        <v>Technologische Einflussfaktoren</v>
      </c>
      <c r="D8" s="190">
        <f>IF(E69&lt;&gt;0,E69,0.1)</f>
        <v>4</v>
      </c>
    </row>
    <row r="9" spans="1:19" x14ac:dyDescent="0.3">
      <c r="B9" s="187"/>
      <c r="C9" s="188" t="str">
        <f ca="1">' '!A93</f>
        <v>Ökologische Einflussfaktoren</v>
      </c>
      <c r="D9" s="189">
        <f>IF(E83&lt;&gt;0,E83,0.1)</f>
        <v>1</v>
      </c>
    </row>
    <row r="10" spans="1:19" x14ac:dyDescent="0.3">
      <c r="B10" s="187"/>
      <c r="C10" s="188" t="str">
        <f ca="1">' '!A94</f>
        <v>Rechtliche Einflussfaktoren</v>
      </c>
      <c r="D10" s="191">
        <f>IF(E97&lt;&gt;0,E97,0.1)</f>
        <v>10</v>
      </c>
    </row>
    <row r="11" spans="1:19" x14ac:dyDescent="0.3">
      <c r="B11" s="187"/>
    </row>
    <row r="12" spans="1:19" x14ac:dyDescent="0.3">
      <c r="B12" s="187"/>
    </row>
    <row r="13" spans="1:19" x14ac:dyDescent="0.3">
      <c r="B13" s="187"/>
    </row>
    <row r="14" spans="1:19" ht="288.75" customHeight="1" x14ac:dyDescent="0.3"/>
    <row r="15" spans="1:19" ht="21" x14ac:dyDescent="0.4">
      <c r="B15" s="192"/>
      <c r="C15" s="193" t="str">
        <f ca="1">' '!A82</f>
        <v>Politische Einflussfaktoren</v>
      </c>
      <c r="D15" s="194"/>
      <c r="E15" s="194"/>
      <c r="F15" s="194"/>
      <c r="G15" s="194"/>
      <c r="H15" s="194"/>
    </row>
    <row r="16" spans="1:19" s="197" customFormat="1" ht="30" customHeight="1" x14ac:dyDescent="0.3">
      <c r="A16" s="93"/>
      <c r="B16" s="195" t="str">
        <f ca="1">' '!A83</f>
        <v>Nr.</v>
      </c>
      <c r="C16" s="195" t="str">
        <f ca="1">' '!A84</f>
        <v>Einflussfaktoren</v>
      </c>
      <c r="D16" s="195" t="str">
        <f ca="1">' '!A85</f>
        <v>Auswirkungen</v>
      </c>
      <c r="E16" s="196" t="str">
        <f ca="1">' '!A86</f>
        <v>Stärke der Auswirkung</v>
      </c>
      <c r="F16" s="196" t="str">
        <f ca="1">' '!A87</f>
        <v>Trend</v>
      </c>
      <c r="G16" s="195" t="str">
        <f ca="1">' '!A88</f>
        <v>Mögliche Massnahmen</v>
      </c>
      <c r="H16" s="196" t="str">
        <f ca="1">' '!A89</f>
        <v>Status</v>
      </c>
      <c r="I16" s="93">
        <f ca="1">COUNTIF(H16:H26,1)</f>
        <v>1</v>
      </c>
    </row>
    <row r="17" spans="2:12" ht="23.4" x14ac:dyDescent="0.3">
      <c r="B17" s="198">
        <v>1</v>
      </c>
      <c r="C17" s="199"/>
      <c r="D17" s="199"/>
      <c r="E17" s="200">
        <v>3</v>
      </c>
      <c r="F17" s="201">
        <v>2</v>
      </c>
      <c r="G17" s="199"/>
      <c r="H17" s="202">
        <v>1</v>
      </c>
      <c r="I17" s="93">
        <f>COUNTIF(H17:H26,2)</f>
        <v>0</v>
      </c>
    </row>
    <row r="18" spans="2:12" ht="23.4" x14ac:dyDescent="0.3">
      <c r="B18" s="203">
        <f t="shared" ref="B18:B26" si="0">$B17+1</f>
        <v>2</v>
      </c>
      <c r="C18" s="204"/>
      <c r="D18" s="204"/>
      <c r="E18" s="205">
        <v>4</v>
      </c>
      <c r="F18" s="206"/>
      <c r="G18" s="204"/>
      <c r="H18" s="207"/>
      <c r="I18" s="93">
        <f>COUNTIF(H18:H27,3)</f>
        <v>0</v>
      </c>
    </row>
    <row r="19" spans="2:12" ht="23.4" x14ac:dyDescent="0.3">
      <c r="B19" s="208">
        <f t="shared" si="0"/>
        <v>3</v>
      </c>
      <c r="C19" s="199"/>
      <c r="D19" s="199"/>
      <c r="E19" s="200">
        <v>4</v>
      </c>
      <c r="F19" s="201"/>
      <c r="G19" s="199"/>
      <c r="H19" s="202"/>
    </row>
    <row r="20" spans="2:12" ht="23.4" x14ac:dyDescent="0.3">
      <c r="B20" s="203">
        <f t="shared" si="0"/>
        <v>4</v>
      </c>
      <c r="C20" s="204"/>
      <c r="D20" s="204"/>
      <c r="E20" s="205"/>
      <c r="F20" s="206"/>
      <c r="G20" s="204"/>
      <c r="H20" s="207"/>
    </row>
    <row r="21" spans="2:12" ht="23.4" x14ac:dyDescent="0.3">
      <c r="B21" s="208">
        <f t="shared" si="0"/>
        <v>5</v>
      </c>
      <c r="C21" s="199"/>
      <c r="D21" s="199"/>
      <c r="E21" s="200"/>
      <c r="F21" s="201"/>
      <c r="G21" s="199"/>
      <c r="H21" s="202"/>
    </row>
    <row r="22" spans="2:12" ht="23.4" x14ac:dyDescent="0.3">
      <c r="B22" s="203">
        <f t="shared" si="0"/>
        <v>6</v>
      </c>
      <c r="C22" s="204"/>
      <c r="D22" s="204"/>
      <c r="E22" s="205"/>
      <c r="F22" s="206"/>
      <c r="G22" s="204"/>
      <c r="H22" s="207"/>
    </row>
    <row r="23" spans="2:12" ht="23.4" x14ac:dyDescent="0.3">
      <c r="B23" s="208">
        <f t="shared" si="0"/>
        <v>7</v>
      </c>
      <c r="C23" s="199"/>
      <c r="D23" s="199"/>
      <c r="E23" s="200"/>
      <c r="F23" s="201"/>
      <c r="G23" s="199"/>
      <c r="H23" s="202"/>
    </row>
    <row r="24" spans="2:12" ht="23.4" x14ac:dyDescent="0.3">
      <c r="B24" s="203">
        <f t="shared" si="0"/>
        <v>8</v>
      </c>
      <c r="C24" s="204"/>
      <c r="D24" s="204"/>
      <c r="E24" s="205"/>
      <c r="F24" s="206"/>
      <c r="G24" s="204"/>
      <c r="H24" s="207"/>
    </row>
    <row r="25" spans="2:12" ht="23.4" x14ac:dyDescent="0.3">
      <c r="B25" s="208">
        <f t="shared" si="0"/>
        <v>9</v>
      </c>
      <c r="C25" s="199"/>
      <c r="D25" s="199"/>
      <c r="E25" s="200"/>
      <c r="F25" s="201"/>
      <c r="G25" s="199"/>
      <c r="H25" s="202"/>
    </row>
    <row r="26" spans="2:12" ht="23.4" x14ac:dyDescent="0.3">
      <c r="B26" s="203">
        <f t="shared" si="0"/>
        <v>10</v>
      </c>
      <c r="C26" s="204"/>
      <c r="D26" s="204"/>
      <c r="E26" s="205"/>
      <c r="F26" s="206"/>
      <c r="G26" s="204"/>
      <c r="H26" s="207"/>
    </row>
    <row r="27" spans="2:12" x14ac:dyDescent="0.3">
      <c r="B27" s="209"/>
      <c r="C27" s="197"/>
      <c r="D27" s="210" t="str">
        <f ca="1">' '!$A$118</f>
        <v>Summe</v>
      </c>
      <c r="E27" s="211">
        <f>SUM(E17:E26)</f>
        <v>11</v>
      </c>
      <c r="F27" s="197"/>
      <c r="G27" s="212"/>
      <c r="H27" s="197"/>
      <c r="I27" s="197"/>
    </row>
    <row r="28" spans="2:12" x14ac:dyDescent="0.3">
      <c r="B28" s="197"/>
      <c r="C28" s="197"/>
      <c r="D28" s="197"/>
      <c r="E28" s="197"/>
      <c r="F28" s="197"/>
      <c r="G28" s="197"/>
      <c r="H28" s="197"/>
    </row>
    <row r="29" spans="2:12" ht="21" x14ac:dyDescent="0.3">
      <c r="B29" s="213"/>
      <c r="C29" s="214" t="str">
        <f ca="1">' '!A90</f>
        <v>Ökonomische Einflussfaktoren</v>
      </c>
      <c r="D29" s="215"/>
      <c r="E29" s="215"/>
      <c r="F29" s="215"/>
      <c r="G29" s="215"/>
      <c r="H29" s="215"/>
    </row>
    <row r="30" spans="2:12" ht="27.6" x14ac:dyDescent="0.3">
      <c r="B30" s="216" t="str">
        <f ca="1">B16</f>
        <v>Nr.</v>
      </c>
      <c r="C30" s="217" t="str">
        <f ca="1">C16</f>
        <v>Einflussfaktoren</v>
      </c>
      <c r="D30" s="217" t="str">
        <f ca="1">D16</f>
        <v>Auswirkungen</v>
      </c>
      <c r="E30" s="218" t="str">
        <f t="shared" ref="E30:H30" ca="1" si="1">E16</f>
        <v>Stärke der Auswirkung</v>
      </c>
      <c r="F30" s="218" t="str">
        <f t="shared" ca="1" si="1"/>
        <v>Trend</v>
      </c>
      <c r="G30" s="217" t="str">
        <f t="shared" ca="1" si="1"/>
        <v>Mögliche Massnahmen</v>
      </c>
      <c r="H30" s="219" t="str">
        <f t="shared" ca="1" si="1"/>
        <v>Status</v>
      </c>
      <c r="I30" s="93">
        <f ca="1">COUNTIF(H30:H40,1)</f>
        <v>0</v>
      </c>
    </row>
    <row r="31" spans="2:12" ht="23.4" x14ac:dyDescent="0.3">
      <c r="B31" s="220">
        <v>1</v>
      </c>
      <c r="C31" s="221"/>
      <c r="D31" s="221"/>
      <c r="E31" s="222">
        <v>4</v>
      </c>
      <c r="F31" s="223">
        <v>1</v>
      </c>
      <c r="G31" s="221"/>
      <c r="H31" s="224">
        <v>3</v>
      </c>
      <c r="I31" s="93">
        <f ca="1">COUNTIF(H30:H40,2)</f>
        <v>1</v>
      </c>
    </row>
    <row r="32" spans="2:12" ht="23.4" x14ac:dyDescent="0.3">
      <c r="B32" s="225">
        <f t="shared" ref="B32:B40" si="2">$B31+1</f>
        <v>2</v>
      </c>
      <c r="C32" s="226"/>
      <c r="D32" s="226"/>
      <c r="E32" s="227"/>
      <c r="F32" s="228"/>
      <c r="G32" s="226"/>
      <c r="H32" s="229">
        <v>2</v>
      </c>
      <c r="I32" s="93">
        <f ca="1">COUNTIF(H30:H41,3)</f>
        <v>1</v>
      </c>
      <c r="K32" s="181"/>
      <c r="L32" s="230"/>
    </row>
    <row r="33" spans="2:9" ht="23.4" x14ac:dyDescent="0.3">
      <c r="B33" s="220">
        <f t="shared" si="2"/>
        <v>3</v>
      </c>
      <c r="C33" s="221"/>
      <c r="D33" s="221"/>
      <c r="E33" s="222"/>
      <c r="F33" s="223"/>
      <c r="G33" s="221"/>
      <c r="H33" s="224"/>
    </row>
    <row r="34" spans="2:9" ht="23.4" x14ac:dyDescent="0.3">
      <c r="B34" s="225">
        <f t="shared" si="2"/>
        <v>4</v>
      </c>
      <c r="C34" s="226"/>
      <c r="D34" s="226"/>
      <c r="E34" s="227"/>
      <c r="F34" s="228"/>
      <c r="G34" s="226"/>
      <c r="H34" s="229"/>
    </row>
    <row r="35" spans="2:9" ht="23.4" x14ac:dyDescent="0.3">
      <c r="B35" s="220">
        <f t="shared" si="2"/>
        <v>5</v>
      </c>
      <c r="C35" s="221"/>
      <c r="D35" s="221"/>
      <c r="E35" s="222"/>
      <c r="F35" s="223"/>
      <c r="G35" s="221"/>
      <c r="H35" s="224"/>
    </row>
    <row r="36" spans="2:9" ht="23.4" x14ac:dyDescent="0.3">
      <c r="B36" s="225">
        <f t="shared" si="2"/>
        <v>6</v>
      </c>
      <c r="C36" s="226"/>
      <c r="D36" s="226"/>
      <c r="E36" s="227"/>
      <c r="F36" s="228"/>
      <c r="G36" s="226"/>
      <c r="H36" s="229"/>
    </row>
    <row r="37" spans="2:9" ht="23.4" x14ac:dyDescent="0.3">
      <c r="B37" s="220">
        <f t="shared" si="2"/>
        <v>7</v>
      </c>
      <c r="C37" s="221"/>
      <c r="D37" s="221"/>
      <c r="E37" s="222"/>
      <c r="F37" s="223"/>
      <c r="G37" s="221"/>
      <c r="H37" s="224"/>
    </row>
    <row r="38" spans="2:9" ht="23.4" x14ac:dyDescent="0.3">
      <c r="B38" s="225">
        <f t="shared" si="2"/>
        <v>8</v>
      </c>
      <c r="C38" s="226"/>
      <c r="D38" s="226"/>
      <c r="E38" s="227"/>
      <c r="F38" s="228"/>
      <c r="G38" s="226"/>
      <c r="H38" s="229"/>
    </row>
    <row r="39" spans="2:9" ht="23.4" x14ac:dyDescent="0.3">
      <c r="B39" s="220">
        <f t="shared" si="2"/>
        <v>9</v>
      </c>
      <c r="C39" s="221"/>
      <c r="D39" s="221"/>
      <c r="E39" s="222"/>
      <c r="F39" s="223"/>
      <c r="G39" s="221"/>
      <c r="H39" s="224"/>
    </row>
    <row r="40" spans="2:9" ht="23.4" x14ac:dyDescent="0.3">
      <c r="B40" s="231">
        <f t="shared" si="2"/>
        <v>10</v>
      </c>
      <c r="C40" s="232"/>
      <c r="D40" s="232"/>
      <c r="E40" s="233"/>
      <c r="F40" s="234"/>
      <c r="G40" s="232"/>
      <c r="H40" s="235"/>
    </row>
    <row r="41" spans="2:9" x14ac:dyDescent="0.3">
      <c r="B41" s="209"/>
      <c r="C41" s="197"/>
      <c r="D41" s="210" t="str">
        <f ca="1">' '!$A$118</f>
        <v>Summe</v>
      </c>
      <c r="E41" s="211">
        <f>SUM(E31:E40)</f>
        <v>4</v>
      </c>
      <c r="F41" s="197"/>
      <c r="G41" s="197"/>
      <c r="H41" s="197"/>
      <c r="I41" s="197"/>
    </row>
    <row r="42" spans="2:9" x14ac:dyDescent="0.3">
      <c r="B42" s="197"/>
      <c r="C42" s="197"/>
      <c r="D42" s="197"/>
      <c r="E42" s="197"/>
      <c r="F42" s="197"/>
      <c r="G42" s="197"/>
      <c r="H42" s="197"/>
    </row>
    <row r="43" spans="2:9" ht="21" x14ac:dyDescent="0.3">
      <c r="B43" s="236"/>
      <c r="C43" s="237" t="str">
        <f ca="1">' '!A91</f>
        <v>Soziologische Einflussfaktoren</v>
      </c>
      <c r="D43" s="238"/>
      <c r="E43" s="238"/>
      <c r="F43" s="238"/>
      <c r="G43" s="238"/>
      <c r="H43" s="238"/>
    </row>
    <row r="44" spans="2:9" ht="27.6" x14ac:dyDescent="0.3">
      <c r="B44" s="239" t="str">
        <f ca="1">B16</f>
        <v>Nr.</v>
      </c>
      <c r="C44" s="240" t="str">
        <f ca="1">C16</f>
        <v>Einflussfaktoren</v>
      </c>
      <c r="D44" s="240" t="str">
        <f ca="1">D16</f>
        <v>Auswirkungen</v>
      </c>
      <c r="E44" s="241" t="str">
        <f t="shared" ref="E44:H44" ca="1" si="3">E16</f>
        <v>Stärke der Auswirkung</v>
      </c>
      <c r="F44" s="241" t="str">
        <f t="shared" ca="1" si="3"/>
        <v>Trend</v>
      </c>
      <c r="G44" s="240" t="str">
        <f t="shared" ca="1" si="3"/>
        <v>Mögliche Massnahmen</v>
      </c>
      <c r="H44" s="242" t="str">
        <f t="shared" ca="1" si="3"/>
        <v>Status</v>
      </c>
      <c r="I44" s="93">
        <f ca="1">COUNTIF(H44:H54,1)</f>
        <v>1</v>
      </c>
    </row>
    <row r="45" spans="2:9" ht="23.4" x14ac:dyDescent="0.3">
      <c r="B45" s="243">
        <v>1</v>
      </c>
      <c r="C45" s="244"/>
      <c r="D45" s="244"/>
      <c r="E45" s="245">
        <v>3</v>
      </c>
      <c r="F45" s="246">
        <v>1</v>
      </c>
      <c r="G45" s="244"/>
      <c r="H45" s="247">
        <v>1</v>
      </c>
      <c r="I45" s="93">
        <f ca="1">COUNTIF(H44:H54,2)</f>
        <v>0</v>
      </c>
    </row>
    <row r="46" spans="2:9" ht="23.4" x14ac:dyDescent="0.3">
      <c r="B46" s="248">
        <f t="shared" ref="B46:B54" si="4">$B45+1</f>
        <v>2</v>
      </c>
      <c r="C46" s="249"/>
      <c r="D46" s="249"/>
      <c r="E46" s="250">
        <v>4</v>
      </c>
      <c r="F46" s="251"/>
      <c r="G46" s="249"/>
      <c r="H46" s="252"/>
      <c r="I46" s="93">
        <f ca="1">COUNTIF(H44:H55,3)</f>
        <v>0</v>
      </c>
    </row>
    <row r="47" spans="2:9" ht="23.4" x14ac:dyDescent="0.3">
      <c r="B47" s="243">
        <f t="shared" si="4"/>
        <v>3</v>
      </c>
      <c r="C47" s="244"/>
      <c r="D47" s="244"/>
      <c r="E47" s="245"/>
      <c r="F47" s="246"/>
      <c r="G47" s="244"/>
      <c r="H47" s="247"/>
    </row>
    <row r="48" spans="2:9" ht="23.4" x14ac:dyDescent="0.3">
      <c r="B48" s="248">
        <f t="shared" si="4"/>
        <v>4</v>
      </c>
      <c r="C48" s="249"/>
      <c r="D48" s="249"/>
      <c r="E48" s="250"/>
      <c r="F48" s="251"/>
      <c r="G48" s="249"/>
      <c r="H48" s="252"/>
    </row>
    <row r="49" spans="1:9" ht="23.4" x14ac:dyDescent="0.3">
      <c r="B49" s="243">
        <f t="shared" si="4"/>
        <v>5</v>
      </c>
      <c r="C49" s="244"/>
      <c r="D49" s="244"/>
      <c r="E49" s="245"/>
      <c r="F49" s="246"/>
      <c r="G49" s="244"/>
      <c r="H49" s="247"/>
    </row>
    <row r="50" spans="1:9" ht="23.4" x14ac:dyDescent="0.3">
      <c r="B50" s="248">
        <f t="shared" si="4"/>
        <v>6</v>
      </c>
      <c r="C50" s="249"/>
      <c r="D50" s="249"/>
      <c r="E50" s="250"/>
      <c r="F50" s="251"/>
      <c r="G50" s="249"/>
      <c r="H50" s="252"/>
    </row>
    <row r="51" spans="1:9" ht="23.4" x14ac:dyDescent="0.3">
      <c r="B51" s="243">
        <f t="shared" si="4"/>
        <v>7</v>
      </c>
      <c r="C51" s="244"/>
      <c r="D51" s="244"/>
      <c r="E51" s="245"/>
      <c r="F51" s="246"/>
      <c r="G51" s="244"/>
      <c r="H51" s="247"/>
    </row>
    <row r="52" spans="1:9" ht="23.4" x14ac:dyDescent="0.3">
      <c r="B52" s="248">
        <f t="shared" si="4"/>
        <v>8</v>
      </c>
      <c r="C52" s="249"/>
      <c r="D52" s="249"/>
      <c r="E52" s="250"/>
      <c r="F52" s="251"/>
      <c r="G52" s="249"/>
      <c r="H52" s="252"/>
    </row>
    <row r="53" spans="1:9" ht="23.4" x14ac:dyDescent="0.3">
      <c r="B53" s="243">
        <f t="shared" si="4"/>
        <v>9</v>
      </c>
      <c r="C53" s="244"/>
      <c r="D53" s="244"/>
      <c r="E53" s="245"/>
      <c r="F53" s="246"/>
      <c r="G53" s="244"/>
      <c r="H53" s="247"/>
    </row>
    <row r="54" spans="1:9" ht="23.4" x14ac:dyDescent="0.3">
      <c r="B54" s="253">
        <f t="shared" si="4"/>
        <v>10</v>
      </c>
      <c r="C54" s="254"/>
      <c r="D54" s="254"/>
      <c r="E54" s="255"/>
      <c r="F54" s="256"/>
      <c r="G54" s="254"/>
      <c r="H54" s="257"/>
    </row>
    <row r="55" spans="1:9" x14ac:dyDescent="0.3">
      <c r="B55" s="209"/>
      <c r="C55" s="197"/>
      <c r="D55" s="210" t="str">
        <f ca="1">' '!$A$118</f>
        <v>Summe</v>
      </c>
      <c r="E55" s="211">
        <f>SUM(E45:E54)</f>
        <v>7</v>
      </c>
      <c r="F55" s="197"/>
      <c r="G55" s="197"/>
      <c r="H55" s="197"/>
      <c r="I55" s="197"/>
    </row>
    <row r="56" spans="1:9" x14ac:dyDescent="0.3">
      <c r="B56" s="197"/>
      <c r="C56" s="197"/>
      <c r="D56" s="197"/>
      <c r="E56" s="197"/>
      <c r="F56" s="197"/>
      <c r="G56" s="197"/>
      <c r="H56" s="197"/>
    </row>
    <row r="57" spans="1:9" ht="21" x14ac:dyDescent="0.3">
      <c r="B57" s="258"/>
      <c r="C57" s="259" t="str">
        <f ca="1">' '!A92</f>
        <v>Technologische Einflussfaktoren</v>
      </c>
      <c r="D57" s="260"/>
      <c r="E57" s="260"/>
      <c r="F57" s="260"/>
      <c r="G57" s="260"/>
      <c r="H57" s="260"/>
    </row>
    <row r="58" spans="1:9" s="265" customFormat="1" ht="27.6" x14ac:dyDescent="0.3">
      <c r="A58" s="93"/>
      <c r="B58" s="261" t="str">
        <f ca="1">B16</f>
        <v>Nr.</v>
      </c>
      <c r="C58" s="262" t="str">
        <f ca="1">C16</f>
        <v>Einflussfaktoren</v>
      </c>
      <c r="D58" s="262" t="str">
        <f ca="1">D16</f>
        <v>Auswirkungen</v>
      </c>
      <c r="E58" s="263" t="str">
        <f t="shared" ref="E58:H58" ca="1" si="5">E16</f>
        <v>Stärke der Auswirkung</v>
      </c>
      <c r="F58" s="263" t="str">
        <f t="shared" ca="1" si="5"/>
        <v>Trend</v>
      </c>
      <c r="G58" s="262" t="str">
        <f t="shared" ca="1" si="5"/>
        <v>Mögliche Massnahmen</v>
      </c>
      <c r="H58" s="264" t="str">
        <f t="shared" ca="1" si="5"/>
        <v>Status</v>
      </c>
      <c r="I58" s="93">
        <f ca="1">COUNTIF(H58:H68,1)</f>
        <v>1</v>
      </c>
    </row>
    <row r="59" spans="1:9" ht="23.4" x14ac:dyDescent="0.3">
      <c r="B59" s="266">
        <v>1</v>
      </c>
      <c r="C59" s="267"/>
      <c r="D59" s="267"/>
      <c r="E59" s="268">
        <v>4</v>
      </c>
      <c r="F59" s="269">
        <v>1</v>
      </c>
      <c r="G59" s="267"/>
      <c r="H59" s="270">
        <v>1</v>
      </c>
      <c r="I59" s="93">
        <f ca="1">COUNTIF(H58:H68,2)</f>
        <v>0</v>
      </c>
    </row>
    <row r="60" spans="1:9" ht="23.4" x14ac:dyDescent="0.3">
      <c r="B60" s="271">
        <f t="shared" ref="B60:B68" si="6">$B59+1</f>
        <v>2</v>
      </c>
      <c r="C60" s="272"/>
      <c r="D60" s="272"/>
      <c r="E60" s="273"/>
      <c r="F60" s="274"/>
      <c r="G60" s="272"/>
      <c r="H60" s="275"/>
      <c r="I60" s="93">
        <f ca="1">COUNTIF(H58:H69,3)</f>
        <v>0</v>
      </c>
    </row>
    <row r="61" spans="1:9" ht="23.4" x14ac:dyDescent="0.3">
      <c r="B61" s="266">
        <f t="shared" si="6"/>
        <v>3</v>
      </c>
      <c r="C61" s="267"/>
      <c r="D61" s="267"/>
      <c r="E61" s="268"/>
      <c r="F61" s="269"/>
      <c r="G61" s="267"/>
      <c r="H61" s="270"/>
    </row>
    <row r="62" spans="1:9" ht="23.4" x14ac:dyDescent="0.3">
      <c r="B62" s="271">
        <f t="shared" si="6"/>
        <v>4</v>
      </c>
      <c r="C62" s="272"/>
      <c r="D62" s="272"/>
      <c r="E62" s="273"/>
      <c r="F62" s="274"/>
      <c r="G62" s="272"/>
      <c r="H62" s="275"/>
    </row>
    <row r="63" spans="1:9" ht="23.4" x14ac:dyDescent="0.3">
      <c r="B63" s="266">
        <f t="shared" si="6"/>
        <v>5</v>
      </c>
      <c r="C63" s="267"/>
      <c r="D63" s="267"/>
      <c r="E63" s="268"/>
      <c r="F63" s="269"/>
      <c r="G63" s="267"/>
      <c r="H63" s="270"/>
    </row>
    <row r="64" spans="1:9" ht="23.4" x14ac:dyDescent="0.3">
      <c r="B64" s="271">
        <f t="shared" si="6"/>
        <v>6</v>
      </c>
      <c r="C64" s="272"/>
      <c r="D64" s="272"/>
      <c r="E64" s="273"/>
      <c r="F64" s="274"/>
      <c r="G64" s="272"/>
      <c r="H64" s="275"/>
    </row>
    <row r="65" spans="1:9" ht="23.4" x14ac:dyDescent="0.3">
      <c r="B65" s="266">
        <f t="shared" si="6"/>
        <v>7</v>
      </c>
      <c r="C65" s="267"/>
      <c r="D65" s="267"/>
      <c r="E65" s="268"/>
      <c r="F65" s="269"/>
      <c r="G65" s="267"/>
      <c r="H65" s="270"/>
    </row>
    <row r="66" spans="1:9" ht="23.4" x14ac:dyDescent="0.3">
      <c r="B66" s="271">
        <f t="shared" si="6"/>
        <v>8</v>
      </c>
      <c r="C66" s="272"/>
      <c r="D66" s="272"/>
      <c r="E66" s="273"/>
      <c r="F66" s="274"/>
      <c r="G66" s="272"/>
      <c r="H66" s="275"/>
    </row>
    <row r="67" spans="1:9" ht="23.4" x14ac:dyDescent="0.3">
      <c r="B67" s="266">
        <f t="shared" si="6"/>
        <v>9</v>
      </c>
      <c r="C67" s="267"/>
      <c r="D67" s="267"/>
      <c r="E67" s="268"/>
      <c r="F67" s="269"/>
      <c r="G67" s="267"/>
      <c r="H67" s="270"/>
    </row>
    <row r="68" spans="1:9" ht="23.4" x14ac:dyDescent="0.3">
      <c r="B68" s="276">
        <f t="shared" si="6"/>
        <v>10</v>
      </c>
      <c r="C68" s="277"/>
      <c r="D68" s="277"/>
      <c r="E68" s="278"/>
      <c r="F68" s="279"/>
      <c r="G68" s="277"/>
      <c r="H68" s="280"/>
    </row>
    <row r="69" spans="1:9" x14ac:dyDescent="0.3">
      <c r="B69" s="209"/>
      <c r="C69" s="197"/>
      <c r="D69" s="210" t="str">
        <f ca="1">' '!$A$118</f>
        <v>Summe</v>
      </c>
      <c r="E69" s="211">
        <f>SUM(E59:E68)</f>
        <v>4</v>
      </c>
      <c r="F69" s="197"/>
      <c r="G69" s="197"/>
      <c r="H69" s="197"/>
      <c r="I69" s="197"/>
    </row>
    <row r="70" spans="1:9" x14ac:dyDescent="0.3">
      <c r="B70" s="197"/>
      <c r="C70" s="197"/>
      <c r="D70" s="197"/>
      <c r="E70" s="197"/>
      <c r="F70" s="197"/>
      <c r="G70" s="197"/>
      <c r="H70" s="197"/>
    </row>
    <row r="71" spans="1:9" ht="21" x14ac:dyDescent="0.3">
      <c r="B71" s="281"/>
      <c r="C71" s="282" t="str">
        <f ca="1">' '!A93</f>
        <v>Ökologische Einflussfaktoren</v>
      </c>
      <c r="D71" s="283"/>
      <c r="E71" s="283"/>
      <c r="F71" s="283"/>
      <c r="G71" s="283"/>
      <c r="H71" s="283"/>
    </row>
    <row r="72" spans="1:9" s="265" customFormat="1" ht="27.6" x14ac:dyDescent="0.3">
      <c r="A72" s="93"/>
      <c r="B72" s="284" t="str">
        <f ca="1">B16</f>
        <v>Nr.</v>
      </c>
      <c r="C72" s="285" t="str">
        <f ca="1">C16</f>
        <v>Einflussfaktoren</v>
      </c>
      <c r="D72" s="285" t="str">
        <f ca="1">D16</f>
        <v>Auswirkungen</v>
      </c>
      <c r="E72" s="286" t="str">
        <f t="shared" ref="E72:H72" ca="1" si="7">E16</f>
        <v>Stärke der Auswirkung</v>
      </c>
      <c r="F72" s="286" t="str">
        <f t="shared" ca="1" si="7"/>
        <v>Trend</v>
      </c>
      <c r="G72" s="285" t="str">
        <f t="shared" ca="1" si="7"/>
        <v>Mögliche Massnahmen</v>
      </c>
      <c r="H72" s="287" t="str">
        <f t="shared" ca="1" si="7"/>
        <v>Status</v>
      </c>
      <c r="I72" s="93">
        <f ca="1">COUNTIF(H72:H82,1)</f>
        <v>2</v>
      </c>
    </row>
    <row r="73" spans="1:9" ht="23.4" x14ac:dyDescent="0.3">
      <c r="B73" s="288">
        <v>1</v>
      </c>
      <c r="C73" s="289"/>
      <c r="D73" s="289"/>
      <c r="E73" s="290">
        <v>1</v>
      </c>
      <c r="F73" s="291">
        <v>1</v>
      </c>
      <c r="G73" s="289"/>
      <c r="H73" s="292">
        <v>1</v>
      </c>
      <c r="I73" s="93">
        <f ca="1">COUNTIF(H72:H82,2)</f>
        <v>0</v>
      </c>
    </row>
    <row r="74" spans="1:9" ht="23.4" x14ac:dyDescent="0.3">
      <c r="B74" s="293">
        <f t="shared" ref="B74:B82" si="8">$B73+1</f>
        <v>2</v>
      </c>
      <c r="C74" s="294"/>
      <c r="D74" s="294"/>
      <c r="E74" s="295"/>
      <c r="F74" s="296"/>
      <c r="G74" s="294"/>
      <c r="H74" s="297">
        <v>1</v>
      </c>
      <c r="I74" s="93">
        <f ca="1">COUNTIF(H72:H83,3)</f>
        <v>0</v>
      </c>
    </row>
    <row r="75" spans="1:9" ht="23.4" x14ac:dyDescent="0.3">
      <c r="B75" s="288">
        <f t="shared" si="8"/>
        <v>3</v>
      </c>
      <c r="C75" s="289"/>
      <c r="D75" s="289"/>
      <c r="E75" s="290"/>
      <c r="F75" s="291"/>
      <c r="G75" s="289"/>
      <c r="H75" s="292"/>
    </row>
    <row r="76" spans="1:9" ht="23.4" x14ac:dyDescent="0.3">
      <c r="B76" s="293">
        <f t="shared" si="8"/>
        <v>4</v>
      </c>
      <c r="C76" s="294"/>
      <c r="D76" s="294"/>
      <c r="E76" s="295"/>
      <c r="F76" s="296"/>
      <c r="G76" s="294"/>
      <c r="H76" s="297"/>
    </row>
    <row r="77" spans="1:9" ht="23.4" x14ac:dyDescent="0.3">
      <c r="B77" s="288">
        <f t="shared" si="8"/>
        <v>5</v>
      </c>
      <c r="C77" s="289"/>
      <c r="D77" s="289"/>
      <c r="E77" s="290"/>
      <c r="F77" s="291"/>
      <c r="G77" s="289"/>
      <c r="H77" s="292"/>
    </row>
    <row r="78" spans="1:9" ht="23.4" x14ac:dyDescent="0.3">
      <c r="B78" s="293">
        <f t="shared" si="8"/>
        <v>6</v>
      </c>
      <c r="C78" s="294"/>
      <c r="D78" s="294"/>
      <c r="E78" s="295"/>
      <c r="F78" s="296"/>
      <c r="G78" s="294"/>
      <c r="H78" s="297"/>
    </row>
    <row r="79" spans="1:9" ht="23.4" x14ac:dyDescent="0.3">
      <c r="B79" s="288">
        <f t="shared" si="8"/>
        <v>7</v>
      </c>
      <c r="C79" s="289"/>
      <c r="D79" s="289"/>
      <c r="E79" s="290"/>
      <c r="F79" s="291"/>
      <c r="G79" s="289"/>
      <c r="H79" s="292"/>
    </row>
    <row r="80" spans="1:9" ht="23.4" x14ac:dyDescent="0.3">
      <c r="B80" s="293">
        <f t="shared" si="8"/>
        <v>8</v>
      </c>
      <c r="C80" s="294"/>
      <c r="D80" s="294"/>
      <c r="E80" s="295"/>
      <c r="F80" s="296"/>
      <c r="G80" s="294"/>
      <c r="H80" s="297"/>
    </row>
    <row r="81" spans="1:9" ht="23.4" x14ac:dyDescent="0.3">
      <c r="B81" s="288">
        <f t="shared" si="8"/>
        <v>9</v>
      </c>
      <c r="C81" s="289"/>
      <c r="D81" s="289"/>
      <c r="E81" s="290"/>
      <c r="F81" s="291"/>
      <c r="G81" s="289"/>
      <c r="H81" s="292"/>
    </row>
    <row r="82" spans="1:9" ht="23.4" x14ac:dyDescent="0.3">
      <c r="B82" s="298">
        <f t="shared" si="8"/>
        <v>10</v>
      </c>
      <c r="C82" s="299"/>
      <c r="D82" s="299"/>
      <c r="E82" s="300"/>
      <c r="F82" s="301"/>
      <c r="G82" s="299"/>
      <c r="H82" s="302"/>
    </row>
    <row r="83" spans="1:9" x14ac:dyDescent="0.3">
      <c r="B83" s="209"/>
      <c r="C83" s="197"/>
      <c r="D83" s="210" t="str">
        <f ca="1">' '!$A$118</f>
        <v>Summe</v>
      </c>
      <c r="E83" s="211">
        <f>SUM(E73:E82)</f>
        <v>1</v>
      </c>
      <c r="F83" s="197"/>
      <c r="G83" s="197"/>
      <c r="H83" s="197"/>
      <c r="I83" s="197"/>
    </row>
    <row r="84" spans="1:9" x14ac:dyDescent="0.3">
      <c r="B84" s="197"/>
      <c r="C84" s="197"/>
      <c r="D84" s="197"/>
      <c r="E84" s="197"/>
      <c r="F84" s="197"/>
      <c r="G84" s="197"/>
      <c r="H84" s="197"/>
    </row>
    <row r="85" spans="1:9" ht="21" x14ac:dyDescent="0.3">
      <c r="B85" s="303"/>
      <c r="C85" s="304" t="str">
        <f ca="1">' '!A94</f>
        <v>Rechtliche Einflussfaktoren</v>
      </c>
      <c r="D85" s="305"/>
      <c r="E85" s="305"/>
      <c r="F85" s="305"/>
      <c r="G85" s="305"/>
      <c r="H85" s="305"/>
    </row>
    <row r="86" spans="1:9" s="265" customFormat="1" ht="27.6" x14ac:dyDescent="0.3">
      <c r="A86" s="93"/>
      <c r="B86" s="306" t="str">
        <f ca="1">B16</f>
        <v>Nr.</v>
      </c>
      <c r="C86" s="306" t="str">
        <f ca="1">C16</f>
        <v>Einflussfaktoren</v>
      </c>
      <c r="D86" s="306" t="str">
        <f ca="1">D16</f>
        <v>Auswirkungen</v>
      </c>
      <c r="E86" s="307" t="str">
        <f t="shared" ref="E86:H86" ca="1" si="9">E16</f>
        <v>Stärke der Auswirkung</v>
      </c>
      <c r="F86" s="307" t="str">
        <f t="shared" ca="1" si="9"/>
        <v>Trend</v>
      </c>
      <c r="G86" s="306" t="str">
        <f t="shared" ca="1" si="9"/>
        <v>Mögliche Massnahmen</v>
      </c>
      <c r="H86" s="307" t="str">
        <f t="shared" ca="1" si="9"/>
        <v>Status</v>
      </c>
      <c r="I86" s="93">
        <f ca="1">COUNTIF(H86:H96,1)</f>
        <v>0</v>
      </c>
    </row>
    <row r="87" spans="1:9" ht="23.4" x14ac:dyDescent="0.3">
      <c r="B87" s="308">
        <v>1</v>
      </c>
      <c r="C87" s="309"/>
      <c r="D87" s="309"/>
      <c r="E87" s="310">
        <v>4</v>
      </c>
      <c r="F87" s="311">
        <v>1</v>
      </c>
      <c r="G87" s="309"/>
      <c r="H87" s="312">
        <v>9</v>
      </c>
      <c r="I87" s="93">
        <f ca="1">COUNTIF(H86:H96,2)</f>
        <v>0</v>
      </c>
    </row>
    <row r="88" spans="1:9" ht="23.4" x14ac:dyDescent="0.3">
      <c r="B88" s="313">
        <f t="shared" ref="B88:B96" si="10">$B87+1</f>
        <v>2</v>
      </c>
      <c r="C88" s="314"/>
      <c r="D88" s="314"/>
      <c r="E88" s="315">
        <v>3</v>
      </c>
      <c r="F88" s="316"/>
      <c r="G88" s="314"/>
      <c r="H88" s="317"/>
      <c r="I88" s="93">
        <f ca="1">COUNTIF(H86:H98,3)</f>
        <v>0</v>
      </c>
    </row>
    <row r="89" spans="1:9" ht="23.4" x14ac:dyDescent="0.3">
      <c r="B89" s="318">
        <f t="shared" si="10"/>
        <v>3</v>
      </c>
      <c r="C89" s="319"/>
      <c r="D89" s="319"/>
      <c r="E89" s="320">
        <v>3</v>
      </c>
      <c r="F89" s="321"/>
      <c r="G89" s="319"/>
      <c r="H89" s="322"/>
    </row>
    <row r="90" spans="1:9" ht="23.4" x14ac:dyDescent="0.3">
      <c r="B90" s="313">
        <f t="shared" si="10"/>
        <v>4</v>
      </c>
      <c r="C90" s="314"/>
      <c r="D90" s="314"/>
      <c r="E90" s="315"/>
      <c r="F90" s="316"/>
      <c r="G90" s="314"/>
      <c r="H90" s="317"/>
    </row>
    <row r="91" spans="1:9" ht="23.4" x14ac:dyDescent="0.3">
      <c r="B91" s="318">
        <f t="shared" si="10"/>
        <v>5</v>
      </c>
      <c r="C91" s="319"/>
      <c r="D91" s="319"/>
      <c r="E91" s="320"/>
      <c r="F91" s="321"/>
      <c r="G91" s="319"/>
      <c r="H91" s="322"/>
    </row>
    <row r="92" spans="1:9" ht="23.4" x14ac:dyDescent="0.3">
      <c r="B92" s="313">
        <f t="shared" si="10"/>
        <v>6</v>
      </c>
      <c r="C92" s="314"/>
      <c r="D92" s="314"/>
      <c r="E92" s="315"/>
      <c r="F92" s="316"/>
      <c r="G92" s="314"/>
      <c r="H92" s="317"/>
    </row>
    <row r="93" spans="1:9" ht="23.4" x14ac:dyDescent="0.3">
      <c r="B93" s="318">
        <f t="shared" si="10"/>
        <v>7</v>
      </c>
      <c r="C93" s="319"/>
      <c r="D93" s="319"/>
      <c r="E93" s="320"/>
      <c r="F93" s="321"/>
      <c r="G93" s="319"/>
      <c r="H93" s="322"/>
    </row>
    <row r="94" spans="1:9" ht="23.4" x14ac:dyDescent="0.3">
      <c r="B94" s="313">
        <f t="shared" si="10"/>
        <v>8</v>
      </c>
      <c r="C94" s="314"/>
      <c r="D94" s="314"/>
      <c r="E94" s="315"/>
      <c r="F94" s="316"/>
      <c r="G94" s="314"/>
      <c r="H94" s="317"/>
    </row>
    <row r="95" spans="1:9" ht="23.4" x14ac:dyDescent="0.3">
      <c r="B95" s="318">
        <f t="shared" si="10"/>
        <v>9</v>
      </c>
      <c r="C95" s="319"/>
      <c r="D95" s="319"/>
      <c r="E95" s="320"/>
      <c r="F95" s="321"/>
      <c r="G95" s="319"/>
      <c r="H95" s="322"/>
    </row>
    <row r="96" spans="1:9" ht="23.4" x14ac:dyDescent="0.3">
      <c r="B96" s="323">
        <f t="shared" si="10"/>
        <v>10</v>
      </c>
      <c r="C96" s="324"/>
      <c r="D96" s="324"/>
      <c r="E96" s="325"/>
      <c r="F96" s="326"/>
      <c r="G96" s="324"/>
      <c r="H96" s="327"/>
    </row>
    <row r="97" spans="1:9" x14ac:dyDescent="0.3">
      <c r="B97" s="130" t="s">
        <v>2793</v>
      </c>
      <c r="D97" s="210" t="str">
        <f ca="1">' '!$A$118</f>
        <v>Summe</v>
      </c>
      <c r="E97" s="211">
        <f>SUM(E87:E96)</f>
        <v>10</v>
      </c>
      <c r="F97" s="197"/>
      <c r="G97" s="197"/>
      <c r="H97" s="197"/>
      <c r="I97" s="197"/>
    </row>
    <row r="98" spans="1:9" x14ac:dyDescent="0.3">
      <c r="C98" s="197"/>
      <c r="D98" s="197"/>
      <c r="E98" s="197"/>
      <c r="F98" s="197"/>
      <c r="G98" s="197"/>
      <c r="H98" s="197"/>
    </row>
    <row r="99" spans="1:9" x14ac:dyDescent="0.3">
      <c r="C99" s="197"/>
      <c r="D99" s="197"/>
      <c r="E99" s="197"/>
      <c r="F99" s="197"/>
      <c r="G99" s="197"/>
      <c r="H99" s="197"/>
    </row>
    <row r="100" spans="1:9" x14ac:dyDescent="0.3">
      <c r="A100" s="96"/>
      <c r="B100" s="188"/>
      <c r="C100" s="188"/>
      <c r="D100" s="188"/>
      <c r="E100" s="197"/>
      <c r="F100" s="197"/>
      <c r="G100" s="197"/>
      <c r="H100" s="197"/>
    </row>
    <row r="101" spans="1:9" x14ac:dyDescent="0.3">
      <c r="A101" s="96"/>
      <c r="B101" s="188"/>
      <c r="E101" s="197"/>
      <c r="F101" s="197"/>
      <c r="G101" s="197"/>
      <c r="H101" s="197"/>
    </row>
    <row r="102" spans="1:9" x14ac:dyDescent="0.3">
      <c r="A102" s="96"/>
      <c r="B102" s="188"/>
      <c r="E102" s="197"/>
      <c r="F102" s="197"/>
      <c r="G102" s="197"/>
      <c r="H102" s="197"/>
    </row>
    <row r="103" spans="1:9" x14ac:dyDescent="0.3">
      <c r="A103" s="96"/>
      <c r="B103" s="188"/>
      <c r="E103" s="197"/>
      <c r="F103" s="197"/>
      <c r="G103" s="197"/>
      <c r="H103" s="197"/>
    </row>
    <row r="104" spans="1:9" x14ac:dyDescent="0.3">
      <c r="A104" s="96"/>
      <c r="B104" s="188"/>
      <c r="E104" s="197"/>
      <c r="F104" s="197"/>
      <c r="G104" s="197"/>
      <c r="H104" s="197"/>
    </row>
    <row r="105" spans="1:9" x14ac:dyDescent="0.3">
      <c r="A105" s="96"/>
      <c r="B105" s="188"/>
      <c r="E105" s="197"/>
      <c r="F105" s="197"/>
      <c r="G105" s="197"/>
      <c r="H105" s="197"/>
    </row>
    <row r="106" spans="1:9" x14ac:dyDescent="0.3">
      <c r="A106" s="96"/>
      <c r="B106" s="188"/>
      <c r="E106" s="197"/>
      <c r="F106" s="197"/>
      <c r="G106" s="197"/>
      <c r="H106" s="197"/>
    </row>
    <row r="107" spans="1:9" x14ac:dyDescent="0.3">
      <c r="B107" s="197"/>
      <c r="C107" s="197"/>
      <c r="D107" s="197"/>
      <c r="E107" s="197"/>
      <c r="F107" s="197"/>
      <c r="G107" s="197"/>
      <c r="H107" s="197"/>
    </row>
    <row r="108" spans="1:9" x14ac:dyDescent="0.3">
      <c r="B108" s="197"/>
      <c r="C108" s="197"/>
      <c r="D108" s="197"/>
      <c r="E108" s="197"/>
      <c r="F108" s="197"/>
      <c r="G108" s="197"/>
      <c r="H108" s="197"/>
    </row>
    <row r="109" spans="1:9" x14ac:dyDescent="0.3">
      <c r="B109" s="197"/>
      <c r="C109" s="197"/>
      <c r="D109" s="197"/>
      <c r="E109" s="197"/>
      <c r="F109" s="197"/>
      <c r="G109" s="197"/>
      <c r="H109" s="197"/>
    </row>
    <row r="110" spans="1:9" x14ac:dyDescent="0.3">
      <c r="B110" s="197"/>
      <c r="C110" s="197"/>
      <c r="D110" s="197"/>
      <c r="E110" s="197"/>
      <c r="F110" s="197"/>
      <c r="G110" s="197"/>
      <c r="H110" s="197"/>
    </row>
    <row r="111" spans="1:9" x14ac:dyDescent="0.3">
      <c r="B111" s="197"/>
      <c r="C111" s="197"/>
      <c r="D111" s="197"/>
      <c r="E111" s="197"/>
      <c r="F111" s="197"/>
      <c r="G111" s="197"/>
      <c r="H111" s="197"/>
    </row>
    <row r="112" spans="1:9" x14ac:dyDescent="0.3">
      <c r="B112" s="197"/>
      <c r="C112" s="197"/>
      <c r="D112" s="197"/>
      <c r="E112" s="197"/>
      <c r="F112" s="197"/>
      <c r="G112" s="197"/>
      <c r="H112" s="197"/>
    </row>
    <row r="113" spans="1:8" x14ac:dyDescent="0.3">
      <c r="B113" s="197"/>
      <c r="C113" s="197"/>
      <c r="D113" s="197"/>
      <c r="E113" s="197"/>
      <c r="F113" s="197"/>
      <c r="G113" s="197"/>
      <c r="H113" s="197"/>
    </row>
    <row r="114" spans="1:8" x14ac:dyDescent="0.3">
      <c r="B114" s="197"/>
      <c r="C114" s="197"/>
      <c r="D114" s="197"/>
      <c r="E114" s="197"/>
      <c r="F114" s="197"/>
      <c r="G114" s="197"/>
      <c r="H114" s="197"/>
    </row>
    <row r="115" spans="1:8" x14ac:dyDescent="0.3">
      <c r="B115" s="197"/>
      <c r="C115" s="197"/>
      <c r="D115" s="197"/>
      <c r="E115" s="197"/>
      <c r="F115" s="197"/>
      <c r="G115" s="197"/>
      <c r="H115" s="197"/>
    </row>
    <row r="116" spans="1:8" x14ac:dyDescent="0.3">
      <c r="B116" s="197"/>
      <c r="C116" s="197"/>
      <c r="D116" s="197"/>
      <c r="E116" s="197"/>
      <c r="F116" s="197"/>
      <c r="G116" s="197"/>
      <c r="H116" s="197"/>
    </row>
    <row r="117" spans="1:8" x14ac:dyDescent="0.3">
      <c r="B117" s="197"/>
      <c r="C117" s="197"/>
      <c r="D117" s="197"/>
      <c r="E117" s="197"/>
      <c r="F117" s="197"/>
      <c r="G117" s="197"/>
      <c r="H117" s="197"/>
    </row>
    <row r="118" spans="1:8" x14ac:dyDescent="0.3">
      <c r="B118" s="197"/>
      <c r="C118" s="197" t="s">
        <v>2776</v>
      </c>
      <c r="D118" s="197" t="s">
        <v>2777</v>
      </c>
      <c r="E118" s="197" t="s">
        <v>2778</v>
      </c>
      <c r="F118" s="197" t="s">
        <v>2779</v>
      </c>
      <c r="G118" s="197"/>
      <c r="H118" s="197"/>
    </row>
    <row r="119" spans="1:8" x14ac:dyDescent="0.3">
      <c r="B119" s="197"/>
      <c r="C119" s="197"/>
      <c r="D119" s="197"/>
      <c r="E119" s="197"/>
      <c r="F119" s="197"/>
      <c r="G119" s="197"/>
      <c r="H119" s="197"/>
    </row>
    <row r="120" spans="1:8" x14ac:dyDescent="0.3">
      <c r="B120" s="197"/>
      <c r="C120" s="197"/>
      <c r="D120" s="197"/>
      <c r="E120" s="197"/>
      <c r="F120" s="197"/>
      <c r="G120" s="197"/>
      <c r="H120" s="197"/>
    </row>
    <row r="121" spans="1:8" x14ac:dyDescent="0.3">
      <c r="B121" s="197"/>
      <c r="C121" s="197"/>
      <c r="D121" s="197"/>
      <c r="E121" s="197"/>
      <c r="F121" s="197"/>
      <c r="G121" s="197"/>
      <c r="H121" s="197"/>
    </row>
    <row r="122" spans="1:8" x14ac:dyDescent="0.3">
      <c r="B122" s="197"/>
      <c r="C122" s="197"/>
      <c r="D122" s="197"/>
      <c r="E122" s="197"/>
      <c r="F122" s="197"/>
      <c r="G122" s="197"/>
      <c r="H122" s="197"/>
    </row>
    <row r="123" spans="1:8" x14ac:dyDescent="0.3">
      <c r="B123" s="197"/>
      <c r="C123" s="197"/>
      <c r="D123" s="197"/>
      <c r="E123" s="197"/>
      <c r="F123" s="197"/>
      <c r="G123" s="197"/>
      <c r="H123" s="197"/>
    </row>
    <row r="124" spans="1:8" ht="1.05" customHeight="1" x14ac:dyDescent="0.3">
      <c r="A124" s="177"/>
      <c r="B124" s="197"/>
      <c r="C124" s="197"/>
      <c r="D124" s="197"/>
      <c r="E124" s="197"/>
      <c r="F124" s="197"/>
      <c r="G124" s="197"/>
      <c r="H124" s="197"/>
    </row>
    <row r="125" spans="1:8" x14ac:dyDescent="0.3">
      <c r="B125" s="197"/>
      <c r="C125" s="197"/>
      <c r="D125" s="197"/>
      <c r="E125" s="197"/>
      <c r="F125" s="197"/>
      <c r="G125" s="197"/>
      <c r="H125" s="197"/>
    </row>
    <row r="126" spans="1:8" x14ac:dyDescent="0.3">
      <c r="B126" s="197"/>
      <c r="C126" s="197"/>
      <c r="D126" s="197"/>
      <c r="E126" s="197"/>
      <c r="F126" s="197"/>
      <c r="G126" s="197"/>
      <c r="H126" s="197"/>
    </row>
    <row r="127" spans="1:8" x14ac:dyDescent="0.3">
      <c r="B127" s="197"/>
      <c r="C127" s="197"/>
      <c r="D127" s="197"/>
      <c r="E127" s="197"/>
      <c r="F127" s="197"/>
      <c r="G127" s="197"/>
      <c r="H127" s="197"/>
    </row>
    <row r="128" spans="1:8" x14ac:dyDescent="0.3">
      <c r="B128" s="197"/>
      <c r="C128" s="197"/>
      <c r="D128" s="197"/>
      <c r="E128" s="197"/>
      <c r="F128" s="197"/>
      <c r="G128" s="197"/>
      <c r="H128" s="197"/>
    </row>
    <row r="129" spans="2:8" x14ac:dyDescent="0.3">
      <c r="B129" s="197"/>
      <c r="C129" s="197"/>
      <c r="D129" s="197"/>
      <c r="E129" s="197"/>
      <c r="F129" s="197"/>
      <c r="G129" s="197"/>
      <c r="H129" s="197"/>
    </row>
    <row r="130" spans="2:8" x14ac:dyDescent="0.3">
      <c r="B130" s="197"/>
      <c r="C130" s="197"/>
      <c r="D130" s="197"/>
      <c r="E130" s="197"/>
      <c r="F130" s="197"/>
      <c r="G130" s="197"/>
      <c r="H130" s="197"/>
    </row>
    <row r="131" spans="2:8" x14ac:dyDescent="0.3">
      <c r="B131" s="197"/>
      <c r="C131" s="197"/>
      <c r="D131" s="197"/>
      <c r="E131" s="197"/>
      <c r="F131" s="197"/>
      <c r="G131" s="197"/>
      <c r="H131" s="197"/>
    </row>
    <row r="132" spans="2:8" x14ac:dyDescent="0.3">
      <c r="B132" s="197"/>
      <c r="C132" s="197"/>
      <c r="D132" s="197"/>
      <c r="E132" s="197"/>
      <c r="F132" s="197"/>
      <c r="G132" s="197"/>
      <c r="H132" s="197"/>
    </row>
    <row r="133" spans="2:8" x14ac:dyDescent="0.3">
      <c r="B133" s="197"/>
      <c r="C133" s="197"/>
      <c r="D133" s="197"/>
      <c r="E133" s="197"/>
      <c r="F133" s="197"/>
      <c r="G133" s="197"/>
      <c r="H133" s="197"/>
    </row>
    <row r="134" spans="2:8" x14ac:dyDescent="0.3">
      <c r="B134" s="197"/>
      <c r="C134" s="197"/>
      <c r="D134" s="197"/>
      <c r="E134" s="197"/>
      <c r="F134" s="197"/>
      <c r="G134" s="197"/>
      <c r="H134" s="197"/>
    </row>
    <row r="135" spans="2:8" x14ac:dyDescent="0.3">
      <c r="B135" s="197"/>
      <c r="C135" s="197"/>
      <c r="D135" s="197"/>
      <c r="E135" s="197"/>
      <c r="F135" s="197"/>
      <c r="G135" s="197"/>
      <c r="H135" s="197"/>
    </row>
    <row r="136" spans="2:8" x14ac:dyDescent="0.3">
      <c r="B136" s="197"/>
      <c r="C136" s="197"/>
      <c r="D136" s="197"/>
      <c r="E136" s="197"/>
      <c r="F136" s="197"/>
      <c r="G136" s="197"/>
      <c r="H136" s="197"/>
    </row>
    <row r="137" spans="2:8" x14ac:dyDescent="0.3">
      <c r="B137" s="197"/>
      <c r="C137" s="197"/>
      <c r="D137" s="197"/>
      <c r="E137" s="197"/>
      <c r="F137" s="197"/>
      <c r="G137" s="197"/>
      <c r="H137" s="197"/>
    </row>
    <row r="138" spans="2:8" x14ac:dyDescent="0.3">
      <c r="B138" s="197"/>
      <c r="C138" s="197"/>
      <c r="D138" s="197"/>
      <c r="E138" s="197"/>
      <c r="F138" s="197"/>
      <c r="G138" s="197"/>
      <c r="H138" s="197"/>
    </row>
    <row r="139" spans="2:8" x14ac:dyDescent="0.3">
      <c r="B139" s="197"/>
      <c r="C139" s="197"/>
      <c r="D139" s="197"/>
      <c r="E139" s="197"/>
      <c r="F139" s="197"/>
      <c r="G139" s="197"/>
      <c r="H139" s="197"/>
    </row>
    <row r="140" spans="2:8" x14ac:dyDescent="0.3">
      <c r="B140" s="197"/>
      <c r="C140" s="197"/>
      <c r="D140" s="197"/>
      <c r="E140" s="197"/>
      <c r="F140" s="197"/>
      <c r="G140" s="197"/>
      <c r="H140" s="197"/>
    </row>
    <row r="141" spans="2:8" x14ac:dyDescent="0.3">
      <c r="B141" s="197"/>
      <c r="C141" s="197"/>
      <c r="D141" s="197"/>
      <c r="E141" s="197"/>
      <c r="F141" s="197"/>
      <c r="G141" s="197"/>
      <c r="H141" s="197"/>
    </row>
    <row r="142" spans="2:8" x14ac:dyDescent="0.3">
      <c r="B142" s="197"/>
      <c r="C142" s="197"/>
      <c r="D142" s="197"/>
      <c r="E142" s="197"/>
      <c r="F142" s="197"/>
      <c r="G142" s="197"/>
      <c r="H142" s="197"/>
    </row>
    <row r="143" spans="2:8" x14ac:dyDescent="0.3">
      <c r="B143" s="197"/>
      <c r="C143" s="197"/>
      <c r="D143" s="197"/>
      <c r="E143" s="197"/>
      <c r="F143" s="197"/>
      <c r="G143" s="197"/>
      <c r="H143" s="197"/>
    </row>
    <row r="144" spans="2:8" x14ac:dyDescent="0.3">
      <c r="B144" s="197"/>
      <c r="C144" s="197"/>
      <c r="D144" s="197"/>
      <c r="E144" s="197"/>
      <c r="F144" s="197"/>
      <c r="G144" s="197"/>
      <c r="H144" s="197"/>
    </row>
    <row r="145" spans="2:8" x14ac:dyDescent="0.3">
      <c r="B145" s="197"/>
      <c r="C145" s="197"/>
      <c r="D145" s="197"/>
      <c r="E145" s="197"/>
      <c r="F145" s="197"/>
      <c r="G145" s="197"/>
      <c r="H145" s="197"/>
    </row>
    <row r="146" spans="2:8" x14ac:dyDescent="0.3">
      <c r="B146" s="197"/>
      <c r="C146" s="197"/>
      <c r="D146" s="197"/>
      <c r="E146" s="197"/>
      <c r="F146" s="197"/>
      <c r="G146" s="197"/>
      <c r="H146" s="197"/>
    </row>
    <row r="147" spans="2:8" x14ac:dyDescent="0.3">
      <c r="B147" s="197"/>
      <c r="C147" s="197"/>
      <c r="D147" s="197"/>
      <c r="E147" s="197"/>
      <c r="F147" s="197"/>
      <c r="G147" s="197"/>
      <c r="H147" s="197"/>
    </row>
    <row r="148" spans="2:8" x14ac:dyDescent="0.3">
      <c r="B148" s="197"/>
      <c r="C148" s="197"/>
      <c r="D148" s="197"/>
      <c r="E148" s="197"/>
      <c r="F148" s="197"/>
      <c r="G148" s="197"/>
      <c r="H148" s="197"/>
    </row>
    <row r="149" spans="2:8" x14ac:dyDescent="0.3">
      <c r="B149" s="197"/>
      <c r="C149" s="197"/>
      <c r="D149" s="197"/>
      <c r="E149" s="197"/>
      <c r="F149" s="197"/>
      <c r="G149" s="197"/>
      <c r="H149" s="197"/>
    </row>
    <row r="150" spans="2:8" x14ac:dyDescent="0.3">
      <c r="B150" s="197"/>
      <c r="C150" s="197"/>
      <c r="D150" s="197"/>
      <c r="E150" s="197"/>
      <c r="F150" s="197"/>
      <c r="G150" s="197"/>
      <c r="H150" s="197"/>
    </row>
    <row r="151" spans="2:8" x14ac:dyDescent="0.3">
      <c r="B151" s="197"/>
      <c r="C151" s="197"/>
      <c r="D151" s="197"/>
      <c r="E151" s="197"/>
      <c r="F151" s="197"/>
      <c r="G151" s="197"/>
      <c r="H151" s="197"/>
    </row>
    <row r="152" spans="2:8" x14ac:dyDescent="0.3">
      <c r="B152" s="197"/>
      <c r="C152" s="197"/>
      <c r="D152" s="197"/>
      <c r="E152" s="197"/>
      <c r="F152" s="197"/>
      <c r="G152" s="197"/>
      <c r="H152" s="197"/>
    </row>
    <row r="153" spans="2:8" x14ac:dyDescent="0.3">
      <c r="B153" s="197"/>
      <c r="C153" s="197"/>
      <c r="D153" s="197"/>
      <c r="E153" s="197"/>
      <c r="F153" s="197"/>
      <c r="G153" s="197"/>
      <c r="H153" s="197"/>
    </row>
    <row r="154" spans="2:8" x14ac:dyDescent="0.3">
      <c r="B154" s="197"/>
      <c r="C154" s="197"/>
      <c r="D154" s="197"/>
      <c r="E154" s="197"/>
      <c r="F154" s="197"/>
      <c r="G154" s="197"/>
      <c r="H154" s="197"/>
    </row>
    <row r="155" spans="2:8" x14ac:dyDescent="0.3">
      <c r="B155" s="197"/>
      <c r="C155" s="197"/>
      <c r="D155" s="197"/>
      <c r="E155" s="197"/>
      <c r="F155" s="197"/>
      <c r="G155" s="197"/>
      <c r="H155" s="197"/>
    </row>
    <row r="156" spans="2:8" x14ac:dyDescent="0.3">
      <c r="B156" s="197"/>
      <c r="C156" s="197"/>
      <c r="D156" s="197"/>
      <c r="E156" s="197"/>
      <c r="F156" s="197"/>
      <c r="G156" s="197"/>
      <c r="H156" s="197"/>
    </row>
    <row r="157" spans="2:8" x14ac:dyDescent="0.3">
      <c r="B157" s="197"/>
      <c r="C157" s="197"/>
      <c r="D157" s="197"/>
      <c r="E157" s="197"/>
      <c r="F157" s="197"/>
      <c r="G157" s="197"/>
      <c r="H157" s="197"/>
    </row>
    <row r="158" spans="2:8" x14ac:dyDescent="0.3">
      <c r="B158" s="197"/>
      <c r="C158" s="197"/>
      <c r="D158" s="197"/>
      <c r="E158" s="197"/>
      <c r="F158" s="197"/>
      <c r="G158" s="197"/>
      <c r="H158" s="197"/>
    </row>
    <row r="159" spans="2:8" x14ac:dyDescent="0.3">
      <c r="B159" s="197"/>
      <c r="C159" s="197"/>
      <c r="D159" s="197"/>
      <c r="E159" s="197"/>
      <c r="F159" s="197"/>
      <c r="G159" s="197"/>
      <c r="H159" s="197"/>
    </row>
    <row r="160" spans="2:8" x14ac:dyDescent="0.3">
      <c r="B160" s="197"/>
      <c r="C160" s="197"/>
      <c r="D160" s="197"/>
      <c r="E160" s="197"/>
      <c r="F160" s="197"/>
      <c r="G160" s="197"/>
      <c r="H160" s="197"/>
    </row>
    <row r="161" spans="2:8" x14ac:dyDescent="0.3">
      <c r="B161" s="197"/>
      <c r="C161" s="197"/>
      <c r="D161" s="197"/>
      <c r="E161" s="197"/>
      <c r="F161" s="197"/>
      <c r="G161" s="197"/>
      <c r="H161" s="197"/>
    </row>
    <row r="162" spans="2:8" x14ac:dyDescent="0.3">
      <c r="B162" s="197"/>
      <c r="C162" s="197"/>
      <c r="D162" s="197"/>
      <c r="E162" s="197"/>
      <c r="F162" s="197"/>
      <c r="G162" s="197"/>
      <c r="H162" s="197"/>
    </row>
    <row r="163" spans="2:8" x14ac:dyDescent="0.3">
      <c r="B163" s="197"/>
      <c r="C163" s="197"/>
      <c r="D163" s="197"/>
      <c r="E163" s="197"/>
      <c r="F163" s="197"/>
      <c r="G163" s="197"/>
      <c r="H163" s="197"/>
    </row>
    <row r="164" spans="2:8" x14ac:dyDescent="0.3">
      <c r="B164" s="197"/>
      <c r="C164" s="197"/>
      <c r="D164" s="197"/>
      <c r="E164" s="197"/>
      <c r="F164" s="197"/>
      <c r="G164" s="197"/>
      <c r="H164" s="197"/>
    </row>
    <row r="165" spans="2:8" x14ac:dyDescent="0.3">
      <c r="B165" s="197"/>
      <c r="C165" s="197"/>
      <c r="D165" s="197"/>
      <c r="E165" s="197"/>
      <c r="F165" s="197"/>
      <c r="G165" s="197"/>
      <c r="H165" s="197"/>
    </row>
    <row r="166" spans="2:8" x14ac:dyDescent="0.3">
      <c r="B166" s="197"/>
      <c r="C166" s="197"/>
      <c r="D166" s="197"/>
      <c r="E166" s="197"/>
      <c r="F166" s="197"/>
      <c r="G166" s="197"/>
      <c r="H166" s="197"/>
    </row>
    <row r="167" spans="2:8" x14ac:dyDescent="0.3">
      <c r="B167" s="197"/>
      <c r="C167" s="197"/>
      <c r="D167" s="197"/>
      <c r="E167" s="197"/>
      <c r="F167" s="197"/>
      <c r="G167" s="197"/>
      <c r="H167" s="197"/>
    </row>
    <row r="168" spans="2:8" x14ac:dyDescent="0.3">
      <c r="B168" s="197"/>
      <c r="C168" s="197"/>
      <c r="D168" s="197"/>
      <c r="E168" s="197"/>
      <c r="F168" s="197"/>
      <c r="G168" s="197"/>
      <c r="H168" s="197"/>
    </row>
    <row r="169" spans="2:8" x14ac:dyDescent="0.3">
      <c r="B169" s="197"/>
      <c r="C169" s="197"/>
      <c r="D169" s="197"/>
      <c r="E169" s="197"/>
      <c r="F169" s="197"/>
      <c r="G169" s="197"/>
      <c r="H169" s="197"/>
    </row>
    <row r="170" spans="2:8" x14ac:dyDescent="0.3">
      <c r="B170" s="197"/>
      <c r="C170" s="197"/>
      <c r="D170" s="197"/>
      <c r="E170" s="197"/>
      <c r="F170" s="197"/>
      <c r="G170" s="197"/>
      <c r="H170" s="197"/>
    </row>
    <row r="171" spans="2:8" x14ac:dyDescent="0.3">
      <c r="B171" s="197"/>
      <c r="C171" s="197"/>
      <c r="D171" s="197"/>
      <c r="E171" s="197"/>
      <c r="F171" s="197"/>
      <c r="G171" s="197"/>
      <c r="H171" s="197"/>
    </row>
    <row r="172" spans="2:8" x14ac:dyDescent="0.3">
      <c r="B172" s="197"/>
      <c r="C172" s="197"/>
      <c r="D172" s="197"/>
      <c r="E172" s="197"/>
      <c r="F172" s="197"/>
      <c r="G172" s="197"/>
      <c r="H172" s="197"/>
    </row>
    <row r="173" spans="2:8" x14ac:dyDescent="0.3">
      <c r="B173" s="197"/>
      <c r="C173" s="197"/>
      <c r="D173" s="197"/>
      <c r="E173" s="197"/>
      <c r="F173" s="197"/>
      <c r="G173" s="197"/>
      <c r="H173" s="197"/>
    </row>
    <row r="174" spans="2:8" x14ac:dyDescent="0.3">
      <c r="B174" s="197"/>
      <c r="C174" s="197"/>
      <c r="D174" s="197"/>
      <c r="E174" s="197"/>
      <c r="F174" s="197"/>
      <c r="G174" s="197"/>
      <c r="H174" s="197"/>
    </row>
    <row r="175" spans="2:8" x14ac:dyDescent="0.3">
      <c r="B175" s="197"/>
      <c r="C175" s="197"/>
      <c r="D175" s="197"/>
      <c r="E175" s="197"/>
      <c r="F175" s="197"/>
      <c r="G175" s="197"/>
      <c r="H175" s="197"/>
    </row>
    <row r="176" spans="2:8" x14ac:dyDescent="0.3">
      <c r="B176" s="197"/>
      <c r="C176" s="197"/>
      <c r="D176" s="197"/>
      <c r="E176" s="197"/>
      <c r="F176" s="197"/>
      <c r="G176" s="197"/>
      <c r="H176" s="197"/>
    </row>
    <row r="177" spans="2:8" x14ac:dyDescent="0.3">
      <c r="B177" s="197"/>
      <c r="C177" s="197"/>
      <c r="D177" s="197"/>
      <c r="E177" s="197"/>
      <c r="F177" s="197"/>
      <c r="G177" s="197"/>
      <c r="H177" s="197"/>
    </row>
    <row r="178" spans="2:8" x14ac:dyDescent="0.3">
      <c r="B178" s="197"/>
      <c r="C178" s="197"/>
      <c r="D178" s="197"/>
      <c r="E178" s="197"/>
      <c r="F178" s="197"/>
      <c r="G178" s="197"/>
      <c r="H178" s="197"/>
    </row>
    <row r="179" spans="2:8" x14ac:dyDescent="0.3">
      <c r="B179" s="197"/>
      <c r="C179" s="197"/>
      <c r="D179" s="197"/>
      <c r="E179" s="197"/>
      <c r="F179" s="197"/>
      <c r="G179" s="197"/>
      <c r="H179" s="197"/>
    </row>
    <row r="180" spans="2:8" x14ac:dyDescent="0.3">
      <c r="B180" s="197"/>
      <c r="C180" s="197"/>
      <c r="D180" s="197"/>
      <c r="E180" s="197"/>
      <c r="F180" s="197"/>
      <c r="G180" s="197"/>
      <c r="H180" s="197"/>
    </row>
    <row r="181" spans="2:8" x14ac:dyDescent="0.3">
      <c r="B181" s="197"/>
      <c r="C181" s="197"/>
      <c r="D181" s="197"/>
      <c r="E181" s="197"/>
      <c r="F181" s="197"/>
      <c r="G181" s="197"/>
      <c r="H181" s="197"/>
    </row>
    <row r="182" spans="2:8" x14ac:dyDescent="0.3">
      <c r="B182" s="197"/>
    </row>
    <row r="183" spans="2:8" x14ac:dyDescent="0.3">
      <c r="B183" s="197"/>
    </row>
  </sheetData>
  <sheetProtection sheet="1" objects="1" scenarios="1" formatCells="0" formatColumns="0" formatRows="0" insertHyperlinks="0" selectLockedCells="1" sort="0" autoFilter="0"/>
  <conditionalFormatting sqref="E17:E26">
    <cfRule type="iconSet" priority="16">
      <iconSet iconSet="5Rating">
        <cfvo type="percent" val="0"/>
        <cfvo type="num" val="1"/>
        <cfvo type="num" val="2"/>
        <cfvo type="num" val="3"/>
        <cfvo type="num" val="4"/>
      </iconSet>
    </cfRule>
  </conditionalFormatting>
  <conditionalFormatting sqref="E31:E40">
    <cfRule type="iconSet" priority="14">
      <iconSet iconSet="5Rating">
        <cfvo type="percent" val="0"/>
        <cfvo type="num" val="1"/>
        <cfvo type="num" val="2"/>
        <cfvo type="num" val="3"/>
        <cfvo type="num" val="4"/>
      </iconSet>
    </cfRule>
  </conditionalFormatting>
  <conditionalFormatting sqref="E45:E54">
    <cfRule type="iconSet" priority="12">
      <iconSet iconSet="5Rating">
        <cfvo type="percent" val="0"/>
        <cfvo type="num" val="1"/>
        <cfvo type="num" val="2"/>
        <cfvo type="num" val="3"/>
        <cfvo type="num" val="4"/>
      </iconSet>
    </cfRule>
  </conditionalFormatting>
  <conditionalFormatting sqref="E59:E68">
    <cfRule type="iconSet" priority="8">
      <iconSet iconSet="5Rating">
        <cfvo type="percent" val="0"/>
        <cfvo type="num" val="1"/>
        <cfvo type="num" val="2"/>
        <cfvo type="num" val="3"/>
        <cfvo type="num" val="4"/>
      </iconSet>
    </cfRule>
  </conditionalFormatting>
  <conditionalFormatting sqref="E73:E82">
    <cfRule type="iconSet" priority="5">
      <iconSet iconSet="5Rating">
        <cfvo type="percent" val="0"/>
        <cfvo type="num" val="1"/>
        <cfvo type="num" val="2"/>
        <cfvo type="num" val="3"/>
        <cfvo type="num" val="4"/>
      </iconSet>
    </cfRule>
  </conditionalFormatting>
  <conditionalFormatting sqref="E87:E96">
    <cfRule type="iconSet" priority="2">
      <iconSet iconSet="5Rating">
        <cfvo type="percent" val="0"/>
        <cfvo type="num" val="1"/>
        <cfvo type="num" val="2"/>
        <cfvo type="num" val="3"/>
        <cfvo type="num" val="4"/>
      </iconSet>
    </cfRule>
  </conditionalFormatting>
  <conditionalFormatting sqref="F17:F26">
    <cfRule type="iconSet" priority="18">
      <iconSet iconSet="3ArrowsGray" showValue="0" reverse="1">
        <cfvo type="percent" val="0"/>
        <cfvo type="num" val="2"/>
        <cfvo type="num" val="3"/>
      </iconSet>
    </cfRule>
  </conditionalFormatting>
  <conditionalFormatting sqref="F31:F40">
    <cfRule type="iconSet" priority="15">
      <iconSet iconSet="3ArrowsGray" showValue="0" reverse="1">
        <cfvo type="percent" val="0"/>
        <cfvo type="num" val="2"/>
        <cfvo type="num" val="3"/>
      </iconSet>
    </cfRule>
  </conditionalFormatting>
  <conditionalFormatting sqref="F45:F54">
    <cfRule type="iconSet" priority="13">
      <iconSet iconSet="3ArrowsGray" showValue="0" reverse="1">
        <cfvo type="percent" val="0"/>
        <cfvo type="num" val="2"/>
        <cfvo type="num" val="3"/>
      </iconSet>
    </cfRule>
  </conditionalFormatting>
  <conditionalFormatting sqref="F59:F68">
    <cfRule type="iconSet" priority="9">
      <iconSet iconSet="3ArrowsGray" showValue="0" reverse="1">
        <cfvo type="percent" val="0"/>
        <cfvo type="num" val="2"/>
        <cfvo type="num" val="3"/>
      </iconSet>
    </cfRule>
  </conditionalFormatting>
  <conditionalFormatting sqref="F73:F82">
    <cfRule type="iconSet" priority="6">
      <iconSet iconSet="3ArrowsGray" showValue="0" reverse="1">
        <cfvo type="percent" val="0"/>
        <cfvo type="num" val="2"/>
        <cfvo type="num" val="3"/>
      </iconSet>
    </cfRule>
  </conditionalFormatting>
  <conditionalFormatting sqref="F87:F96">
    <cfRule type="iconSet" priority="3">
      <iconSet iconSet="3ArrowsGray" showValue="0" reverse="1">
        <cfvo type="percent" val="0"/>
        <cfvo type="num" val="2"/>
        <cfvo type="num" val="3"/>
      </iconSet>
    </cfRule>
  </conditionalFormatting>
  <conditionalFormatting sqref="H17:H26">
    <cfRule type="iconSet" priority="17">
      <iconSet iconSet="3Symbols2" showValue="0" reverse="1">
        <cfvo type="percent" val="0"/>
        <cfvo type="num" val="2"/>
        <cfvo type="num" val="3"/>
      </iconSet>
    </cfRule>
  </conditionalFormatting>
  <conditionalFormatting sqref="H31:H40">
    <cfRule type="iconSet" priority="10">
      <iconSet iconSet="3Symbols2" showValue="0" reverse="1">
        <cfvo type="percent" val="0"/>
        <cfvo type="num" val="2"/>
        <cfvo type="num" val="3"/>
      </iconSet>
    </cfRule>
  </conditionalFormatting>
  <conditionalFormatting sqref="H45:H54">
    <cfRule type="iconSet" priority="11">
      <iconSet iconSet="3Symbols2" showValue="0" reverse="1">
        <cfvo type="percent" val="0"/>
        <cfvo type="num" val="2"/>
        <cfvo type="num" val="3"/>
      </iconSet>
    </cfRule>
  </conditionalFormatting>
  <conditionalFormatting sqref="H59:H68">
    <cfRule type="iconSet" priority="7">
      <iconSet iconSet="3Symbols2" showValue="0" reverse="1">
        <cfvo type="percent" val="0"/>
        <cfvo type="num" val="2"/>
        <cfvo type="num" val="3"/>
      </iconSet>
    </cfRule>
  </conditionalFormatting>
  <conditionalFormatting sqref="H73:H82">
    <cfRule type="iconSet" priority="4">
      <iconSet iconSet="3Symbols2" showValue="0" reverse="1">
        <cfvo type="percent" val="0"/>
        <cfvo type="num" val="2"/>
        <cfvo type="num" val="3"/>
      </iconSet>
    </cfRule>
  </conditionalFormatting>
  <conditionalFormatting sqref="H87:H96">
    <cfRule type="iconSet" priority="1">
      <iconSet iconSet="3Symbols2" showValue="0" reverse="1">
        <cfvo type="percent" val="0"/>
        <cfvo type="num" val="2"/>
        <cfvo type="num" val="3"/>
      </iconSet>
    </cfRule>
  </conditionalFormatting>
  <dataValidations count="2">
    <dataValidation type="list" showInputMessage="1" showErrorMessage="1" sqref="E73:E82 E17:E26 E31:E40 E45:E54 E59:E68 E87:E96" xr:uid="{00000000-0002-0000-0300-000000000000}">
      <formula1>"0,1,2,3,4"</formula1>
    </dataValidation>
    <dataValidation type="list" showInputMessage="1" showErrorMessage="1" sqref="F59:F68 F73:F82 H87:H96 F45:F54 F31:F40 F17:F26 H17:H26 H31:H40 H45:H54 H59:H68 H73:H82 F87:F96" xr:uid="{00000000-0002-0000-0300-000001000000}">
      <formula1>"1,2,3"</formula1>
    </dataValidation>
  </dataValidations>
  <printOptions horizontalCentered="1" verticalCentered="1"/>
  <pageMargins left="0.23622047244094491" right="0.23622047244094491" top="0.19685039370078741" bottom="0.19685039370078741" header="0.19685039370078741" footer="0.19685039370078741"/>
  <pageSetup paperSize="8" orientation="portrait" r:id="rId1"/>
  <headerFooter>
    <oddFooter>&amp;L&amp;8&amp;K00-048(c) S.Imboden&amp;R&amp;8&amp;K00-048Seite &amp;P von &amp;N</oddFooter>
  </headerFooter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Tabelle12">
    <tabColor theme="4" tint="0.59999389629810485"/>
  </sheetPr>
  <dimension ref="A1:R153"/>
  <sheetViews>
    <sheetView showGridLines="0" zoomScaleNormal="100" workbookViewId="0">
      <pane ySplit="1" topLeftCell="A2" activePane="bottomLeft" state="frozen"/>
      <selection activeCell="B1" sqref="B1"/>
      <selection pane="bottomLeft" activeCell="A2" sqref="A2"/>
    </sheetView>
  </sheetViews>
  <sheetFormatPr baseColWidth="10" defaultColWidth="11.44140625" defaultRowHeight="14.4" x14ac:dyDescent="0.3"/>
  <cols>
    <col min="1" max="1" width="7" style="93" customWidth="1"/>
    <col min="2" max="2" width="4.21875" style="83" customWidth="1"/>
    <col min="3" max="3" width="27" style="93" customWidth="1"/>
    <col min="4" max="4" width="40.21875" style="93" customWidth="1"/>
    <col min="5" max="5" width="10.21875" style="93" customWidth="1"/>
    <col min="6" max="6" width="6.5546875" style="330" customWidth="1"/>
    <col min="7" max="7" width="49.21875" style="93" customWidth="1"/>
    <col min="8" max="8" width="6.77734375" style="93" customWidth="1"/>
    <col min="9" max="9" width="4.5546875" style="93" hidden="1" customWidth="1"/>
    <col min="10" max="10" width="4.77734375" style="93" customWidth="1"/>
    <col min="11" max="11" width="4.5546875" style="93" customWidth="1"/>
    <col min="12" max="18" width="3.5546875" style="93" customWidth="1"/>
    <col min="19" max="16384" width="11.44140625" style="93"/>
  </cols>
  <sheetData>
    <row r="1" spans="1:18" s="82" customFormat="1" ht="43.95" customHeight="1" x14ac:dyDescent="0.3">
      <c r="A1" s="78"/>
      <c r="B1" s="79" t="str">
        <f ca="1">' '!A99</f>
        <v>5  - K R Ä F T E - M O D E L L   (P O R T E R)</v>
      </c>
      <c r="C1" s="139"/>
      <c r="D1" s="79"/>
      <c r="E1" s="79"/>
      <c r="F1" s="328"/>
      <c r="G1" s="182"/>
      <c r="H1" s="80"/>
      <c r="I1" s="79"/>
      <c r="J1" s="142"/>
      <c r="K1" s="142"/>
      <c r="L1" s="142"/>
      <c r="M1" s="142"/>
      <c r="N1" s="142"/>
      <c r="O1" s="142"/>
      <c r="P1" s="142"/>
      <c r="Q1" s="142"/>
      <c r="R1" s="142"/>
    </row>
    <row r="2" spans="1:18" s="82" customFormat="1" ht="0.6" customHeight="1" x14ac:dyDescent="0.3">
      <c r="A2" s="183"/>
      <c r="B2" s="78"/>
      <c r="C2" s="78"/>
      <c r="D2" s="81"/>
      <c r="E2" s="81"/>
      <c r="F2" s="329"/>
      <c r="G2" s="184"/>
      <c r="H2" s="81"/>
      <c r="I2" s="81"/>
      <c r="J2" s="142"/>
      <c r="K2" s="142"/>
      <c r="L2" s="142"/>
      <c r="M2" s="142"/>
      <c r="N2" s="142"/>
      <c r="O2" s="142"/>
      <c r="P2" s="142"/>
      <c r="Q2" s="142"/>
      <c r="R2" s="142"/>
    </row>
    <row r="3" spans="1:18" ht="21" customHeight="1" x14ac:dyDescent="0.3">
      <c r="A3" s="83"/>
      <c r="B3" s="84"/>
    </row>
    <row r="4" spans="1:18" x14ac:dyDescent="0.3">
      <c r="A4" s="152"/>
      <c r="B4" s="331"/>
    </row>
    <row r="5" spans="1:18" x14ac:dyDescent="0.3">
      <c r="B5" s="331"/>
      <c r="F5" s="96" t="str">
        <f ca="1">' '!A100</f>
        <v>Bedrohung neue Mitbewerber</v>
      </c>
      <c r="G5" s="96">
        <f>IF(E34&lt;&gt;0,E34,0.1)</f>
        <v>10</v>
      </c>
    </row>
    <row r="6" spans="1:18" x14ac:dyDescent="0.3">
      <c r="B6" s="331"/>
      <c r="F6" s="96" t="str">
        <f ca="1">' '!A103</f>
        <v>Bedrohung durch Ersatzprodukte</v>
      </c>
      <c r="G6" s="96">
        <f>IF(E49&lt;&gt;0,E49,0.1)</f>
        <v>5</v>
      </c>
    </row>
    <row r="7" spans="1:18" x14ac:dyDescent="0.3">
      <c r="B7" s="331"/>
      <c r="F7" s="96" t="str">
        <f ca="1">' '!A101</f>
        <v>Verhandlungs-stärke Lieferanten</v>
      </c>
      <c r="G7" s="96">
        <f>IF(E64&lt;&gt;0,E64,0.1)</f>
        <v>2</v>
      </c>
    </row>
    <row r="8" spans="1:18" x14ac:dyDescent="0.3">
      <c r="B8" s="331"/>
      <c r="F8" s="96" t="str">
        <f ca="1">' '!A102</f>
        <v>Verhandlungs-stärke Kunden</v>
      </c>
      <c r="G8" s="96">
        <f>IF(E79&lt;&gt;0,E79,0.1)</f>
        <v>5</v>
      </c>
    </row>
    <row r="9" spans="1:18" x14ac:dyDescent="0.3">
      <c r="B9" s="331"/>
      <c r="F9" s="96" t="str">
        <f ca="1">' '!A104</f>
        <v>Mitbewerber/ Rivalität</v>
      </c>
      <c r="G9" s="96">
        <f>IF(E94&lt;&gt;0,E94,0.1)</f>
        <v>11</v>
      </c>
    </row>
    <row r="10" spans="1:18" x14ac:dyDescent="0.3">
      <c r="B10" s="331"/>
      <c r="G10" s="330"/>
    </row>
    <row r="11" spans="1:18" x14ac:dyDescent="0.3">
      <c r="B11" s="331"/>
      <c r="G11" s="330"/>
    </row>
    <row r="12" spans="1:18" x14ac:dyDescent="0.3">
      <c r="B12" s="331"/>
    </row>
    <row r="13" spans="1:18" x14ac:dyDescent="0.3">
      <c r="B13" s="331"/>
    </row>
    <row r="14" spans="1:18" x14ac:dyDescent="0.3">
      <c r="B14" s="331"/>
    </row>
    <row r="15" spans="1:18" x14ac:dyDescent="0.3">
      <c r="B15" s="331"/>
    </row>
    <row r="16" spans="1:18" x14ac:dyDescent="0.3">
      <c r="B16" s="332"/>
    </row>
    <row r="17" spans="1:9" x14ac:dyDescent="0.3">
      <c r="B17" s="332"/>
    </row>
    <row r="18" spans="1:9" x14ac:dyDescent="0.3">
      <c r="B18" s="332"/>
    </row>
    <row r="19" spans="1:9" x14ac:dyDescent="0.3">
      <c r="B19" s="332"/>
    </row>
    <row r="20" spans="1:9" x14ac:dyDescent="0.3">
      <c r="B20" s="332"/>
    </row>
    <row r="21" spans="1:9" ht="27" customHeight="1" x14ac:dyDescent="0.3"/>
    <row r="22" spans="1:9" ht="21" x14ac:dyDescent="0.4">
      <c r="B22" s="192"/>
      <c r="C22" s="193" t="str">
        <f ca="1">' '!A105</f>
        <v>Bedrohung durch neue Mitbewerber</v>
      </c>
      <c r="D22" s="194"/>
      <c r="E22" s="194"/>
      <c r="F22" s="194"/>
      <c r="G22" s="194"/>
      <c r="H22" s="194"/>
    </row>
    <row r="23" spans="1:9" s="197" customFormat="1" ht="28.8" x14ac:dyDescent="0.3">
      <c r="A23" s="93"/>
      <c r="B23" s="195" t="str">
        <f ca="1">' '!A110</f>
        <v>Nr.</v>
      </c>
      <c r="C23" s="195" t="str">
        <f ca="1">' '!A111</f>
        <v>Bezeichnung</v>
      </c>
      <c r="D23" s="195" t="str">
        <f ca="1">' '!A112</f>
        <v>Auswirkungen</v>
      </c>
      <c r="E23" s="195" t="str">
        <f ca="1">' '!A113</f>
        <v>Gefahren-grad</v>
      </c>
      <c r="F23" s="196" t="str">
        <f ca="1">' '!A115</f>
        <v>Trend</v>
      </c>
      <c r="G23" s="195" t="str">
        <f ca="1">' '!A116</f>
        <v>Mögliche Massnahmen</v>
      </c>
      <c r="H23" s="196" t="str">
        <f ca="1">' '!A117</f>
        <v>Status</v>
      </c>
      <c r="I23" s="93">
        <f ca="1">COUNTIF(H23:H33,1)</f>
        <v>1</v>
      </c>
    </row>
    <row r="24" spans="1:9" ht="23.4" x14ac:dyDescent="0.3">
      <c r="B24" s="198">
        <v>1</v>
      </c>
      <c r="C24" s="199" t="s">
        <v>1259</v>
      </c>
      <c r="D24" s="199"/>
      <c r="E24" s="200">
        <v>4</v>
      </c>
      <c r="F24" s="201">
        <v>2</v>
      </c>
      <c r="G24" s="199"/>
      <c r="H24" s="202">
        <v>1</v>
      </c>
      <c r="I24" s="93">
        <f>COUNTIF(H24:H33,2)</f>
        <v>2</v>
      </c>
    </row>
    <row r="25" spans="1:9" ht="23.4" x14ac:dyDescent="0.3">
      <c r="B25" s="203">
        <f t="shared" ref="B25:B33" si="0">$B24+1</f>
        <v>2</v>
      </c>
      <c r="C25" s="204"/>
      <c r="D25" s="204"/>
      <c r="E25" s="205">
        <v>4</v>
      </c>
      <c r="F25" s="206">
        <v>3</v>
      </c>
      <c r="G25" s="204"/>
      <c r="H25" s="207">
        <v>2</v>
      </c>
      <c r="I25" s="93">
        <f>COUNTIF(H24:H34,3)</f>
        <v>0</v>
      </c>
    </row>
    <row r="26" spans="1:9" ht="23.4" x14ac:dyDescent="0.3">
      <c r="B26" s="208">
        <f t="shared" si="0"/>
        <v>3</v>
      </c>
      <c r="C26" s="199"/>
      <c r="D26" s="199"/>
      <c r="E26" s="200">
        <v>2</v>
      </c>
      <c r="F26" s="201">
        <v>3</v>
      </c>
      <c r="G26" s="199"/>
      <c r="H26" s="202">
        <v>2</v>
      </c>
    </row>
    <row r="27" spans="1:9" ht="23.4" x14ac:dyDescent="0.3">
      <c r="B27" s="203">
        <f t="shared" si="0"/>
        <v>4</v>
      </c>
      <c r="C27" s="204"/>
      <c r="D27" s="204"/>
      <c r="E27" s="205"/>
      <c r="F27" s="206"/>
      <c r="G27" s="204"/>
      <c r="H27" s="207"/>
    </row>
    <row r="28" spans="1:9" ht="23.4" x14ac:dyDescent="0.3">
      <c r="B28" s="208">
        <f t="shared" si="0"/>
        <v>5</v>
      </c>
      <c r="C28" s="199"/>
      <c r="D28" s="199"/>
      <c r="E28" s="200"/>
      <c r="F28" s="201"/>
      <c r="G28" s="199"/>
      <c r="H28" s="202"/>
    </row>
    <row r="29" spans="1:9" ht="23.4" x14ac:dyDescent="0.3">
      <c r="B29" s="203">
        <f t="shared" si="0"/>
        <v>6</v>
      </c>
      <c r="C29" s="204"/>
      <c r="D29" s="204"/>
      <c r="E29" s="205"/>
      <c r="F29" s="206"/>
      <c r="G29" s="204"/>
      <c r="H29" s="207"/>
    </row>
    <row r="30" spans="1:9" ht="23.4" x14ac:dyDescent="0.3">
      <c r="B30" s="208">
        <f t="shared" si="0"/>
        <v>7</v>
      </c>
      <c r="C30" s="199"/>
      <c r="D30" s="199"/>
      <c r="E30" s="200"/>
      <c r="F30" s="201"/>
      <c r="G30" s="199"/>
      <c r="H30" s="202"/>
    </row>
    <row r="31" spans="1:9" ht="23.4" x14ac:dyDescent="0.3">
      <c r="B31" s="203">
        <f t="shared" si="0"/>
        <v>8</v>
      </c>
      <c r="C31" s="204"/>
      <c r="D31" s="204"/>
      <c r="E31" s="205"/>
      <c r="F31" s="206"/>
      <c r="G31" s="204"/>
      <c r="H31" s="207"/>
    </row>
    <row r="32" spans="1:9" ht="23.4" x14ac:dyDescent="0.3">
      <c r="B32" s="208">
        <f t="shared" si="0"/>
        <v>9</v>
      </c>
      <c r="C32" s="199"/>
      <c r="D32" s="199"/>
      <c r="E32" s="200"/>
      <c r="F32" s="201"/>
      <c r="G32" s="199"/>
      <c r="H32" s="202"/>
    </row>
    <row r="33" spans="2:12" ht="23.4" x14ac:dyDescent="0.3">
      <c r="B33" s="203">
        <f t="shared" si="0"/>
        <v>10</v>
      </c>
      <c r="C33" s="204"/>
      <c r="D33" s="204"/>
      <c r="E33" s="205"/>
      <c r="F33" s="206"/>
      <c r="G33" s="204"/>
      <c r="H33" s="207"/>
    </row>
    <row r="34" spans="2:12" x14ac:dyDescent="0.3">
      <c r="B34" s="209"/>
      <c r="C34" s="197"/>
      <c r="D34" s="210" t="str">
        <f ca="1">' '!$A$118</f>
        <v>Summe</v>
      </c>
      <c r="E34" s="211">
        <f>SUM(E24:E33)</f>
        <v>10</v>
      </c>
      <c r="F34" s="197"/>
      <c r="G34" s="212"/>
      <c r="H34" s="197"/>
    </row>
    <row r="35" spans="2:12" x14ac:dyDescent="0.3">
      <c r="B35" s="209"/>
      <c r="C35" s="197"/>
      <c r="D35" s="197"/>
      <c r="E35" s="197"/>
      <c r="F35" s="333"/>
      <c r="G35" s="197"/>
      <c r="H35" s="197"/>
    </row>
    <row r="36" spans="2:12" x14ac:dyDescent="0.3">
      <c r="B36" s="209"/>
      <c r="C36" s="197"/>
      <c r="D36" s="197"/>
      <c r="E36" s="197"/>
      <c r="F36" s="333"/>
      <c r="G36" s="197"/>
      <c r="H36" s="197"/>
    </row>
    <row r="37" spans="2:12" ht="21" x14ac:dyDescent="0.3">
      <c r="B37" s="213"/>
      <c r="C37" s="214" t="str">
        <f ca="1">' '!A107</f>
        <v>Bedrohung durch Ersatzprodukte</v>
      </c>
      <c r="D37" s="215"/>
      <c r="E37" s="215"/>
      <c r="F37" s="215"/>
      <c r="G37" s="215"/>
      <c r="H37" s="215"/>
    </row>
    <row r="38" spans="2:12" ht="27.6" x14ac:dyDescent="0.3">
      <c r="B38" s="216" t="str">
        <f ca="1">B23</f>
        <v>Nr.</v>
      </c>
      <c r="C38" s="217" t="str">
        <f ca="1">C23</f>
        <v>Bezeichnung</v>
      </c>
      <c r="D38" s="217" t="str">
        <f ca="1">D23</f>
        <v>Auswirkungen</v>
      </c>
      <c r="E38" s="218" t="s">
        <v>10</v>
      </c>
      <c r="F38" s="218" t="str">
        <f ca="1">F23</f>
        <v>Trend</v>
      </c>
      <c r="G38" s="217" t="str">
        <f ca="1">G23</f>
        <v>Mögliche Massnahmen</v>
      </c>
      <c r="H38" s="219" t="str">
        <f ca="1">H23</f>
        <v>Status</v>
      </c>
      <c r="I38" s="93">
        <f ca="1">COUNTIF(H38:H48,1)</f>
        <v>1</v>
      </c>
    </row>
    <row r="39" spans="2:12" ht="23.4" x14ac:dyDescent="0.3">
      <c r="B39" s="220">
        <v>1</v>
      </c>
      <c r="C39" s="221"/>
      <c r="D39" s="221"/>
      <c r="E39" s="222">
        <v>2</v>
      </c>
      <c r="F39" s="223">
        <v>3</v>
      </c>
      <c r="G39" s="221"/>
      <c r="H39" s="224">
        <v>1</v>
      </c>
      <c r="I39" s="93">
        <f ca="1">COUNTIF(H38:H48,2)</f>
        <v>1</v>
      </c>
    </row>
    <row r="40" spans="2:12" ht="23.4" x14ac:dyDescent="0.3">
      <c r="B40" s="225">
        <f t="shared" ref="B40:B48" si="1">$B39+1</f>
        <v>2</v>
      </c>
      <c r="C40" s="226"/>
      <c r="D40" s="226"/>
      <c r="E40" s="227">
        <v>3</v>
      </c>
      <c r="F40" s="228">
        <v>3</v>
      </c>
      <c r="G40" s="226"/>
      <c r="H40" s="229">
        <v>2</v>
      </c>
      <c r="I40" s="93">
        <f ca="1">COUNTIF(H38:H50,3)</f>
        <v>0</v>
      </c>
    </row>
    <row r="41" spans="2:12" ht="23.4" x14ac:dyDescent="0.3">
      <c r="B41" s="220">
        <f t="shared" si="1"/>
        <v>3</v>
      </c>
      <c r="C41" s="221"/>
      <c r="D41" s="221"/>
      <c r="E41" s="222"/>
      <c r="F41" s="223"/>
      <c r="G41" s="221"/>
      <c r="H41" s="224"/>
    </row>
    <row r="42" spans="2:12" ht="23.4" x14ac:dyDescent="0.3">
      <c r="B42" s="225">
        <f t="shared" si="1"/>
        <v>4</v>
      </c>
      <c r="C42" s="226"/>
      <c r="D42" s="226"/>
      <c r="E42" s="227"/>
      <c r="F42" s="228"/>
      <c r="G42" s="226"/>
      <c r="H42" s="229"/>
    </row>
    <row r="43" spans="2:12" ht="23.4" x14ac:dyDescent="0.3">
      <c r="B43" s="220">
        <f t="shared" si="1"/>
        <v>5</v>
      </c>
      <c r="C43" s="221"/>
      <c r="D43" s="221"/>
      <c r="E43" s="222"/>
      <c r="F43" s="223"/>
      <c r="G43" s="221"/>
      <c r="H43" s="224"/>
    </row>
    <row r="44" spans="2:12" ht="23.4" x14ac:dyDescent="0.3">
      <c r="B44" s="225">
        <f t="shared" si="1"/>
        <v>6</v>
      </c>
      <c r="C44" s="226"/>
      <c r="D44" s="226"/>
      <c r="E44" s="227"/>
      <c r="F44" s="228"/>
      <c r="G44" s="226"/>
      <c r="H44" s="229"/>
    </row>
    <row r="45" spans="2:12" ht="23.4" x14ac:dyDescent="0.3">
      <c r="B45" s="220">
        <f t="shared" si="1"/>
        <v>7</v>
      </c>
      <c r="C45" s="221"/>
      <c r="D45" s="221"/>
      <c r="E45" s="222"/>
      <c r="F45" s="223"/>
      <c r="G45" s="221"/>
      <c r="H45" s="224"/>
      <c r="K45" s="334"/>
      <c r="L45" s="335"/>
    </row>
    <row r="46" spans="2:12" ht="23.4" x14ac:dyDescent="0.3">
      <c r="B46" s="225">
        <f t="shared" si="1"/>
        <v>8</v>
      </c>
      <c r="C46" s="226"/>
      <c r="D46" s="226"/>
      <c r="E46" s="227"/>
      <c r="F46" s="228"/>
      <c r="G46" s="226"/>
      <c r="H46" s="229"/>
      <c r="L46" s="335"/>
    </row>
    <row r="47" spans="2:12" ht="23.4" x14ac:dyDescent="0.3">
      <c r="B47" s="220">
        <f t="shared" si="1"/>
        <v>9</v>
      </c>
      <c r="C47" s="221"/>
      <c r="D47" s="221"/>
      <c r="E47" s="222"/>
      <c r="F47" s="223"/>
      <c r="G47" s="221"/>
      <c r="H47" s="224"/>
    </row>
    <row r="48" spans="2:12" ht="23.4" x14ac:dyDescent="0.3">
      <c r="B48" s="231">
        <f t="shared" si="1"/>
        <v>10</v>
      </c>
      <c r="C48" s="232"/>
      <c r="D48" s="232"/>
      <c r="E48" s="233"/>
      <c r="F48" s="234"/>
      <c r="G48" s="232"/>
      <c r="H48" s="235"/>
    </row>
    <row r="49" spans="2:11" x14ac:dyDescent="0.3">
      <c r="B49" s="209"/>
      <c r="C49" s="197"/>
      <c r="D49" s="210" t="str">
        <f ca="1">' '!$A$118</f>
        <v>Summe</v>
      </c>
      <c r="E49" s="211">
        <f>SUM(E39:E48)</f>
        <v>5</v>
      </c>
      <c r="F49" s="197"/>
      <c r="G49" s="197"/>
      <c r="H49" s="197"/>
    </row>
    <row r="50" spans="2:11" x14ac:dyDescent="0.3">
      <c r="B50" s="209"/>
      <c r="C50" s="197"/>
      <c r="D50" s="197"/>
      <c r="E50" s="197"/>
      <c r="F50" s="333"/>
      <c r="G50" s="197"/>
      <c r="H50" s="197"/>
    </row>
    <row r="51" spans="2:11" x14ac:dyDescent="0.3">
      <c r="B51" s="209"/>
      <c r="C51" s="197"/>
      <c r="D51" s="197"/>
      <c r="E51" s="197"/>
      <c r="F51" s="333"/>
      <c r="G51" s="197"/>
      <c r="H51" s="197"/>
    </row>
    <row r="52" spans="2:11" ht="21" x14ac:dyDescent="0.3">
      <c r="B52" s="236"/>
      <c r="C52" s="237" t="str">
        <f ca="1">' '!A106</f>
        <v>Verhandlungsstärke der Lieferanten</v>
      </c>
      <c r="D52" s="238"/>
      <c r="E52" s="238"/>
      <c r="F52" s="238"/>
      <c r="G52" s="238"/>
      <c r="H52" s="238"/>
    </row>
    <row r="53" spans="2:11" ht="27.6" x14ac:dyDescent="0.3">
      <c r="B53" s="239" t="str">
        <f t="shared" ref="B53:H53" ca="1" si="2">B23</f>
        <v>Nr.</v>
      </c>
      <c r="C53" s="240" t="str">
        <f t="shared" ca="1" si="2"/>
        <v>Bezeichnung</v>
      </c>
      <c r="D53" s="240" t="str">
        <f t="shared" ca="1" si="2"/>
        <v>Auswirkungen</v>
      </c>
      <c r="E53" s="241" t="str">
        <f t="shared" ca="1" si="2"/>
        <v>Gefahren-grad</v>
      </c>
      <c r="F53" s="241" t="str">
        <f t="shared" ca="1" si="2"/>
        <v>Trend</v>
      </c>
      <c r="G53" s="240" t="str">
        <f t="shared" ca="1" si="2"/>
        <v>Mögliche Massnahmen</v>
      </c>
      <c r="H53" s="242" t="str">
        <f t="shared" ca="1" si="2"/>
        <v>Status</v>
      </c>
      <c r="I53" s="93">
        <f ca="1">COUNTIF(H53:H63,1)</f>
        <v>0</v>
      </c>
    </row>
    <row r="54" spans="2:11" ht="28.8" x14ac:dyDescent="0.3">
      <c r="B54" s="243">
        <v>1</v>
      </c>
      <c r="C54" s="244" t="s">
        <v>310</v>
      </c>
      <c r="D54" s="244" t="s">
        <v>311</v>
      </c>
      <c r="E54" s="245">
        <v>2</v>
      </c>
      <c r="F54" s="246">
        <v>2</v>
      </c>
      <c r="G54" s="244" t="s">
        <v>312</v>
      </c>
      <c r="H54" s="247">
        <v>2</v>
      </c>
      <c r="I54" s="93">
        <f ca="1">COUNTIF(H53:H63,2)</f>
        <v>1</v>
      </c>
    </row>
    <row r="55" spans="2:11" ht="23.4" x14ac:dyDescent="0.3">
      <c r="B55" s="248">
        <f t="shared" ref="B55:B63" si="3">$B54+1</f>
        <v>2</v>
      </c>
      <c r="C55" s="249"/>
      <c r="D55" s="249"/>
      <c r="E55" s="250"/>
      <c r="F55" s="251"/>
      <c r="G55" s="249"/>
      <c r="H55" s="252"/>
      <c r="I55" s="93">
        <f ca="1">COUNTIF(H53:H64,3)</f>
        <v>0</v>
      </c>
    </row>
    <row r="56" spans="2:11" ht="23.4" x14ac:dyDescent="0.3">
      <c r="B56" s="243">
        <f t="shared" si="3"/>
        <v>3</v>
      </c>
      <c r="C56" s="244"/>
      <c r="D56" s="244"/>
      <c r="E56" s="245"/>
      <c r="F56" s="246"/>
      <c r="G56" s="244"/>
      <c r="H56" s="247"/>
    </row>
    <row r="57" spans="2:11" ht="23.4" x14ac:dyDescent="0.3">
      <c r="B57" s="248">
        <f t="shared" si="3"/>
        <v>4</v>
      </c>
      <c r="C57" s="249"/>
      <c r="D57" s="249"/>
      <c r="E57" s="250"/>
      <c r="F57" s="251"/>
      <c r="G57" s="249"/>
      <c r="H57" s="252"/>
      <c r="K57" s="334"/>
    </row>
    <row r="58" spans="2:11" ht="23.4" x14ac:dyDescent="0.3">
      <c r="B58" s="243">
        <f t="shared" si="3"/>
        <v>5</v>
      </c>
      <c r="C58" s="244"/>
      <c r="D58" s="244"/>
      <c r="E58" s="245"/>
      <c r="F58" s="246"/>
      <c r="G58" s="244"/>
      <c r="H58" s="247"/>
    </row>
    <row r="59" spans="2:11" ht="23.4" x14ac:dyDescent="0.3">
      <c r="B59" s="248">
        <f t="shared" si="3"/>
        <v>6</v>
      </c>
      <c r="C59" s="249"/>
      <c r="D59" s="249"/>
      <c r="E59" s="250"/>
      <c r="F59" s="251"/>
      <c r="G59" s="249"/>
      <c r="H59" s="252"/>
    </row>
    <row r="60" spans="2:11" ht="23.4" x14ac:dyDescent="0.3">
      <c r="B60" s="243">
        <f t="shared" si="3"/>
        <v>7</v>
      </c>
      <c r="C60" s="244"/>
      <c r="D60" s="244"/>
      <c r="E60" s="245"/>
      <c r="F60" s="246"/>
      <c r="G60" s="244"/>
      <c r="H60" s="247"/>
    </row>
    <row r="61" spans="2:11" ht="23.4" x14ac:dyDescent="0.3">
      <c r="B61" s="248">
        <f t="shared" si="3"/>
        <v>8</v>
      </c>
      <c r="C61" s="249"/>
      <c r="D61" s="249"/>
      <c r="E61" s="250"/>
      <c r="F61" s="251"/>
      <c r="G61" s="249"/>
      <c r="H61" s="252"/>
    </row>
    <row r="62" spans="2:11" ht="23.4" x14ac:dyDescent="0.3">
      <c r="B62" s="243">
        <f t="shared" si="3"/>
        <v>9</v>
      </c>
      <c r="C62" s="244"/>
      <c r="D62" s="244"/>
      <c r="E62" s="245"/>
      <c r="F62" s="246"/>
      <c r="G62" s="244"/>
      <c r="H62" s="247"/>
    </row>
    <row r="63" spans="2:11" ht="23.4" x14ac:dyDescent="0.3">
      <c r="B63" s="253">
        <f t="shared" si="3"/>
        <v>10</v>
      </c>
      <c r="C63" s="254"/>
      <c r="D63" s="254"/>
      <c r="E63" s="255"/>
      <c r="F63" s="256"/>
      <c r="G63" s="254"/>
      <c r="H63" s="257"/>
    </row>
    <row r="64" spans="2:11" x14ac:dyDescent="0.3">
      <c r="B64" s="209"/>
      <c r="C64" s="197"/>
      <c r="D64" s="210" t="str">
        <f ca="1">' '!$A$118</f>
        <v>Summe</v>
      </c>
      <c r="E64" s="211">
        <f>SUM(E54:E63)</f>
        <v>2</v>
      </c>
      <c r="F64" s="197"/>
      <c r="G64" s="197"/>
      <c r="H64" s="197"/>
    </row>
    <row r="65" spans="1:9" x14ac:dyDescent="0.3">
      <c r="B65" s="209"/>
      <c r="C65" s="197"/>
      <c r="D65" s="197"/>
      <c r="E65" s="197"/>
      <c r="F65" s="333"/>
      <c r="G65" s="197"/>
      <c r="H65" s="197"/>
    </row>
    <row r="66" spans="1:9" x14ac:dyDescent="0.3">
      <c r="B66" s="209"/>
      <c r="C66" s="197"/>
      <c r="D66" s="197"/>
      <c r="E66" s="197"/>
      <c r="F66" s="333"/>
      <c r="G66" s="197"/>
      <c r="H66" s="197"/>
    </row>
    <row r="67" spans="1:9" ht="21" x14ac:dyDescent="0.3">
      <c r="B67" s="258"/>
      <c r="C67" s="259" t="str">
        <f ca="1">' '!A108</f>
        <v>Verhandlungsstärke der Kunden</v>
      </c>
      <c r="D67" s="260"/>
      <c r="E67" s="260"/>
      <c r="F67" s="260"/>
      <c r="G67" s="260"/>
      <c r="H67" s="260"/>
    </row>
    <row r="68" spans="1:9" s="265" customFormat="1" ht="27.6" x14ac:dyDescent="0.3">
      <c r="A68" s="93"/>
      <c r="B68" s="261" t="str">
        <f t="shared" ref="B68:H68" ca="1" si="4">B23</f>
        <v>Nr.</v>
      </c>
      <c r="C68" s="262" t="str">
        <f t="shared" ca="1" si="4"/>
        <v>Bezeichnung</v>
      </c>
      <c r="D68" s="262" t="str">
        <f t="shared" ca="1" si="4"/>
        <v>Auswirkungen</v>
      </c>
      <c r="E68" s="263" t="str">
        <f t="shared" ca="1" si="4"/>
        <v>Gefahren-grad</v>
      </c>
      <c r="F68" s="263" t="str">
        <f t="shared" ca="1" si="4"/>
        <v>Trend</v>
      </c>
      <c r="G68" s="262" t="str">
        <f t="shared" ca="1" si="4"/>
        <v>Mögliche Massnahmen</v>
      </c>
      <c r="H68" s="264" t="str">
        <f t="shared" ca="1" si="4"/>
        <v>Status</v>
      </c>
      <c r="I68" s="93">
        <f ca="1">COUNTIF(H68:H78,1)</f>
        <v>0</v>
      </c>
    </row>
    <row r="69" spans="1:9" ht="23.4" x14ac:dyDescent="0.3">
      <c r="B69" s="266">
        <v>1</v>
      </c>
      <c r="C69" s="267"/>
      <c r="D69" s="267"/>
      <c r="E69" s="268">
        <v>3</v>
      </c>
      <c r="F69" s="269">
        <v>2</v>
      </c>
      <c r="G69" s="267"/>
      <c r="H69" s="270">
        <v>2</v>
      </c>
      <c r="I69" s="93">
        <f ca="1">COUNTIF(H68:H78,2)</f>
        <v>1</v>
      </c>
    </row>
    <row r="70" spans="1:9" ht="23.4" x14ac:dyDescent="0.3">
      <c r="B70" s="271">
        <f t="shared" ref="B70:B78" si="5">$B69+1</f>
        <v>2</v>
      </c>
      <c r="C70" s="272"/>
      <c r="D70" s="272"/>
      <c r="E70" s="273">
        <v>2</v>
      </c>
      <c r="F70" s="274"/>
      <c r="G70" s="272"/>
      <c r="H70" s="275"/>
      <c r="I70" s="93">
        <f ca="1">COUNTIF(H68:H79,3)</f>
        <v>0</v>
      </c>
    </row>
    <row r="71" spans="1:9" ht="23.4" x14ac:dyDescent="0.3">
      <c r="B71" s="266">
        <f t="shared" si="5"/>
        <v>3</v>
      </c>
      <c r="C71" s="267"/>
      <c r="D71" s="267"/>
      <c r="E71" s="268"/>
      <c r="F71" s="269"/>
      <c r="G71" s="267"/>
      <c r="H71" s="270"/>
    </row>
    <row r="72" spans="1:9" ht="23.4" x14ac:dyDescent="0.3">
      <c r="B72" s="271">
        <f t="shared" si="5"/>
        <v>4</v>
      </c>
      <c r="C72" s="272"/>
      <c r="D72" s="272"/>
      <c r="E72" s="273"/>
      <c r="F72" s="274"/>
      <c r="G72" s="272"/>
      <c r="H72" s="275"/>
    </row>
    <row r="73" spans="1:9" ht="23.4" x14ac:dyDescent="0.3">
      <c r="B73" s="266">
        <f t="shared" si="5"/>
        <v>5</v>
      </c>
      <c r="C73" s="267"/>
      <c r="D73" s="267"/>
      <c r="E73" s="268"/>
      <c r="F73" s="269"/>
      <c r="G73" s="267"/>
      <c r="H73" s="270"/>
    </row>
    <row r="74" spans="1:9" ht="23.4" x14ac:dyDescent="0.3">
      <c r="B74" s="271">
        <f t="shared" si="5"/>
        <v>6</v>
      </c>
      <c r="C74" s="272"/>
      <c r="D74" s="272"/>
      <c r="E74" s="273"/>
      <c r="F74" s="274"/>
      <c r="G74" s="272"/>
      <c r="H74" s="275"/>
    </row>
    <row r="75" spans="1:9" ht="23.4" x14ac:dyDescent="0.3">
      <c r="B75" s="266">
        <f t="shared" si="5"/>
        <v>7</v>
      </c>
      <c r="C75" s="267"/>
      <c r="D75" s="267"/>
      <c r="E75" s="268"/>
      <c r="F75" s="269"/>
      <c r="G75" s="267"/>
      <c r="H75" s="270"/>
    </row>
    <row r="76" spans="1:9" ht="23.4" x14ac:dyDescent="0.3">
      <c r="B76" s="271">
        <f t="shared" si="5"/>
        <v>8</v>
      </c>
      <c r="C76" s="272"/>
      <c r="D76" s="272"/>
      <c r="E76" s="273"/>
      <c r="F76" s="274"/>
      <c r="G76" s="272"/>
      <c r="H76" s="275"/>
    </row>
    <row r="77" spans="1:9" ht="23.4" x14ac:dyDescent="0.3">
      <c r="B77" s="266">
        <f t="shared" si="5"/>
        <v>9</v>
      </c>
      <c r="C77" s="267"/>
      <c r="D77" s="267"/>
      <c r="E77" s="268"/>
      <c r="F77" s="269"/>
      <c r="G77" s="267"/>
      <c r="H77" s="270"/>
    </row>
    <row r="78" spans="1:9" ht="23.4" x14ac:dyDescent="0.3">
      <c r="B78" s="276">
        <f t="shared" si="5"/>
        <v>10</v>
      </c>
      <c r="C78" s="277"/>
      <c r="D78" s="277"/>
      <c r="E78" s="278"/>
      <c r="F78" s="279"/>
      <c r="G78" s="277"/>
      <c r="H78" s="280"/>
    </row>
    <row r="79" spans="1:9" x14ac:dyDescent="0.3">
      <c r="B79" s="209"/>
      <c r="C79" s="197"/>
      <c r="D79" s="210" t="str">
        <f ca="1">' '!$A$118</f>
        <v>Summe</v>
      </c>
      <c r="E79" s="211">
        <f>SUM(E69:E78)</f>
        <v>5</v>
      </c>
      <c r="F79" s="197"/>
      <c r="G79" s="197"/>
      <c r="H79" s="197"/>
    </row>
    <row r="80" spans="1:9" x14ac:dyDescent="0.3">
      <c r="B80" s="209"/>
      <c r="C80" s="197"/>
      <c r="D80" s="197"/>
      <c r="E80" s="197"/>
      <c r="F80" s="333"/>
      <c r="G80" s="197"/>
      <c r="H80" s="197"/>
    </row>
    <row r="81" spans="1:9" x14ac:dyDescent="0.3">
      <c r="B81" s="209"/>
      <c r="C81" s="197"/>
      <c r="D81" s="197"/>
      <c r="E81" s="197"/>
      <c r="F81" s="333"/>
      <c r="G81" s="197"/>
      <c r="H81" s="197"/>
    </row>
    <row r="82" spans="1:9" ht="21" x14ac:dyDescent="0.3">
      <c r="B82" s="281"/>
      <c r="C82" s="282" t="str">
        <f ca="1">' '!A109</f>
        <v>Mitbewerber/Rivalität</v>
      </c>
      <c r="D82" s="283"/>
      <c r="E82" s="283"/>
      <c r="F82" s="283"/>
      <c r="G82" s="283"/>
      <c r="H82" s="283"/>
    </row>
    <row r="83" spans="1:9" s="265" customFormat="1" ht="27.6" x14ac:dyDescent="0.3">
      <c r="A83" s="93"/>
      <c r="B83" s="284" t="str">
        <f t="shared" ref="B83:H83" ca="1" si="6">B23</f>
        <v>Nr.</v>
      </c>
      <c r="C83" s="285" t="str">
        <f t="shared" ca="1" si="6"/>
        <v>Bezeichnung</v>
      </c>
      <c r="D83" s="285" t="str">
        <f t="shared" ca="1" si="6"/>
        <v>Auswirkungen</v>
      </c>
      <c r="E83" s="286" t="str">
        <f t="shared" ca="1" si="6"/>
        <v>Gefahren-grad</v>
      </c>
      <c r="F83" s="286" t="str">
        <f t="shared" ca="1" si="6"/>
        <v>Trend</v>
      </c>
      <c r="G83" s="285" t="str">
        <f t="shared" ca="1" si="6"/>
        <v>Mögliche Massnahmen</v>
      </c>
      <c r="H83" s="287" t="str">
        <f t="shared" ca="1" si="6"/>
        <v>Status</v>
      </c>
      <c r="I83" s="93">
        <f ca="1">COUNTIF(H83:H93,1)</f>
        <v>0</v>
      </c>
    </row>
    <row r="84" spans="1:9" ht="23.4" x14ac:dyDescent="0.3">
      <c r="B84" s="288">
        <v>1</v>
      </c>
      <c r="C84" s="289"/>
      <c r="D84" s="289"/>
      <c r="E84" s="290">
        <v>3</v>
      </c>
      <c r="F84" s="291">
        <v>3</v>
      </c>
      <c r="G84" s="289"/>
      <c r="H84" s="292">
        <v>3</v>
      </c>
      <c r="I84" s="93">
        <f ca="1">COUNTIF(H83:H93,2)</f>
        <v>0</v>
      </c>
    </row>
    <row r="85" spans="1:9" ht="23.4" x14ac:dyDescent="0.3">
      <c r="B85" s="293">
        <f t="shared" ref="B85:B93" si="7">$B84+1</f>
        <v>2</v>
      </c>
      <c r="C85" s="294"/>
      <c r="D85" s="294"/>
      <c r="E85" s="295">
        <v>4</v>
      </c>
      <c r="F85" s="296"/>
      <c r="G85" s="294"/>
      <c r="H85" s="297"/>
      <c r="I85" s="93">
        <f ca="1">COUNTIF(H83:H94,3)</f>
        <v>1</v>
      </c>
    </row>
    <row r="86" spans="1:9" ht="23.4" x14ac:dyDescent="0.3">
      <c r="B86" s="288">
        <f t="shared" si="7"/>
        <v>3</v>
      </c>
      <c r="C86" s="289"/>
      <c r="D86" s="289"/>
      <c r="E86" s="290">
        <v>4</v>
      </c>
      <c r="F86" s="291"/>
      <c r="G86" s="289"/>
      <c r="H86" s="292"/>
    </row>
    <row r="87" spans="1:9" ht="23.4" x14ac:dyDescent="0.3">
      <c r="B87" s="293">
        <f t="shared" si="7"/>
        <v>4</v>
      </c>
      <c r="C87" s="294"/>
      <c r="D87" s="294"/>
      <c r="E87" s="295"/>
      <c r="F87" s="296"/>
      <c r="G87" s="294"/>
      <c r="H87" s="297"/>
    </row>
    <row r="88" spans="1:9" ht="23.4" x14ac:dyDescent="0.3">
      <c r="B88" s="288">
        <f t="shared" si="7"/>
        <v>5</v>
      </c>
      <c r="C88" s="289"/>
      <c r="D88" s="289"/>
      <c r="E88" s="290"/>
      <c r="F88" s="291"/>
      <c r="G88" s="289"/>
      <c r="H88" s="292"/>
    </row>
    <row r="89" spans="1:9" ht="23.4" x14ac:dyDescent="0.3">
      <c r="B89" s="293">
        <f t="shared" si="7"/>
        <v>6</v>
      </c>
      <c r="C89" s="294"/>
      <c r="D89" s="294"/>
      <c r="E89" s="295"/>
      <c r="F89" s="296"/>
      <c r="G89" s="294"/>
      <c r="H89" s="297"/>
    </row>
    <row r="90" spans="1:9" ht="23.4" x14ac:dyDescent="0.3">
      <c r="B90" s="288">
        <f t="shared" si="7"/>
        <v>7</v>
      </c>
      <c r="C90" s="289"/>
      <c r="D90" s="289"/>
      <c r="E90" s="290"/>
      <c r="F90" s="291"/>
      <c r="G90" s="289"/>
      <c r="H90" s="292"/>
    </row>
    <row r="91" spans="1:9" ht="23.4" x14ac:dyDescent="0.3">
      <c r="B91" s="293">
        <f t="shared" si="7"/>
        <v>8</v>
      </c>
      <c r="C91" s="294"/>
      <c r="D91" s="294"/>
      <c r="E91" s="295"/>
      <c r="F91" s="296"/>
      <c r="G91" s="294"/>
      <c r="H91" s="297"/>
    </row>
    <row r="92" spans="1:9" ht="23.4" x14ac:dyDescent="0.3">
      <c r="B92" s="288">
        <f t="shared" si="7"/>
        <v>9</v>
      </c>
      <c r="C92" s="289"/>
      <c r="D92" s="289"/>
      <c r="E92" s="290"/>
      <c r="F92" s="291"/>
      <c r="G92" s="289"/>
      <c r="H92" s="292"/>
    </row>
    <row r="93" spans="1:9" ht="23.4" x14ac:dyDescent="0.3">
      <c r="B93" s="298">
        <f t="shared" si="7"/>
        <v>10</v>
      </c>
      <c r="C93" s="299"/>
      <c r="D93" s="299"/>
      <c r="E93" s="300"/>
      <c r="F93" s="301"/>
      <c r="G93" s="299"/>
      <c r="H93" s="302"/>
    </row>
    <row r="94" spans="1:9" x14ac:dyDescent="0.3">
      <c r="B94" s="209" t="s">
        <v>2794</v>
      </c>
      <c r="C94" s="197"/>
      <c r="D94" s="210" t="str">
        <f ca="1">' '!$A$118</f>
        <v>Summe</v>
      </c>
      <c r="E94" s="211">
        <f>SUM(E84:E93)</f>
        <v>11</v>
      </c>
      <c r="F94" s="197"/>
      <c r="G94" s="197"/>
      <c r="H94" s="197"/>
    </row>
    <row r="95" spans="1:9" x14ac:dyDescent="0.3">
      <c r="B95" s="209"/>
      <c r="C95" s="197"/>
      <c r="D95" s="197"/>
      <c r="E95" s="197"/>
      <c r="F95" s="333"/>
      <c r="G95" s="197"/>
      <c r="H95" s="197"/>
    </row>
    <row r="96" spans="1:9" x14ac:dyDescent="0.3">
      <c r="C96" s="197"/>
      <c r="D96" s="197"/>
      <c r="E96" s="197"/>
      <c r="F96" s="333"/>
      <c r="G96" s="197"/>
      <c r="H96" s="197"/>
    </row>
    <row r="97" spans="2:8" x14ac:dyDescent="0.3">
      <c r="B97" s="209"/>
      <c r="C97" s="197"/>
      <c r="D97" s="197"/>
      <c r="E97" s="197"/>
      <c r="F97" s="333"/>
      <c r="G97" s="197"/>
      <c r="H97" s="197"/>
    </row>
    <row r="98" spans="2:8" x14ac:dyDescent="0.3">
      <c r="B98" s="209"/>
      <c r="C98" s="197"/>
      <c r="D98" s="197"/>
      <c r="E98" s="197"/>
      <c r="F98" s="333"/>
      <c r="G98" s="197"/>
      <c r="H98" s="197"/>
    </row>
    <row r="99" spans="2:8" x14ac:dyDescent="0.3">
      <c r="B99" s="209"/>
      <c r="C99" s="197"/>
      <c r="D99" s="197"/>
      <c r="E99" s="197"/>
      <c r="F99" s="333"/>
      <c r="G99" s="197"/>
      <c r="H99" s="197"/>
    </row>
    <row r="100" spans="2:8" x14ac:dyDescent="0.3">
      <c r="B100" s="209"/>
      <c r="C100" s="197"/>
      <c r="D100" s="197"/>
      <c r="E100" s="197"/>
      <c r="F100" s="333"/>
      <c r="G100" s="197"/>
      <c r="H100" s="197"/>
    </row>
    <row r="101" spans="2:8" x14ac:dyDescent="0.3">
      <c r="B101" s="209"/>
      <c r="C101" s="197"/>
      <c r="D101" s="197"/>
      <c r="E101" s="197"/>
      <c r="F101" s="333"/>
      <c r="G101" s="197"/>
      <c r="H101" s="197"/>
    </row>
    <row r="102" spans="2:8" x14ac:dyDescent="0.3">
      <c r="B102" s="209"/>
      <c r="C102" s="197"/>
      <c r="D102" s="197"/>
      <c r="E102" s="197"/>
      <c r="F102" s="333"/>
      <c r="G102" s="197"/>
      <c r="H102" s="197"/>
    </row>
    <row r="103" spans="2:8" x14ac:dyDescent="0.3">
      <c r="B103" s="209"/>
      <c r="C103" s="197"/>
      <c r="D103" s="197"/>
      <c r="E103" s="197"/>
      <c r="F103" s="333"/>
      <c r="G103" s="197"/>
      <c r="H103" s="197"/>
    </row>
    <row r="104" spans="2:8" x14ac:dyDescent="0.3">
      <c r="B104" s="209"/>
      <c r="C104" s="197"/>
      <c r="D104" s="197"/>
      <c r="E104" s="197"/>
      <c r="F104" s="333"/>
      <c r="G104" s="197"/>
      <c r="H104" s="197"/>
    </row>
    <row r="105" spans="2:8" x14ac:dyDescent="0.3">
      <c r="B105" s="209"/>
      <c r="C105" s="197"/>
      <c r="D105" s="197"/>
      <c r="E105" s="197"/>
      <c r="F105" s="333"/>
      <c r="G105" s="197"/>
      <c r="H105" s="197"/>
    </row>
    <row r="106" spans="2:8" x14ac:dyDescent="0.3">
      <c r="B106" s="209"/>
      <c r="C106" s="197"/>
      <c r="D106" s="197"/>
      <c r="E106" s="197"/>
      <c r="F106" s="333"/>
      <c r="G106" s="197"/>
      <c r="H106" s="197"/>
    </row>
    <row r="107" spans="2:8" x14ac:dyDescent="0.3">
      <c r="B107" s="209"/>
      <c r="C107" s="197"/>
      <c r="D107" s="197"/>
      <c r="E107" s="197"/>
      <c r="F107" s="333"/>
      <c r="G107" s="197"/>
      <c r="H107" s="197"/>
    </row>
    <row r="108" spans="2:8" x14ac:dyDescent="0.3">
      <c r="B108" s="209"/>
      <c r="C108" s="197"/>
      <c r="D108" s="197"/>
      <c r="E108" s="197"/>
      <c r="F108" s="333"/>
      <c r="G108" s="197"/>
      <c r="H108" s="197"/>
    </row>
    <row r="109" spans="2:8" x14ac:dyDescent="0.3">
      <c r="B109" s="209"/>
      <c r="C109" s="197"/>
      <c r="D109" s="197"/>
      <c r="E109" s="197"/>
      <c r="F109" s="333"/>
      <c r="G109" s="197"/>
      <c r="H109" s="197"/>
    </row>
    <row r="110" spans="2:8" x14ac:dyDescent="0.3">
      <c r="B110" s="209"/>
      <c r="C110" s="197"/>
      <c r="D110" s="197"/>
      <c r="E110" s="197"/>
      <c r="F110" s="333"/>
      <c r="G110" s="197"/>
      <c r="H110" s="197"/>
    </row>
    <row r="111" spans="2:8" x14ac:dyDescent="0.3">
      <c r="B111" s="209"/>
      <c r="C111" s="197"/>
      <c r="D111" s="197"/>
      <c r="E111" s="197"/>
      <c r="F111" s="333"/>
      <c r="G111" s="197"/>
      <c r="H111" s="197"/>
    </row>
    <row r="112" spans="2:8" x14ac:dyDescent="0.3">
      <c r="B112" s="209"/>
      <c r="C112" s="197"/>
      <c r="D112" s="197"/>
      <c r="E112" s="197"/>
      <c r="F112" s="333"/>
      <c r="G112" s="197"/>
      <c r="H112" s="197"/>
    </row>
    <row r="113" spans="2:8" x14ac:dyDescent="0.3">
      <c r="B113" s="209"/>
      <c r="C113" s="197"/>
      <c r="D113" s="197"/>
      <c r="E113" s="197"/>
      <c r="F113" s="333"/>
      <c r="G113" s="197"/>
      <c r="H113" s="197"/>
    </row>
    <row r="114" spans="2:8" x14ac:dyDescent="0.3">
      <c r="B114" s="209"/>
      <c r="C114" s="197"/>
      <c r="D114" s="197"/>
      <c r="E114" s="197"/>
      <c r="F114" s="333"/>
      <c r="G114" s="197"/>
      <c r="H114" s="197"/>
    </row>
    <row r="115" spans="2:8" x14ac:dyDescent="0.3">
      <c r="B115" s="209"/>
      <c r="C115" s="197"/>
      <c r="D115" s="197"/>
      <c r="E115" s="197"/>
      <c r="F115" s="333"/>
      <c r="G115" s="197"/>
      <c r="H115" s="197"/>
    </row>
    <row r="116" spans="2:8" x14ac:dyDescent="0.3">
      <c r="B116" s="209"/>
      <c r="C116" s="197"/>
      <c r="D116" s="197"/>
      <c r="E116" s="197"/>
      <c r="F116" s="333"/>
      <c r="G116" s="197"/>
      <c r="H116" s="197"/>
    </row>
    <row r="117" spans="2:8" x14ac:dyDescent="0.3">
      <c r="B117" s="209"/>
      <c r="C117" s="197"/>
      <c r="D117" s="197"/>
      <c r="E117" s="197"/>
      <c r="F117" s="333"/>
      <c r="G117" s="197"/>
      <c r="H117" s="197"/>
    </row>
    <row r="118" spans="2:8" x14ac:dyDescent="0.3">
      <c r="B118" s="209"/>
      <c r="C118" s="197"/>
      <c r="D118" s="197"/>
      <c r="E118" s="197"/>
      <c r="F118" s="333"/>
      <c r="G118" s="197"/>
      <c r="H118" s="197"/>
    </row>
    <row r="119" spans="2:8" x14ac:dyDescent="0.3">
      <c r="B119" s="209"/>
      <c r="C119" s="197"/>
      <c r="D119" s="197"/>
      <c r="E119" s="197"/>
      <c r="F119" s="333"/>
      <c r="G119" s="197"/>
      <c r="H119" s="197"/>
    </row>
    <row r="120" spans="2:8" x14ac:dyDescent="0.3">
      <c r="B120" s="209"/>
      <c r="C120" s="197"/>
      <c r="D120" s="197"/>
      <c r="E120" s="197"/>
      <c r="F120" s="333"/>
      <c r="G120" s="197"/>
      <c r="H120" s="197"/>
    </row>
    <row r="121" spans="2:8" x14ac:dyDescent="0.3">
      <c r="B121" s="209"/>
      <c r="C121" s="197"/>
      <c r="D121" s="197"/>
      <c r="E121" s="197"/>
      <c r="F121" s="333"/>
      <c r="G121" s="197"/>
      <c r="H121" s="197"/>
    </row>
    <row r="122" spans="2:8" x14ac:dyDescent="0.3">
      <c r="B122" s="209"/>
      <c r="C122" s="197"/>
      <c r="D122" s="197"/>
      <c r="E122" s="197"/>
      <c r="F122" s="333"/>
      <c r="G122" s="197"/>
      <c r="H122" s="197"/>
    </row>
    <row r="123" spans="2:8" x14ac:dyDescent="0.3">
      <c r="B123" s="209"/>
      <c r="C123" s="197"/>
      <c r="D123" s="197"/>
      <c r="E123" s="197"/>
      <c r="F123" s="333"/>
      <c r="G123" s="197"/>
      <c r="H123" s="197"/>
    </row>
    <row r="124" spans="2:8" x14ac:dyDescent="0.3">
      <c r="B124" s="209"/>
      <c r="C124" s="197"/>
      <c r="D124" s="197"/>
      <c r="E124" s="197"/>
      <c r="F124" s="333"/>
      <c r="G124" s="197"/>
      <c r="H124" s="197"/>
    </row>
    <row r="125" spans="2:8" x14ac:dyDescent="0.3">
      <c r="B125" s="209"/>
      <c r="C125" s="197"/>
      <c r="D125" s="197"/>
      <c r="E125" s="197"/>
      <c r="F125" s="333"/>
      <c r="G125" s="197"/>
      <c r="H125" s="197"/>
    </row>
    <row r="126" spans="2:8" x14ac:dyDescent="0.3">
      <c r="B126" s="209"/>
      <c r="C126" s="197"/>
      <c r="D126" s="197"/>
      <c r="E126" s="197"/>
      <c r="F126" s="333"/>
      <c r="G126" s="197"/>
      <c r="H126" s="197"/>
    </row>
    <row r="127" spans="2:8" x14ac:dyDescent="0.3">
      <c r="B127" s="209"/>
      <c r="C127" s="197"/>
      <c r="D127" s="197"/>
      <c r="E127" s="197"/>
      <c r="F127" s="333"/>
      <c r="G127" s="197"/>
      <c r="H127" s="197"/>
    </row>
    <row r="128" spans="2:8" x14ac:dyDescent="0.3">
      <c r="B128" s="209"/>
      <c r="C128" s="197"/>
      <c r="D128" s="197"/>
      <c r="E128" s="197"/>
      <c r="F128" s="333"/>
      <c r="G128" s="197"/>
      <c r="H128" s="197"/>
    </row>
    <row r="129" spans="2:8" x14ac:dyDescent="0.3">
      <c r="B129" s="209"/>
      <c r="C129" s="197"/>
      <c r="D129" s="197"/>
      <c r="E129" s="197"/>
      <c r="F129" s="333"/>
      <c r="G129" s="197"/>
      <c r="H129" s="197"/>
    </row>
    <row r="130" spans="2:8" x14ac:dyDescent="0.3">
      <c r="B130" s="209"/>
      <c r="C130" s="197"/>
      <c r="D130" s="197"/>
      <c r="E130" s="197"/>
      <c r="F130" s="333"/>
      <c r="G130" s="197"/>
      <c r="H130" s="197"/>
    </row>
    <row r="131" spans="2:8" x14ac:dyDescent="0.3">
      <c r="B131" s="209"/>
      <c r="C131" s="197"/>
      <c r="D131" s="197"/>
      <c r="E131" s="197"/>
      <c r="F131" s="333"/>
      <c r="G131" s="197"/>
      <c r="H131" s="197"/>
    </row>
    <row r="132" spans="2:8" x14ac:dyDescent="0.3">
      <c r="B132" s="209"/>
      <c r="C132" s="197"/>
      <c r="D132" s="197"/>
      <c r="E132" s="197"/>
      <c r="F132" s="333"/>
      <c r="G132" s="197"/>
      <c r="H132" s="197"/>
    </row>
    <row r="133" spans="2:8" x14ac:dyDescent="0.3">
      <c r="B133" s="209"/>
      <c r="C133" s="197"/>
      <c r="D133" s="197"/>
      <c r="E133" s="197"/>
      <c r="F133" s="333"/>
      <c r="G133" s="197"/>
      <c r="H133" s="197"/>
    </row>
    <row r="134" spans="2:8" x14ac:dyDescent="0.3">
      <c r="B134" s="209"/>
      <c r="C134" s="197"/>
      <c r="D134" s="197"/>
      <c r="E134" s="197"/>
      <c r="F134" s="333"/>
      <c r="G134" s="197"/>
      <c r="H134" s="197"/>
    </row>
    <row r="135" spans="2:8" x14ac:dyDescent="0.3">
      <c r="B135" s="209"/>
      <c r="C135" s="197"/>
      <c r="D135" s="197"/>
      <c r="E135" s="197"/>
      <c r="F135" s="333"/>
      <c r="G135" s="197"/>
      <c r="H135" s="197"/>
    </row>
    <row r="136" spans="2:8" x14ac:dyDescent="0.3">
      <c r="B136" s="209"/>
      <c r="C136" s="197"/>
      <c r="D136" s="197"/>
      <c r="E136" s="197"/>
      <c r="F136" s="333"/>
      <c r="G136" s="197"/>
      <c r="H136" s="197"/>
    </row>
    <row r="137" spans="2:8" x14ac:dyDescent="0.3">
      <c r="B137" s="209"/>
      <c r="C137" s="197"/>
      <c r="D137" s="197"/>
      <c r="E137" s="197"/>
      <c r="F137" s="333"/>
      <c r="G137" s="197"/>
      <c r="H137" s="197"/>
    </row>
    <row r="138" spans="2:8" x14ac:dyDescent="0.3">
      <c r="B138" s="209"/>
      <c r="C138" s="197"/>
      <c r="D138" s="197"/>
      <c r="E138" s="197"/>
      <c r="F138" s="333"/>
      <c r="G138" s="197"/>
      <c r="H138" s="197"/>
    </row>
    <row r="139" spans="2:8" x14ac:dyDescent="0.3">
      <c r="B139" s="209"/>
      <c r="C139" s="197"/>
      <c r="D139" s="197"/>
      <c r="E139" s="197"/>
      <c r="F139" s="333"/>
      <c r="G139" s="197"/>
      <c r="H139" s="197"/>
    </row>
    <row r="140" spans="2:8" x14ac:dyDescent="0.3">
      <c r="B140" s="209"/>
      <c r="C140" s="197"/>
      <c r="D140" s="197"/>
      <c r="E140" s="197"/>
      <c r="F140" s="333"/>
      <c r="G140" s="197"/>
      <c r="H140" s="197"/>
    </row>
    <row r="141" spans="2:8" x14ac:dyDescent="0.3">
      <c r="B141" s="209"/>
      <c r="C141" s="197"/>
      <c r="D141" s="197"/>
      <c r="E141" s="197"/>
      <c r="F141" s="333"/>
      <c r="G141" s="197"/>
      <c r="H141" s="197"/>
    </row>
    <row r="142" spans="2:8" x14ac:dyDescent="0.3">
      <c r="B142" s="209"/>
      <c r="C142" s="197"/>
      <c r="D142" s="197"/>
      <c r="E142" s="197"/>
      <c r="F142" s="333"/>
      <c r="G142" s="197"/>
      <c r="H142" s="197"/>
    </row>
    <row r="143" spans="2:8" x14ac:dyDescent="0.3">
      <c r="B143" s="209"/>
      <c r="C143" s="197"/>
      <c r="D143" s="197"/>
      <c r="E143" s="197"/>
      <c r="F143" s="333"/>
      <c r="G143" s="197"/>
      <c r="H143" s="197"/>
    </row>
    <row r="144" spans="2:8" x14ac:dyDescent="0.3">
      <c r="B144" s="209"/>
      <c r="C144" s="197"/>
      <c r="D144" s="197"/>
      <c r="E144" s="197"/>
      <c r="F144" s="333"/>
      <c r="G144" s="197"/>
      <c r="H144" s="197"/>
    </row>
    <row r="145" spans="2:8" x14ac:dyDescent="0.3">
      <c r="B145" s="209"/>
      <c r="C145" s="197"/>
      <c r="D145" s="197"/>
      <c r="E145" s="197"/>
      <c r="F145" s="333"/>
      <c r="G145" s="197"/>
      <c r="H145" s="197"/>
    </row>
    <row r="146" spans="2:8" x14ac:dyDescent="0.3">
      <c r="B146" s="209"/>
      <c r="C146" s="197"/>
      <c r="D146" s="197"/>
      <c r="E146" s="197"/>
      <c r="F146" s="333"/>
      <c r="G146" s="197"/>
      <c r="H146" s="197"/>
    </row>
    <row r="147" spans="2:8" x14ac:dyDescent="0.3">
      <c r="B147" s="209"/>
      <c r="C147" s="197"/>
      <c r="D147" s="197"/>
      <c r="E147" s="197"/>
      <c r="F147" s="333"/>
      <c r="G147" s="197"/>
      <c r="H147" s="197"/>
    </row>
    <row r="148" spans="2:8" x14ac:dyDescent="0.3">
      <c r="B148" s="209"/>
      <c r="C148" s="197"/>
      <c r="D148" s="197"/>
      <c r="E148" s="197"/>
      <c r="F148" s="333"/>
      <c r="G148" s="197"/>
      <c r="H148" s="197"/>
    </row>
    <row r="149" spans="2:8" x14ac:dyDescent="0.3">
      <c r="B149" s="209"/>
      <c r="C149" s="197"/>
      <c r="D149" s="197"/>
      <c r="E149" s="197"/>
      <c r="F149" s="333"/>
      <c r="G149" s="197"/>
      <c r="H149" s="197"/>
    </row>
    <row r="150" spans="2:8" x14ac:dyDescent="0.3">
      <c r="B150" s="209"/>
      <c r="C150" s="197"/>
      <c r="D150" s="197"/>
      <c r="E150" s="197"/>
      <c r="F150" s="333"/>
      <c r="G150" s="197"/>
      <c r="H150" s="197"/>
    </row>
    <row r="151" spans="2:8" x14ac:dyDescent="0.3">
      <c r="B151" s="209"/>
      <c r="C151" s="197"/>
      <c r="D151" s="197"/>
      <c r="E151" s="197"/>
      <c r="F151" s="333"/>
      <c r="G151" s="197"/>
      <c r="H151" s="197"/>
    </row>
    <row r="152" spans="2:8" x14ac:dyDescent="0.3">
      <c r="B152" s="209"/>
    </row>
    <row r="153" spans="2:8" x14ac:dyDescent="0.3">
      <c r="B153" s="209"/>
    </row>
  </sheetData>
  <sheetProtection sheet="1" objects="1" scenarios="1" formatCells="0" formatColumns="0" formatRows="0" insertHyperlinks="0" selectLockedCells="1" sort="0" autoFilter="0"/>
  <conditionalFormatting sqref="E24:E33">
    <cfRule type="iconSet" priority="13">
      <iconSet iconSet="5Rating">
        <cfvo type="percent" val="0"/>
        <cfvo type="num" val="1"/>
        <cfvo type="num" val="2"/>
        <cfvo type="num" val="3"/>
        <cfvo type="num" val="4"/>
      </iconSet>
    </cfRule>
  </conditionalFormatting>
  <conditionalFormatting sqref="E39:E48">
    <cfRule type="iconSet" priority="11">
      <iconSet iconSet="5Rating">
        <cfvo type="percent" val="0"/>
        <cfvo type="num" val="1"/>
        <cfvo type="num" val="2"/>
        <cfvo type="num" val="3"/>
        <cfvo type="num" val="4"/>
      </iconSet>
    </cfRule>
  </conditionalFormatting>
  <conditionalFormatting sqref="E54:E63">
    <cfRule type="iconSet" priority="8">
      <iconSet iconSet="5Rating">
        <cfvo type="percent" val="0"/>
        <cfvo type="num" val="1"/>
        <cfvo type="num" val="2"/>
        <cfvo type="num" val="3"/>
        <cfvo type="num" val="4"/>
      </iconSet>
    </cfRule>
  </conditionalFormatting>
  <conditionalFormatting sqref="E69:E78">
    <cfRule type="iconSet" priority="5">
      <iconSet iconSet="5Rating">
        <cfvo type="percent" val="0"/>
        <cfvo type="num" val="1"/>
        <cfvo type="num" val="2"/>
        <cfvo type="num" val="3"/>
        <cfvo type="num" val="4"/>
      </iconSet>
    </cfRule>
  </conditionalFormatting>
  <conditionalFormatting sqref="E84:E93">
    <cfRule type="iconSet" priority="2">
      <iconSet iconSet="5Rating">
        <cfvo type="percent" val="0"/>
        <cfvo type="num" val="1"/>
        <cfvo type="num" val="2"/>
        <cfvo type="num" val="3"/>
        <cfvo type="num" val="4"/>
      </iconSet>
    </cfRule>
  </conditionalFormatting>
  <conditionalFormatting sqref="F24:F33">
    <cfRule type="iconSet" priority="15">
      <iconSet iconSet="3ArrowsGray" showValue="0" reverse="1">
        <cfvo type="percent" val="0"/>
        <cfvo type="num" val="2"/>
        <cfvo type="num" val="3"/>
      </iconSet>
    </cfRule>
  </conditionalFormatting>
  <conditionalFormatting sqref="F39:F48">
    <cfRule type="iconSet" priority="12">
      <iconSet iconSet="3ArrowsGray" showValue="0" reverse="1">
        <cfvo type="percent" val="0"/>
        <cfvo type="num" val="2"/>
        <cfvo type="num" val="3"/>
      </iconSet>
    </cfRule>
  </conditionalFormatting>
  <conditionalFormatting sqref="F54:F63">
    <cfRule type="iconSet" priority="9">
      <iconSet iconSet="3ArrowsGray" showValue="0" reverse="1">
        <cfvo type="percent" val="0"/>
        <cfvo type="num" val="2"/>
        <cfvo type="num" val="3"/>
      </iconSet>
    </cfRule>
  </conditionalFormatting>
  <conditionalFormatting sqref="F69:F78">
    <cfRule type="iconSet" priority="6">
      <iconSet iconSet="3ArrowsGray" showValue="0" reverse="1">
        <cfvo type="percent" val="0"/>
        <cfvo type="num" val="2"/>
        <cfvo type="num" val="3"/>
      </iconSet>
    </cfRule>
  </conditionalFormatting>
  <conditionalFormatting sqref="F84:F93">
    <cfRule type="iconSet" priority="3">
      <iconSet iconSet="3ArrowsGray" showValue="0" reverse="1">
        <cfvo type="percent" val="0"/>
        <cfvo type="num" val="2"/>
        <cfvo type="num" val="3"/>
      </iconSet>
    </cfRule>
  </conditionalFormatting>
  <conditionalFormatting sqref="H24:H33">
    <cfRule type="iconSet" priority="14">
      <iconSet iconSet="3Symbols2" showValue="0" reverse="1">
        <cfvo type="percent" val="0"/>
        <cfvo type="num" val="2"/>
        <cfvo type="num" val="3"/>
      </iconSet>
    </cfRule>
  </conditionalFormatting>
  <conditionalFormatting sqref="H39:H48">
    <cfRule type="iconSet" priority="10">
      <iconSet iconSet="3Symbols2" showValue="0" reverse="1">
        <cfvo type="percent" val="0"/>
        <cfvo type="num" val="2"/>
        <cfvo type="num" val="3"/>
      </iconSet>
    </cfRule>
  </conditionalFormatting>
  <conditionalFormatting sqref="H54:H63">
    <cfRule type="iconSet" priority="7">
      <iconSet iconSet="3Symbols2" showValue="0" reverse="1">
        <cfvo type="percent" val="0"/>
        <cfvo type="num" val="2"/>
        <cfvo type="num" val="3"/>
      </iconSet>
    </cfRule>
  </conditionalFormatting>
  <conditionalFormatting sqref="H69:H78">
    <cfRule type="iconSet" priority="4">
      <iconSet iconSet="3Symbols2" showValue="0" reverse="1">
        <cfvo type="percent" val="0"/>
        <cfvo type="num" val="2"/>
        <cfvo type="num" val="3"/>
      </iconSet>
    </cfRule>
  </conditionalFormatting>
  <conditionalFormatting sqref="H84:H93">
    <cfRule type="iconSet" priority="1">
      <iconSet iconSet="3Symbols2" showValue="0" reverse="1">
        <cfvo type="percent" val="0"/>
        <cfvo type="num" val="2"/>
        <cfvo type="num" val="3"/>
      </iconSet>
    </cfRule>
  </conditionalFormatting>
  <dataValidations count="2">
    <dataValidation type="list" showInputMessage="1" showErrorMessage="1" sqref="H69:H78 H53:H63 H24:H33 H84:H93 F69:F78 E38 E53 H38:H49 F24:F33 F38:F49 F53:F63 F84:F93" xr:uid="{00000000-0002-0000-0400-000000000000}">
      <formula1>"1,2,3"</formula1>
    </dataValidation>
    <dataValidation type="list" showInputMessage="1" showErrorMessage="1" sqref="E24:E33 E39:E48 E54:E63 E69:E78 E84:E93" xr:uid="{00000000-0002-0000-0400-000001000000}">
      <formula1>"1,2,3,4"</formula1>
    </dataValidation>
  </dataValidations>
  <printOptions horizontalCentered="1"/>
  <pageMargins left="0.23622047244094491" right="0.23622047244094491" top="0.19685039370078741" bottom="0.19685039370078741" header="0.19685039370078741" footer="0.19685039370078741"/>
  <pageSetup paperSize="8" scale="90" orientation="portrait" r:id="rId1"/>
  <headerFooter>
    <oddFooter>&amp;L&amp;8&amp;K00-048(c) S.Imboden&amp;R&amp;8&amp;K00-048Seite &amp;P von &amp;N</oddFooter>
  </headerFooter>
  <rowBreaks count="2" manualBreakCount="2">
    <brk id="64" max="16383" man="1"/>
    <brk id="65" max="16383" man="1"/>
  </rowBreaks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10">
    <tabColor theme="4" tint="0.39997558519241921"/>
    <pageSetUpPr fitToPage="1"/>
  </sheetPr>
  <dimension ref="A1:Q30"/>
  <sheetViews>
    <sheetView showGridLines="0" zoomScaleNormal="100" workbookViewId="0">
      <selection activeCell="A2" sqref="A2"/>
    </sheetView>
  </sheetViews>
  <sheetFormatPr baseColWidth="10" defaultColWidth="11.44140625" defaultRowHeight="14.4" x14ac:dyDescent="0.3"/>
  <cols>
    <col min="1" max="1" width="7" style="93" customWidth="1"/>
    <col min="2" max="2" width="4.21875" style="93" customWidth="1"/>
    <col min="3" max="3" width="10.77734375" style="93" customWidth="1"/>
    <col min="4" max="4" width="23.77734375" style="93" customWidth="1"/>
    <col min="5" max="6" width="12" style="93" bestFit="1" customWidth="1"/>
    <col min="7" max="7" width="29.21875" style="93" customWidth="1"/>
    <col min="8" max="8" width="18.77734375" style="93" customWidth="1"/>
    <col min="9" max="9" width="19.5546875" style="93" customWidth="1"/>
    <col min="10" max="10" width="7.21875" style="93" customWidth="1"/>
    <col min="11" max="11" width="5" style="93" customWidth="1"/>
    <col min="12" max="12" width="11.44140625" style="93"/>
    <col min="13" max="19" width="3.44140625" style="93" customWidth="1"/>
    <col min="20" max="20" width="11.44140625" style="93" customWidth="1"/>
    <col min="21" max="16384" width="11.44140625" style="93"/>
  </cols>
  <sheetData>
    <row r="1" spans="1:17" s="82" customFormat="1" ht="43.95" customHeight="1" x14ac:dyDescent="0.3">
      <c r="A1" s="78"/>
      <c r="B1" s="79" t="str">
        <f ca="1">' '!A669</f>
        <v>M A R K E</v>
      </c>
      <c r="C1" s="79"/>
      <c r="D1" s="139"/>
      <c r="E1" s="336"/>
      <c r="F1" s="336"/>
      <c r="G1" s="336"/>
      <c r="H1" s="337"/>
      <c r="K1" s="142"/>
      <c r="L1" s="142"/>
      <c r="M1" s="142"/>
      <c r="N1" s="142"/>
      <c r="O1" s="142"/>
      <c r="P1" s="142"/>
      <c r="Q1" s="142"/>
    </row>
    <row r="2" spans="1:17" ht="36" customHeight="1" x14ac:dyDescent="0.3">
      <c r="A2" s="83"/>
      <c r="B2" s="338" t="str">
        <f ca="1">' '!A670</f>
        <v>Identitätsprisma (Kapferer)</v>
      </c>
    </row>
    <row r="3" spans="1:17" ht="13.5" customHeight="1" x14ac:dyDescent="0.3">
      <c r="A3" s="83"/>
      <c r="B3" s="84"/>
    </row>
    <row r="4" spans="1:17" x14ac:dyDescent="0.3">
      <c r="A4" s="85"/>
      <c r="B4" s="186"/>
    </row>
    <row r="19" spans="2:8" ht="18" x14ac:dyDescent="0.35">
      <c r="H19" s="339"/>
    </row>
    <row r="20" spans="2:8" ht="18" x14ac:dyDescent="0.35">
      <c r="H20" s="339"/>
    </row>
    <row r="21" spans="2:8" ht="18" x14ac:dyDescent="0.35">
      <c r="H21" s="339"/>
    </row>
    <row r="22" spans="2:8" ht="18" x14ac:dyDescent="0.35">
      <c r="H22" s="339"/>
    </row>
    <row r="23" spans="2:8" ht="18" x14ac:dyDescent="0.35">
      <c r="H23" s="339"/>
    </row>
    <row r="24" spans="2:8" ht="18" x14ac:dyDescent="0.35">
      <c r="H24" s="339"/>
    </row>
    <row r="25" spans="2:8" ht="18" x14ac:dyDescent="0.35">
      <c r="H25" s="339"/>
    </row>
    <row r="26" spans="2:8" ht="18" x14ac:dyDescent="0.35">
      <c r="H26" s="339"/>
    </row>
    <row r="27" spans="2:8" ht="18" x14ac:dyDescent="0.35">
      <c r="H27" s="339"/>
    </row>
    <row r="28" spans="2:8" ht="18" x14ac:dyDescent="0.35">
      <c r="H28" s="339"/>
    </row>
    <row r="29" spans="2:8" ht="18" x14ac:dyDescent="0.35">
      <c r="H29" s="339"/>
    </row>
    <row r="30" spans="2:8" x14ac:dyDescent="0.3">
      <c r="B30" s="130" t="s">
        <v>2792</v>
      </c>
    </row>
  </sheetData>
  <sheetProtection sheet="1" objects="1" scenarios="1" formatCells="0" formatColumns="0" formatRows="0" insertHyperlinks="0" selectLockedCells="1" sort="0" autoFilter="0"/>
  <dataValidations count="2">
    <dataValidation showInputMessage="1" showErrorMessage="1" sqref="E5:F8 J5:J29" xr:uid="{00000000-0002-0000-0500-000000000000}"/>
    <dataValidation type="list" showInputMessage="1" showErrorMessage="1" sqref="E9:F29" xr:uid="{00000000-0002-0000-0500-000001000000}">
      <formula1>"0,1,2,3,4"</formula1>
    </dataValidation>
  </dataValidations>
  <printOptions horizontalCentered="1"/>
  <pageMargins left="0.23622047244094491" right="0.23622047244094491" top="0.19685039370078741" bottom="0.19685039370078741" header="0.19685039370078741" footer="0.19685039370078741"/>
  <pageSetup paperSize="9" orientation="landscape" r:id="rId1"/>
  <headerFooter>
    <oddFooter>&amp;L&amp;8&amp;K00-048(c) S.Imboden&amp;R&amp;8&amp;K00-048Seite &amp;P von &amp;N</oddFooter>
  </headerFooter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Tabelle22">
    <tabColor theme="4" tint="0.59999389629810485"/>
  </sheetPr>
  <dimension ref="A1:P64"/>
  <sheetViews>
    <sheetView showGridLines="0" zoomScaleNormal="100" workbookViewId="0">
      <pane ySplit="1" topLeftCell="A2" activePane="bottomLeft" state="frozen"/>
      <selection activeCell="B1" sqref="B1"/>
      <selection pane="bottomLeft" activeCell="A2" sqref="A2"/>
    </sheetView>
  </sheetViews>
  <sheetFormatPr baseColWidth="10" defaultColWidth="11.44140625" defaultRowHeight="14.4" x14ac:dyDescent="0.3"/>
  <cols>
    <col min="1" max="1" width="7" style="93" customWidth="1"/>
    <col min="2" max="2" width="4.21875" style="93" customWidth="1"/>
    <col min="3" max="3" width="21.77734375" style="93" customWidth="1"/>
    <col min="4" max="4" width="6.21875" style="93" customWidth="1"/>
    <col min="5" max="5" width="34.21875" style="93" customWidth="1"/>
    <col min="6" max="6" width="35.21875" style="93" customWidth="1"/>
    <col min="7" max="7" width="11.21875" style="93" bestFit="1" customWidth="1"/>
    <col min="8" max="8" width="27.44140625" style="93" customWidth="1"/>
    <col min="9" max="9" width="6.44140625" style="93" bestFit="1" customWidth="1"/>
    <col min="10" max="10" width="5" style="93" customWidth="1"/>
    <col min="11" max="11" width="11.44140625" style="93"/>
    <col min="12" max="18" width="3.44140625" style="93" customWidth="1"/>
    <col min="19" max="19" width="11.44140625" style="93" customWidth="1"/>
    <col min="20" max="16384" width="11.44140625" style="93"/>
  </cols>
  <sheetData>
    <row r="1" spans="1:16" s="82" customFormat="1" ht="43.95" customHeight="1" x14ac:dyDescent="0.3">
      <c r="A1" s="139"/>
      <c r="B1" s="79" t="str">
        <f ca="1">' '!A276</f>
        <v>K E R N A K T I V I T Ä T E N</v>
      </c>
      <c r="C1" s="139"/>
      <c r="D1" s="139"/>
      <c r="E1" s="79"/>
      <c r="F1" s="79"/>
      <c r="G1" s="79"/>
      <c r="H1" s="79"/>
      <c r="I1" s="80"/>
      <c r="J1" s="142"/>
      <c r="K1" s="142"/>
      <c r="L1" s="142"/>
      <c r="M1" s="142"/>
      <c r="N1" s="142"/>
      <c r="O1" s="142"/>
      <c r="P1" s="142"/>
    </row>
    <row r="2" spans="1:16" s="82" customFormat="1" ht="1.05" customHeight="1" x14ac:dyDescent="0.3">
      <c r="A2" s="183"/>
      <c r="B2" s="78"/>
      <c r="C2" s="78"/>
      <c r="D2" s="78"/>
      <c r="E2" s="81"/>
      <c r="F2" s="81"/>
      <c r="G2" s="81"/>
      <c r="H2" s="81"/>
      <c r="I2" s="81"/>
      <c r="J2" s="142"/>
      <c r="K2" s="142"/>
      <c r="L2" s="142"/>
      <c r="M2" s="142"/>
      <c r="N2" s="142"/>
      <c r="O2" s="142"/>
      <c r="P2" s="142"/>
    </row>
    <row r="3" spans="1:16" ht="29.25" customHeight="1" x14ac:dyDescent="0.3">
      <c r="A3" s="83"/>
      <c r="B3" s="551"/>
    </row>
    <row r="4" spans="1:16" ht="310.5" customHeight="1" x14ac:dyDescent="0.3">
      <c r="A4" s="83"/>
      <c r="B4" s="1166"/>
      <c r="C4" s="1167"/>
      <c r="D4" s="1167"/>
      <c r="E4" s="1167"/>
      <c r="F4" s="1167"/>
      <c r="G4" s="1167"/>
      <c r="H4" s="1167"/>
      <c r="I4" s="1167"/>
    </row>
    <row r="5" spans="1:16" ht="17.25" customHeight="1" x14ac:dyDescent="0.3">
      <c r="A5" s="85"/>
      <c r="B5" s="186"/>
    </row>
    <row r="6" spans="1:16" ht="9.75" customHeight="1" x14ac:dyDescent="0.3">
      <c r="B6" s="187"/>
    </row>
    <row r="7" spans="1:16" ht="9.75" customHeight="1" x14ac:dyDescent="0.3">
      <c r="B7" s="187"/>
    </row>
    <row r="8" spans="1:16" ht="9.75" customHeight="1" x14ac:dyDescent="0.3">
      <c r="B8" s="187"/>
    </row>
    <row r="9" spans="1:16" ht="9.75" customHeight="1" x14ac:dyDescent="0.3">
      <c r="B9" s="187"/>
    </row>
    <row r="10" spans="1:16" ht="9.75" customHeight="1" x14ac:dyDescent="0.3">
      <c r="B10" s="187"/>
    </row>
    <row r="11" spans="1:16" ht="18" customHeight="1" x14ac:dyDescent="0.3">
      <c r="B11" s="1191" t="str">
        <f ca="1">' '!A305</f>
        <v>Führungsprozesse</v>
      </c>
      <c r="C11" s="1191"/>
      <c r="D11" s="1191"/>
      <c r="E11" s="1191"/>
      <c r="F11" s="1191"/>
      <c r="G11" s="1191"/>
      <c r="H11" s="1191"/>
      <c r="I11" s="1191"/>
    </row>
    <row r="12" spans="1:16" s="535" customFormat="1" ht="27.6" x14ac:dyDescent="0.3">
      <c r="A12" s="93"/>
      <c r="B12" s="837" t="str">
        <f ca="1">' '!A156</f>
        <v>Nr.</v>
      </c>
      <c r="C12" s="838" t="str">
        <f ca="1">' '!A277</f>
        <v>Kernprozesse</v>
      </c>
      <c r="D12" s="838" t="str">
        <f ca="1">' '!A358</f>
        <v>in %</v>
      </c>
      <c r="E12" s="838" t="str">
        <f ca="1">' '!A160</f>
        <v>Hauptstärken</v>
      </c>
      <c r="F12" s="838" t="str">
        <f ca="1">' '!A161</f>
        <v>Hauptschwächen</v>
      </c>
      <c r="G12" s="1168" t="str">
        <f ca="1">' '!A163</f>
        <v>Mehrwert für Kunden</v>
      </c>
      <c r="H12" s="838" t="str">
        <f ca="1">' '!A165</f>
        <v>Mögliche Massnahmen</v>
      </c>
      <c r="I12" s="839" t="str">
        <f ca="1">' '!A166</f>
        <v>Status</v>
      </c>
    </row>
    <row r="13" spans="1:16" s="150" customFormat="1" ht="23.4" x14ac:dyDescent="0.3">
      <c r="A13" s="93"/>
      <c r="B13" s="165">
        <v>1</v>
      </c>
      <c r="C13" s="841"/>
      <c r="D13" s="842"/>
      <c r="E13" s="841"/>
      <c r="F13" s="841"/>
      <c r="G13" s="555">
        <v>3</v>
      </c>
      <c r="H13" s="841"/>
      <c r="I13" s="843">
        <v>1</v>
      </c>
      <c r="M13" s="531"/>
    </row>
    <row r="14" spans="1:16" s="150" customFormat="1" ht="23.4" x14ac:dyDescent="0.3">
      <c r="A14" s="93"/>
      <c r="B14" s="165">
        <v>2</v>
      </c>
      <c r="C14" s="841"/>
      <c r="D14" s="842"/>
      <c r="E14" s="841"/>
      <c r="F14" s="841"/>
      <c r="G14" s="555">
        <v>0</v>
      </c>
      <c r="H14" s="841"/>
      <c r="I14" s="843"/>
    </row>
    <row r="15" spans="1:16" s="150" customFormat="1" ht="23.4" x14ac:dyDescent="0.3">
      <c r="A15" s="93"/>
      <c r="B15" s="165">
        <v>3</v>
      </c>
      <c r="C15" s="841"/>
      <c r="D15" s="842"/>
      <c r="E15" s="841"/>
      <c r="F15" s="841"/>
      <c r="G15" s="555"/>
      <c r="H15" s="841"/>
      <c r="I15" s="843"/>
    </row>
    <row r="16" spans="1:16" s="150" customFormat="1" ht="23.4" x14ac:dyDescent="0.3">
      <c r="A16" s="93"/>
      <c r="B16" s="165">
        <v>4</v>
      </c>
      <c r="C16" s="841"/>
      <c r="D16" s="842"/>
      <c r="E16" s="841"/>
      <c r="F16" s="841"/>
      <c r="G16" s="555"/>
      <c r="H16" s="841"/>
      <c r="I16" s="843"/>
    </row>
    <row r="17" spans="1:9" s="150" customFormat="1" ht="23.4" x14ac:dyDescent="0.3">
      <c r="A17" s="93"/>
      <c r="B17" s="165">
        <v>5</v>
      </c>
      <c r="C17" s="841"/>
      <c r="D17" s="842"/>
      <c r="E17" s="841"/>
      <c r="F17" s="841"/>
      <c r="G17" s="555"/>
      <c r="H17" s="841"/>
      <c r="I17" s="843"/>
    </row>
    <row r="18" spans="1:9" s="150" customFormat="1" ht="23.4" x14ac:dyDescent="0.3">
      <c r="A18" s="93"/>
      <c r="B18" s="165">
        <v>4</v>
      </c>
      <c r="C18" s="841"/>
      <c r="D18" s="842"/>
      <c r="E18" s="841"/>
      <c r="F18" s="841"/>
      <c r="G18" s="555"/>
      <c r="H18" s="841"/>
      <c r="I18" s="843"/>
    </row>
    <row r="19" spans="1:9" s="150" customFormat="1" ht="23.4" x14ac:dyDescent="0.3">
      <c r="A19" s="93"/>
      <c r="B19" s="165">
        <v>5</v>
      </c>
      <c r="C19" s="841"/>
      <c r="D19" s="842"/>
      <c r="E19" s="841"/>
      <c r="F19" s="841"/>
      <c r="G19" s="555"/>
      <c r="H19" s="841"/>
      <c r="I19" s="843"/>
    </row>
    <row r="20" spans="1:9" s="150" customFormat="1" ht="23.4" x14ac:dyDescent="0.3">
      <c r="A20" s="93"/>
      <c r="B20" s="165">
        <v>6</v>
      </c>
      <c r="C20" s="841"/>
      <c r="D20" s="842"/>
      <c r="E20" s="841"/>
      <c r="F20" s="841"/>
      <c r="G20" s="555"/>
      <c r="H20" s="841"/>
      <c r="I20" s="843"/>
    </row>
    <row r="21" spans="1:9" s="150" customFormat="1" ht="23.4" x14ac:dyDescent="0.3">
      <c r="A21" s="93"/>
      <c r="B21" s="165">
        <v>7</v>
      </c>
      <c r="C21" s="841"/>
      <c r="D21" s="842"/>
      <c r="E21" s="841"/>
      <c r="F21" s="841"/>
      <c r="G21" s="555"/>
      <c r="H21" s="841"/>
      <c r="I21" s="843"/>
    </row>
    <row r="22" spans="1:9" s="150" customFormat="1" ht="23.4" x14ac:dyDescent="0.3">
      <c r="A22" s="93"/>
      <c r="B22" s="165">
        <v>8</v>
      </c>
      <c r="C22" s="841"/>
      <c r="D22" s="842"/>
      <c r="E22" s="841"/>
      <c r="F22" s="841"/>
      <c r="G22" s="555"/>
      <c r="H22" s="841"/>
      <c r="I22" s="843"/>
    </row>
    <row r="23" spans="1:9" ht="23.4" x14ac:dyDescent="0.3">
      <c r="B23" s="165">
        <v>9</v>
      </c>
      <c r="C23" s="841"/>
      <c r="D23" s="842"/>
      <c r="E23" s="841"/>
      <c r="F23" s="841"/>
      <c r="G23" s="555"/>
      <c r="H23" s="841"/>
      <c r="I23" s="843"/>
    </row>
    <row r="24" spans="1:9" ht="23.4" x14ac:dyDescent="0.3">
      <c r="B24" s="171">
        <v>10</v>
      </c>
      <c r="C24" s="1169"/>
      <c r="D24" s="1170"/>
      <c r="E24" s="1169"/>
      <c r="F24" s="1169"/>
      <c r="G24" s="601"/>
      <c r="H24" s="1169"/>
      <c r="I24" s="914"/>
    </row>
    <row r="25" spans="1:9" ht="18.75" customHeight="1" x14ac:dyDescent="0.3">
      <c r="B25" s="1171"/>
      <c r="C25" s="1172" t="s">
        <v>377</v>
      </c>
      <c r="D25" s="1173">
        <f>SUM(D13:D24)</f>
        <v>0</v>
      </c>
      <c r="E25" s="1174"/>
      <c r="F25" s="1174"/>
      <c r="G25" s="1174"/>
      <c r="H25" s="1174"/>
      <c r="I25" s="1174"/>
    </row>
    <row r="26" spans="1:9" ht="18.75" customHeight="1" x14ac:dyDescent="0.3">
      <c r="B26" s="187"/>
    </row>
    <row r="27" spans="1:9" ht="18.75" customHeight="1" x14ac:dyDescent="0.3">
      <c r="B27" s="187"/>
    </row>
    <row r="28" spans="1:9" ht="18.75" customHeight="1" x14ac:dyDescent="0.3">
      <c r="B28" s="187"/>
    </row>
    <row r="29" spans="1:9" ht="18.75" customHeight="1" x14ac:dyDescent="0.3">
      <c r="B29" s="187"/>
    </row>
    <row r="30" spans="1:9" ht="18" x14ac:dyDescent="0.3">
      <c r="B30" s="1191" t="str">
        <f ca="1">' '!A306</f>
        <v>Kernprozesse</v>
      </c>
      <c r="C30" s="1191"/>
      <c r="D30" s="1191"/>
      <c r="E30" s="1191"/>
      <c r="F30" s="1191"/>
      <c r="G30" s="1191"/>
      <c r="H30" s="1191"/>
      <c r="I30" s="1191"/>
    </row>
    <row r="31" spans="1:9" ht="27.6" x14ac:dyDescent="0.3">
      <c r="B31" s="837" t="str">
        <f t="shared" ref="B31:I31" ca="1" si="0">B12</f>
        <v>Nr.</v>
      </c>
      <c r="C31" s="838" t="str">
        <f t="shared" ca="1" si="0"/>
        <v>Kernprozesse</v>
      </c>
      <c r="D31" s="838" t="str">
        <f t="shared" ca="1" si="0"/>
        <v>in %</v>
      </c>
      <c r="E31" s="838" t="str">
        <f t="shared" ca="1" si="0"/>
        <v>Hauptstärken</v>
      </c>
      <c r="F31" s="838" t="str">
        <f t="shared" ca="1" si="0"/>
        <v>Hauptschwächen</v>
      </c>
      <c r="G31" s="1168" t="str">
        <f t="shared" ca="1" si="0"/>
        <v>Mehrwert für Kunden</v>
      </c>
      <c r="H31" s="838" t="str">
        <f t="shared" ca="1" si="0"/>
        <v>Mögliche Massnahmen</v>
      </c>
      <c r="I31" s="839" t="str">
        <f t="shared" ca="1" si="0"/>
        <v>Status</v>
      </c>
    </row>
    <row r="32" spans="1:9" ht="23.4" x14ac:dyDescent="0.3">
      <c r="B32" s="165">
        <v>1</v>
      </c>
      <c r="C32" s="841"/>
      <c r="D32" s="842"/>
      <c r="E32" s="841"/>
      <c r="F32" s="841"/>
      <c r="G32" s="555">
        <v>0</v>
      </c>
      <c r="H32" s="841"/>
      <c r="I32" s="843"/>
    </row>
    <row r="33" spans="2:9" ht="23.4" x14ac:dyDescent="0.3">
      <c r="B33" s="165">
        <v>2</v>
      </c>
      <c r="C33" s="841"/>
      <c r="D33" s="842"/>
      <c r="E33" s="841"/>
      <c r="F33" s="841"/>
      <c r="G33" s="555"/>
      <c r="H33" s="841"/>
      <c r="I33" s="843"/>
    </row>
    <row r="34" spans="2:9" ht="23.4" x14ac:dyDescent="0.3">
      <c r="B34" s="165">
        <v>3</v>
      </c>
      <c r="C34" s="841"/>
      <c r="D34" s="842"/>
      <c r="E34" s="841"/>
      <c r="F34" s="841"/>
      <c r="G34" s="555"/>
      <c r="H34" s="841"/>
      <c r="I34" s="843"/>
    </row>
    <row r="35" spans="2:9" ht="23.4" x14ac:dyDescent="0.3">
      <c r="B35" s="165">
        <v>4</v>
      </c>
      <c r="C35" s="841"/>
      <c r="D35" s="842"/>
      <c r="E35" s="841"/>
      <c r="F35" s="841"/>
      <c r="G35" s="555"/>
      <c r="H35" s="841"/>
      <c r="I35" s="843"/>
    </row>
    <row r="36" spans="2:9" ht="23.4" x14ac:dyDescent="0.3">
      <c r="B36" s="165">
        <v>5</v>
      </c>
      <c r="C36" s="841"/>
      <c r="D36" s="842"/>
      <c r="E36" s="841"/>
      <c r="F36" s="841"/>
      <c r="G36" s="555"/>
      <c r="H36" s="841"/>
      <c r="I36" s="843"/>
    </row>
    <row r="37" spans="2:9" ht="23.4" x14ac:dyDescent="0.3">
      <c r="B37" s="165">
        <v>6</v>
      </c>
      <c r="C37" s="841"/>
      <c r="D37" s="842"/>
      <c r="E37" s="841"/>
      <c r="F37" s="841"/>
      <c r="G37" s="555"/>
      <c r="H37" s="841"/>
      <c r="I37" s="843"/>
    </row>
    <row r="38" spans="2:9" ht="23.4" x14ac:dyDescent="0.3">
      <c r="B38" s="165">
        <v>7</v>
      </c>
      <c r="C38" s="841"/>
      <c r="D38" s="842"/>
      <c r="E38" s="841"/>
      <c r="F38" s="841"/>
      <c r="G38" s="555"/>
      <c r="H38" s="841"/>
      <c r="I38" s="843"/>
    </row>
    <row r="39" spans="2:9" ht="23.4" x14ac:dyDescent="0.3">
      <c r="B39" s="165">
        <v>8</v>
      </c>
      <c r="C39" s="841"/>
      <c r="D39" s="842"/>
      <c r="E39" s="841"/>
      <c r="F39" s="841"/>
      <c r="G39" s="555"/>
      <c r="H39" s="841"/>
      <c r="I39" s="843"/>
    </row>
    <row r="40" spans="2:9" ht="23.4" x14ac:dyDescent="0.3">
      <c r="B40" s="165">
        <v>9</v>
      </c>
      <c r="C40" s="841"/>
      <c r="D40" s="842"/>
      <c r="E40" s="841"/>
      <c r="F40" s="841"/>
      <c r="G40" s="555"/>
      <c r="H40" s="841"/>
      <c r="I40" s="843"/>
    </row>
    <row r="41" spans="2:9" ht="23.4" x14ac:dyDescent="0.3">
      <c r="B41" s="165">
        <v>10</v>
      </c>
      <c r="C41" s="841"/>
      <c r="D41" s="842"/>
      <c r="E41" s="841"/>
      <c r="F41" s="841"/>
      <c r="G41" s="555"/>
      <c r="H41" s="841"/>
      <c r="I41" s="843"/>
    </row>
    <row r="42" spans="2:9" ht="23.4" x14ac:dyDescent="0.3">
      <c r="B42" s="165">
        <v>11</v>
      </c>
      <c r="C42" s="841"/>
      <c r="D42" s="842"/>
      <c r="E42" s="841"/>
      <c r="F42" s="841"/>
      <c r="G42" s="555"/>
      <c r="H42" s="841"/>
      <c r="I42" s="843"/>
    </row>
    <row r="43" spans="2:9" ht="23.4" x14ac:dyDescent="0.3">
      <c r="B43" s="171">
        <v>12</v>
      </c>
      <c r="C43" s="1169"/>
      <c r="D43" s="1170"/>
      <c r="E43" s="1169"/>
      <c r="F43" s="1169"/>
      <c r="G43" s="601"/>
      <c r="H43" s="1169"/>
      <c r="I43" s="914"/>
    </row>
    <row r="44" spans="2:9" ht="15.6" x14ac:dyDescent="0.3">
      <c r="B44" s="1171"/>
      <c r="C44" s="1172" t="s">
        <v>377</v>
      </c>
      <c r="D44" s="1173">
        <f>SUM(D40:D43)</f>
        <v>0</v>
      </c>
      <c r="E44" s="1174"/>
      <c r="F44" s="1174"/>
      <c r="G44" s="1174"/>
      <c r="H44" s="1174"/>
      <c r="I44" s="1174"/>
    </row>
    <row r="45" spans="2:9" ht="18.75" customHeight="1" x14ac:dyDescent="0.3">
      <c r="B45" s="187"/>
    </row>
    <row r="46" spans="2:9" ht="18.75" customHeight="1" x14ac:dyDescent="0.3">
      <c r="B46" s="187"/>
    </row>
    <row r="47" spans="2:9" ht="18.75" customHeight="1" x14ac:dyDescent="0.3">
      <c r="B47" s="187"/>
    </row>
    <row r="48" spans="2:9" ht="18.75" customHeight="1" x14ac:dyDescent="0.3">
      <c r="B48" s="187"/>
    </row>
    <row r="49" spans="1:9" ht="18" x14ac:dyDescent="0.3">
      <c r="B49" s="1191" t="str">
        <f ca="1">' '!A307</f>
        <v>Unterstützungsprozesse</v>
      </c>
      <c r="C49" s="1191"/>
      <c r="D49" s="1191"/>
      <c r="E49" s="1191"/>
      <c r="F49" s="1191"/>
      <c r="G49" s="1191"/>
      <c r="H49" s="1191"/>
      <c r="I49" s="1191"/>
    </row>
    <row r="50" spans="1:9" ht="31.5" customHeight="1" x14ac:dyDescent="0.3">
      <c r="B50" s="837" t="str">
        <f t="shared" ref="B50:I50" ca="1" si="1">B31</f>
        <v>Nr.</v>
      </c>
      <c r="C50" s="838" t="str">
        <f t="shared" ca="1" si="1"/>
        <v>Kernprozesse</v>
      </c>
      <c r="D50" s="838" t="str">
        <f t="shared" ca="1" si="1"/>
        <v>in %</v>
      </c>
      <c r="E50" s="838" t="str">
        <f t="shared" ca="1" si="1"/>
        <v>Hauptstärken</v>
      </c>
      <c r="F50" s="838" t="str">
        <f t="shared" ca="1" si="1"/>
        <v>Hauptschwächen</v>
      </c>
      <c r="G50" s="1168" t="str">
        <f t="shared" ca="1" si="1"/>
        <v>Mehrwert für Kunden</v>
      </c>
      <c r="H50" s="838" t="str">
        <f t="shared" ca="1" si="1"/>
        <v>Mögliche Massnahmen</v>
      </c>
      <c r="I50" s="839" t="str">
        <f t="shared" ca="1" si="1"/>
        <v>Status</v>
      </c>
    </row>
    <row r="51" spans="1:9" ht="23.4" x14ac:dyDescent="0.3">
      <c r="B51" s="165">
        <v>1</v>
      </c>
      <c r="C51" s="841"/>
      <c r="D51" s="842"/>
      <c r="E51" s="841"/>
      <c r="F51" s="841"/>
      <c r="G51" s="555">
        <v>2</v>
      </c>
      <c r="H51" s="841"/>
      <c r="I51" s="843"/>
    </row>
    <row r="52" spans="1:9" ht="23.4" x14ac:dyDescent="0.3">
      <c r="B52" s="165">
        <v>2</v>
      </c>
      <c r="C52" s="841"/>
      <c r="D52" s="842"/>
      <c r="E52" s="841"/>
      <c r="F52" s="841"/>
      <c r="G52" s="555">
        <v>0</v>
      </c>
      <c r="H52" s="841"/>
      <c r="I52" s="843"/>
    </row>
    <row r="53" spans="1:9" ht="23.4" x14ac:dyDescent="0.3">
      <c r="A53" s="177"/>
      <c r="B53" s="165">
        <v>3</v>
      </c>
      <c r="C53" s="841"/>
      <c r="D53" s="842"/>
      <c r="E53" s="841"/>
      <c r="F53" s="841"/>
      <c r="G53" s="555"/>
      <c r="H53" s="841"/>
      <c r="I53" s="843"/>
    </row>
    <row r="54" spans="1:9" ht="23.4" x14ac:dyDescent="0.3">
      <c r="B54" s="165">
        <v>4</v>
      </c>
      <c r="C54" s="841"/>
      <c r="D54" s="842"/>
      <c r="E54" s="841"/>
      <c r="F54" s="841"/>
      <c r="G54" s="555"/>
      <c r="H54" s="841"/>
      <c r="I54" s="843"/>
    </row>
    <row r="55" spans="1:9" ht="23.4" x14ac:dyDescent="0.3">
      <c r="B55" s="165">
        <v>5</v>
      </c>
      <c r="C55" s="841"/>
      <c r="D55" s="842"/>
      <c r="E55" s="841"/>
      <c r="F55" s="841"/>
      <c r="G55" s="555"/>
      <c r="H55" s="841"/>
      <c r="I55" s="843"/>
    </row>
    <row r="56" spans="1:9" ht="23.4" x14ac:dyDescent="0.3">
      <c r="B56" s="165">
        <v>4</v>
      </c>
      <c r="C56" s="841"/>
      <c r="D56" s="842"/>
      <c r="E56" s="841"/>
      <c r="F56" s="841"/>
      <c r="G56" s="555"/>
      <c r="H56" s="841"/>
      <c r="I56" s="843"/>
    </row>
    <row r="57" spans="1:9" ht="23.4" x14ac:dyDescent="0.3">
      <c r="B57" s="165">
        <v>5</v>
      </c>
      <c r="C57" s="841"/>
      <c r="D57" s="842"/>
      <c r="E57" s="841"/>
      <c r="F57" s="841"/>
      <c r="G57" s="555"/>
      <c r="H57" s="841"/>
      <c r="I57" s="843"/>
    </row>
    <row r="58" spans="1:9" ht="23.4" x14ac:dyDescent="0.3">
      <c r="B58" s="165">
        <v>6</v>
      </c>
      <c r="C58" s="841"/>
      <c r="D58" s="842"/>
      <c r="E58" s="841"/>
      <c r="F58" s="841"/>
      <c r="G58" s="555"/>
      <c r="H58" s="841"/>
      <c r="I58" s="843"/>
    </row>
    <row r="59" spans="1:9" ht="23.4" x14ac:dyDescent="0.3">
      <c r="B59" s="165">
        <v>7</v>
      </c>
      <c r="C59" s="841"/>
      <c r="D59" s="842"/>
      <c r="E59" s="841"/>
      <c r="F59" s="841"/>
      <c r="G59" s="555"/>
      <c r="H59" s="841"/>
      <c r="I59" s="843"/>
    </row>
    <row r="60" spans="1:9" ht="23.4" x14ac:dyDescent="0.3">
      <c r="A60" s="177"/>
      <c r="B60" s="165">
        <v>8</v>
      </c>
      <c r="C60" s="841"/>
      <c r="D60" s="842"/>
      <c r="E60" s="841"/>
      <c r="F60" s="841"/>
      <c r="G60" s="555"/>
      <c r="H60" s="841"/>
      <c r="I60" s="843"/>
    </row>
    <row r="61" spans="1:9" ht="23.4" x14ac:dyDescent="0.3">
      <c r="B61" s="165">
        <v>9</v>
      </c>
      <c r="C61" s="841"/>
      <c r="D61" s="842"/>
      <c r="E61" s="841"/>
      <c r="F61" s="841"/>
      <c r="G61" s="555"/>
      <c r="H61" s="841"/>
      <c r="I61" s="843"/>
    </row>
    <row r="62" spans="1:9" ht="23.4" x14ac:dyDescent="0.3">
      <c r="B62" s="171">
        <v>10</v>
      </c>
      <c r="C62" s="1169"/>
      <c r="D62" s="1170"/>
      <c r="E62" s="1169"/>
      <c r="F62" s="1169"/>
      <c r="G62" s="601"/>
      <c r="H62" s="1169"/>
      <c r="I62" s="914"/>
    </row>
    <row r="63" spans="1:9" ht="15.6" x14ac:dyDescent="0.3">
      <c r="B63" s="1171"/>
      <c r="C63" s="1172" t="s">
        <v>377</v>
      </c>
      <c r="D63" s="1173">
        <f>SUM(D51:D62)</f>
        <v>0</v>
      </c>
      <c r="E63" s="1174"/>
      <c r="F63" s="1174"/>
      <c r="G63" s="1174"/>
      <c r="H63" s="1174"/>
      <c r="I63" s="1174"/>
    </row>
    <row r="64" spans="1:9" x14ac:dyDescent="0.3">
      <c r="B64" s="130" t="s">
        <v>2792</v>
      </c>
    </row>
  </sheetData>
  <sheetProtection sheet="1" objects="1" scenarios="1" formatCells="0" formatColumns="0" formatRows="0" insertHyperlinks="0" selectLockedCells="1" sort="0" autoFilter="0"/>
  <mergeCells count="3">
    <mergeCell ref="B11:I11"/>
    <mergeCell ref="B30:I30"/>
    <mergeCell ref="B49:I49"/>
  </mergeCells>
  <conditionalFormatting sqref="B13:D24">
    <cfRule type="expression" dxfId="257" priority="12847">
      <formula>MOD(ROW(A3),2)=0</formula>
    </cfRule>
    <cfRule type="expression" dxfId="256" priority="12848">
      <formula>MOD(ROW(A5),2)=0</formula>
    </cfRule>
  </conditionalFormatting>
  <conditionalFormatting sqref="B32:D43">
    <cfRule type="expression" dxfId="255" priority="21">
      <formula>MOD(ROW(A22),2)=0</formula>
    </cfRule>
    <cfRule type="expression" dxfId="254" priority="22">
      <formula>MOD(ROW(A24),2)=0</formula>
    </cfRule>
  </conditionalFormatting>
  <conditionalFormatting sqref="B51:D62">
    <cfRule type="expression" dxfId="253" priority="9">
      <formula>MOD(ROW(A41),2)=0</formula>
    </cfRule>
    <cfRule type="expression" dxfId="252" priority="10">
      <formula>MOD(ROW(A43),2)=0</formula>
    </cfRule>
  </conditionalFormatting>
  <conditionalFormatting sqref="B25:I25">
    <cfRule type="expression" dxfId="251" priority="55">
      <formula>MOD(ROW(#REF!),2)=0</formula>
    </cfRule>
    <cfRule type="expression" dxfId="250" priority="56">
      <formula>MOD(ROW(#REF!),2)=0</formula>
    </cfRule>
  </conditionalFormatting>
  <conditionalFormatting sqref="B44:I44">
    <cfRule type="expression" dxfId="249" priority="13">
      <formula>MOD(ROW(#REF!),2)=0</formula>
    </cfRule>
    <cfRule type="expression" dxfId="248" priority="14">
      <formula>MOD(ROW(#REF!),2)=0</formula>
    </cfRule>
  </conditionalFormatting>
  <conditionalFormatting sqref="B63:I63">
    <cfRule type="expression" dxfId="247" priority="1">
      <formula>MOD(ROW(#REF!),2)=0</formula>
    </cfRule>
    <cfRule type="expression" dxfId="246" priority="2">
      <formula>MOD(ROW(#REF!),2)=0</formula>
    </cfRule>
  </conditionalFormatting>
  <conditionalFormatting sqref="E13:I24">
    <cfRule type="expression" dxfId="245" priority="12849">
      <formula>MOD(ROW(C3),2)=0</formula>
    </cfRule>
    <cfRule type="expression" dxfId="244" priority="12850">
      <formula>MOD(ROW(C5),2)=0</formula>
    </cfRule>
  </conditionalFormatting>
  <conditionalFormatting sqref="E32:I43">
    <cfRule type="expression" dxfId="243" priority="23">
      <formula>MOD(ROW(C22),2)=0</formula>
    </cfRule>
    <cfRule type="expression" dxfId="242" priority="24">
      <formula>MOD(ROW(C24),2)=0</formula>
    </cfRule>
  </conditionalFormatting>
  <conditionalFormatting sqref="E51:I62">
    <cfRule type="expression" dxfId="241" priority="11">
      <formula>MOD(ROW(C41),2)=0</formula>
    </cfRule>
    <cfRule type="expression" dxfId="240" priority="12">
      <formula>MOD(ROW(C43),2)=0</formula>
    </cfRule>
  </conditionalFormatting>
  <conditionalFormatting sqref="I13:I24">
    <cfRule type="iconSet" priority="113">
      <iconSet iconSet="3Symbols2" showValue="0" reverse="1">
        <cfvo type="percent" val="0"/>
        <cfvo type="num" val="2"/>
        <cfvo type="num" val="3"/>
      </iconSet>
    </cfRule>
  </conditionalFormatting>
  <conditionalFormatting sqref="I32:I43">
    <cfRule type="iconSet" priority="19">
      <iconSet iconSet="3Symbols2" showValue="0" reverse="1">
        <cfvo type="percent" val="0"/>
        <cfvo type="num" val="2"/>
        <cfvo type="num" val="3"/>
      </iconSet>
    </cfRule>
  </conditionalFormatting>
  <conditionalFormatting sqref="I51:I62">
    <cfRule type="iconSet" priority="7">
      <iconSet iconSet="3Symbols2" showValue="0" reverse="1">
        <cfvo type="percent" val="0"/>
        <cfvo type="num" val="2"/>
        <cfvo type="num" val="3"/>
      </iconSet>
    </cfRule>
  </conditionalFormatting>
  <dataValidations count="6">
    <dataValidation type="list" showInputMessage="1" showErrorMessage="1" sqref="G26:G29" xr:uid="{00000000-0002-0000-0600-000000000000}">
      <formula1>"0,1,2,3"</formula1>
    </dataValidation>
    <dataValidation type="list" showInputMessage="1" showErrorMessage="1" sqref="I51:I63 I13:I29 I32:I48" xr:uid="{00000000-0002-0000-0600-000001000000}">
      <formula1>"1,2,3"</formula1>
    </dataValidation>
    <dataValidation type="list" showInputMessage="1" showErrorMessage="1" sqref="G13:G24 G51:G62 G32:G43" xr:uid="{00000000-0002-0000-0600-000002000000}">
      <formula1>"0,1,2,3,4"</formula1>
    </dataValidation>
    <dataValidation type="list" allowBlank="1" showInputMessage="1" showErrorMessage="1" sqref="E25 E44 E63" xr:uid="{00000000-0002-0000-0600-000003000000}">
      <formula1>"1,2,3,4,5"</formula1>
    </dataValidation>
    <dataValidation type="list" allowBlank="1" showInputMessage="1" showErrorMessage="1" sqref="H25 H44 H63" xr:uid="{00000000-0002-0000-0600-000004000000}">
      <formula1>"1,2,3"</formula1>
    </dataValidation>
    <dataValidation showInputMessage="1" showErrorMessage="1" sqref="G45:G48 G64:G66" xr:uid="{00000000-0002-0000-0600-000005000000}"/>
  </dataValidations>
  <printOptions horizontalCentered="1"/>
  <pageMargins left="0.23622047244094491" right="0.23622047244094491" top="0.19685039370078741" bottom="0.19685039370078741" header="0.19685039370078741" footer="0.19685039370078741"/>
  <pageSetup paperSize="8" scale="95" orientation="portrait" r:id="rId1"/>
  <headerFooter>
    <oddFooter>&amp;L&amp;8&amp;K00-048(c) S.Imboden&amp;R&amp;8&amp;K00-048Seite &amp;P von &amp;N</oddFooter>
  </headerFooter>
  <rowBreaks count="1" manualBreakCount="1">
    <brk id="45" max="16383" man="1"/>
  </rowBreaks>
  <drawing r:id="rId2"/>
  <legacy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62" id="{F0CA2E67-1875-4F49-923E-3B534EF21265}">
            <x14:iconSet iconSet="5Boxes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E25</xm:sqref>
        </x14:conditionalFormatting>
        <x14:conditionalFormatting xmlns:xm="http://schemas.microsoft.com/office/excel/2006/main">
          <x14:cfRule type="iconSet" priority="18" id="{244BA15E-B2D2-4FB6-8292-7B3F54633EE6}">
            <x14:iconSet iconSet="5Boxes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E44</xm:sqref>
        </x14:conditionalFormatting>
        <x14:conditionalFormatting xmlns:xm="http://schemas.microsoft.com/office/excel/2006/main">
          <x14:cfRule type="iconSet" priority="6" id="{E81791FF-AFA1-4391-AF46-E2C263F9A80F}">
            <x14:iconSet iconSet="5Boxes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E63</xm:sqref>
        </x14:conditionalFormatting>
        <x14:conditionalFormatting xmlns:xm="http://schemas.microsoft.com/office/excel/2006/main">
          <x14:cfRule type="iconSet" priority="57" id="{A627A0BB-4337-4B32-8E6E-525BB5FE5B2A}">
            <x14:iconSet iconSet="5Boxes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F25:I25</xm:sqref>
        </x14:conditionalFormatting>
        <x14:conditionalFormatting xmlns:xm="http://schemas.microsoft.com/office/excel/2006/main">
          <x14:cfRule type="iconSet" priority="15" id="{15ED33F6-54D5-4D10-9E45-74DE2D5FF777}">
            <x14:iconSet iconSet="5Boxes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F44:I44</xm:sqref>
        </x14:conditionalFormatting>
        <x14:conditionalFormatting xmlns:xm="http://schemas.microsoft.com/office/excel/2006/main">
          <x14:cfRule type="iconSet" priority="3" id="{047807BC-F426-43F7-840B-88238E6AF07B}">
            <x14:iconSet iconSet="5Boxes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F63:I63</xm:sqref>
        </x14:conditionalFormatting>
        <x14:conditionalFormatting xmlns:xm="http://schemas.microsoft.com/office/excel/2006/main">
          <x14:cfRule type="iconSet" priority="121" id="{F8BD5232-213D-4997-A3CB-6EB6A33CC1AB}">
            <x14:iconSet iconSet="5Boxes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G13:G24</xm:sqref>
        </x14:conditionalFormatting>
        <x14:conditionalFormatting xmlns:xm="http://schemas.microsoft.com/office/excel/2006/main">
          <x14:cfRule type="iconSet" priority="20" id="{5201B33C-1879-4F61-BF99-583DE66F9B22}">
            <x14:iconSet iconSet="5Boxes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G32:G43</xm:sqref>
        </x14:conditionalFormatting>
        <x14:conditionalFormatting xmlns:xm="http://schemas.microsoft.com/office/excel/2006/main">
          <x14:cfRule type="iconSet" priority="8" id="{EE16410B-8CF4-438A-A9BA-49264747C287}">
            <x14:iconSet iconSet="5Boxes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G51:G62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Tabelle21">
    <tabColor theme="4" tint="0.59999389629810485"/>
    <pageSetUpPr fitToPage="1"/>
  </sheetPr>
  <dimension ref="A1:Q51"/>
  <sheetViews>
    <sheetView showGridLines="0" zoomScaleNormal="100" workbookViewId="0">
      <pane ySplit="5" topLeftCell="A6" activePane="bottomLeft" state="frozen"/>
      <selection activeCell="B1" sqref="B1"/>
      <selection pane="bottomLeft" activeCell="C6" sqref="C6"/>
    </sheetView>
  </sheetViews>
  <sheetFormatPr baseColWidth="10" defaultColWidth="11.44140625" defaultRowHeight="14.4" x14ac:dyDescent="0.3"/>
  <cols>
    <col min="1" max="1" width="7" style="93" customWidth="1"/>
    <col min="2" max="2" width="4.21875" style="93" customWidth="1"/>
    <col min="3" max="3" width="21.77734375" style="93" customWidth="1"/>
    <col min="4" max="4" width="23.77734375" style="93" customWidth="1"/>
    <col min="5" max="6" width="12" style="93" bestFit="1" customWidth="1"/>
    <col min="7" max="7" width="27" style="93" bestFit="1" customWidth="1"/>
    <col min="8" max="8" width="32.21875" style="93" bestFit="1" customWidth="1"/>
    <col min="9" max="9" width="27.21875" style="93" bestFit="1" customWidth="1"/>
    <col min="10" max="10" width="7.21875" style="93" customWidth="1"/>
    <col min="11" max="11" width="5" style="93" customWidth="1"/>
    <col min="12" max="12" width="11.44140625" style="93"/>
    <col min="13" max="19" width="3.44140625" style="93" customWidth="1"/>
    <col min="20" max="20" width="11.44140625" style="93" customWidth="1"/>
    <col min="21" max="16384" width="11.44140625" style="93"/>
  </cols>
  <sheetData>
    <row r="1" spans="1:17" s="82" customFormat="1" ht="43.95" customHeight="1" x14ac:dyDescent="0.3">
      <c r="A1" s="78"/>
      <c r="B1" s="79" t="str">
        <f ca="1">' '!A150</f>
        <v>R E S S O U R C E N  &amp;   K E R N K O M P E T E N Z E N</v>
      </c>
      <c r="C1" s="79"/>
      <c r="D1" s="139"/>
      <c r="E1" s="79"/>
      <c r="F1" s="79"/>
      <c r="G1" s="79"/>
      <c r="H1" s="79"/>
      <c r="I1" s="79"/>
      <c r="J1" s="80"/>
      <c r="K1" s="142"/>
      <c r="L1" s="142"/>
      <c r="M1" s="142"/>
      <c r="N1" s="142"/>
      <c r="O1" s="142"/>
      <c r="P1" s="142"/>
      <c r="Q1" s="142"/>
    </row>
    <row r="2" spans="1:17" ht="13.5" customHeight="1" x14ac:dyDescent="0.3">
      <c r="A2" s="83"/>
      <c r="B2" s="84"/>
    </row>
    <row r="3" spans="1:17" ht="11.25" customHeight="1" x14ac:dyDescent="0.3">
      <c r="A3" s="85"/>
      <c r="B3" s="186"/>
    </row>
    <row r="4" spans="1:17" ht="15" customHeight="1" x14ac:dyDescent="0.3">
      <c r="B4" s="187"/>
      <c r="E4" s="1192" t="str">
        <f ca="1">' '!A155</f>
        <v>Strategische Wichtigkeit</v>
      </c>
      <c r="F4" s="1193"/>
    </row>
    <row r="5" spans="1:17" s="535" customFormat="1" ht="27.6" x14ac:dyDescent="0.3">
      <c r="A5" s="93"/>
      <c r="B5" s="741" t="str">
        <f ca="1">' '!A156</f>
        <v>Nr.</v>
      </c>
      <c r="C5" s="742" t="str">
        <f ca="1">' '!A157</f>
        <v>Kernressourcen</v>
      </c>
      <c r="D5" s="742" t="str">
        <f ca="1">' '!A152</f>
        <v>Kernkompetenzen</v>
      </c>
      <c r="E5" s="1156" t="str">
        <f ca="1">' '!A163</f>
        <v>Mehrwert für Kunden</v>
      </c>
      <c r="F5" s="1156" t="str">
        <f ca="1">' '!A164</f>
        <v>substituierbar</v>
      </c>
      <c r="G5" s="742" t="str">
        <f ca="1">' '!A158</f>
        <v>Hauptchancen</v>
      </c>
      <c r="H5" s="742" t="str">
        <f ca="1">' '!A159</f>
        <v>Hauptgefahren</v>
      </c>
      <c r="I5" s="742" t="str">
        <f ca="1">' '!A165</f>
        <v>Mögliche Massnahmen</v>
      </c>
      <c r="J5" s="646" t="str">
        <f ca="1">' '!A166</f>
        <v>Status</v>
      </c>
    </row>
    <row r="6" spans="1:17" s="150" customFormat="1" ht="23.4" x14ac:dyDescent="0.3">
      <c r="A6" s="93"/>
      <c r="B6" s="659" t="s">
        <v>492</v>
      </c>
      <c r="C6" s="538" t="s">
        <v>1260</v>
      </c>
      <c r="D6" s="538"/>
      <c r="E6" s="1157">
        <v>4</v>
      </c>
      <c r="F6" s="1157">
        <v>2</v>
      </c>
      <c r="G6" s="538"/>
      <c r="H6" s="1158"/>
      <c r="I6" s="1158"/>
      <c r="J6" s="1159">
        <v>1</v>
      </c>
      <c r="N6" s="531"/>
    </row>
    <row r="7" spans="1:17" s="150" customFormat="1" ht="23.4" x14ac:dyDescent="0.3">
      <c r="A7" s="93"/>
      <c r="B7" s="654" t="s">
        <v>493</v>
      </c>
      <c r="C7" s="543" t="s">
        <v>1261</v>
      </c>
      <c r="D7" s="543"/>
      <c r="E7" s="1160">
        <v>1</v>
      </c>
      <c r="F7" s="1160">
        <v>4</v>
      </c>
      <c r="G7" s="543"/>
      <c r="H7" s="543"/>
      <c r="I7" s="1161"/>
      <c r="J7" s="1159">
        <v>3</v>
      </c>
    </row>
    <row r="8" spans="1:17" s="150" customFormat="1" ht="23.4" x14ac:dyDescent="0.3">
      <c r="A8" s="93"/>
      <c r="B8" s="659" t="s">
        <v>494</v>
      </c>
      <c r="C8" s="538"/>
      <c r="D8" s="538"/>
      <c r="E8" s="1157"/>
      <c r="F8" s="1157"/>
      <c r="G8" s="538"/>
      <c r="H8" s="1158"/>
      <c r="I8" s="538"/>
      <c r="J8" s="1159"/>
    </row>
    <row r="9" spans="1:17" s="150" customFormat="1" ht="23.4" x14ac:dyDescent="0.3">
      <c r="A9" s="93"/>
      <c r="B9" s="654" t="s">
        <v>495</v>
      </c>
      <c r="C9" s="543"/>
      <c r="D9" s="543"/>
      <c r="E9" s="1160"/>
      <c r="F9" s="1160"/>
      <c r="G9" s="543"/>
      <c r="H9" s="543"/>
      <c r="I9" s="543"/>
      <c r="J9" s="1159"/>
      <c r="P9" s="163"/>
    </row>
    <row r="10" spans="1:17" s="150" customFormat="1" ht="23.4" x14ac:dyDescent="0.3">
      <c r="A10" s="93"/>
      <c r="B10" s="659" t="s">
        <v>496</v>
      </c>
      <c r="C10" s="538"/>
      <c r="D10" s="538"/>
      <c r="E10" s="1157"/>
      <c r="F10" s="1157"/>
      <c r="G10" s="538"/>
      <c r="H10" s="1158"/>
      <c r="I10" s="538"/>
      <c r="J10" s="1159"/>
      <c r="P10" s="93"/>
    </row>
    <row r="11" spans="1:17" s="150" customFormat="1" ht="23.4" x14ac:dyDescent="0.3">
      <c r="A11" s="93"/>
      <c r="B11" s="654" t="s">
        <v>497</v>
      </c>
      <c r="C11" s="543"/>
      <c r="D11" s="543"/>
      <c r="E11" s="1160"/>
      <c r="F11" s="1160"/>
      <c r="G11" s="543"/>
      <c r="H11" s="543"/>
      <c r="I11" s="543"/>
      <c r="J11" s="1162"/>
      <c r="P11" s="93"/>
    </row>
    <row r="12" spans="1:17" s="150" customFormat="1" ht="23.4" x14ac:dyDescent="0.3">
      <c r="A12" s="93"/>
      <c r="B12" s="659" t="s">
        <v>498</v>
      </c>
      <c r="C12" s="538"/>
      <c r="D12" s="538"/>
      <c r="E12" s="1157"/>
      <c r="F12" s="1157"/>
      <c r="G12" s="538"/>
      <c r="H12" s="538"/>
      <c r="I12" s="538"/>
      <c r="J12" s="1159"/>
      <c r="P12" s="93"/>
    </row>
    <row r="13" spans="1:17" s="150" customFormat="1" ht="23.4" x14ac:dyDescent="0.3">
      <c r="A13" s="93"/>
      <c r="B13" s="654" t="s">
        <v>499</v>
      </c>
      <c r="C13" s="543"/>
      <c r="D13" s="543"/>
      <c r="E13" s="1157"/>
      <c r="F13" s="1157"/>
      <c r="G13" s="543"/>
      <c r="H13" s="543"/>
      <c r="I13" s="543"/>
      <c r="J13" s="1162"/>
      <c r="P13" s="93"/>
    </row>
    <row r="14" spans="1:17" s="150" customFormat="1" ht="23.4" x14ac:dyDescent="0.3">
      <c r="A14" s="93"/>
      <c r="B14" s="659" t="s">
        <v>500</v>
      </c>
      <c r="C14" s="538"/>
      <c r="D14" s="538"/>
      <c r="E14" s="1157"/>
      <c r="F14" s="1157"/>
      <c r="G14" s="538"/>
      <c r="H14" s="538"/>
      <c r="I14" s="538"/>
      <c r="J14" s="1162"/>
      <c r="P14" s="93"/>
    </row>
    <row r="15" spans="1:17" s="150" customFormat="1" ht="23.4" x14ac:dyDescent="0.3">
      <c r="A15" s="93"/>
      <c r="B15" s="654" t="s">
        <v>501</v>
      </c>
      <c r="C15" s="543"/>
      <c r="D15" s="543"/>
      <c r="E15" s="1157"/>
      <c r="F15" s="1157"/>
      <c r="G15" s="543"/>
      <c r="H15" s="543"/>
      <c r="I15" s="543"/>
      <c r="J15" s="1162"/>
      <c r="P15" s="93"/>
    </row>
    <row r="16" spans="1:17" ht="23.4" x14ac:dyDescent="0.3">
      <c r="B16" s="659" t="s">
        <v>502</v>
      </c>
      <c r="C16" s="538"/>
      <c r="D16" s="538"/>
      <c r="E16" s="1157"/>
      <c r="F16" s="1157"/>
      <c r="G16" s="538"/>
      <c r="H16" s="538"/>
      <c r="I16" s="538"/>
      <c r="J16" s="1162"/>
    </row>
    <row r="17" spans="2:10" ht="23.4" x14ac:dyDescent="0.3">
      <c r="B17" s="663" t="s">
        <v>503</v>
      </c>
      <c r="C17" s="1163"/>
      <c r="D17" s="1163"/>
      <c r="E17" s="1164"/>
      <c r="F17" s="1164"/>
      <c r="G17" s="1163"/>
      <c r="H17" s="1163"/>
      <c r="I17" s="1163"/>
      <c r="J17" s="1165"/>
    </row>
    <row r="33" spans="8:8" x14ac:dyDescent="0.3">
      <c r="H33" s="93" t="str">
        <f t="shared" ref="H33" si="0">CONCATENATE("       ",B18,"    ",C18)</f>
        <v xml:space="preserve">           </v>
      </c>
    </row>
    <row r="34" spans="8:8" ht="18" x14ac:dyDescent="0.35">
      <c r="H34" s="339" t="str">
        <f>IF(C6&lt;&gt;"",CONCATENATE("       ",B6,"    ",C6),"")</f>
        <v xml:space="preserve">       R1    Ressource 1</v>
      </c>
    </row>
    <row r="35" spans="8:8" ht="18" x14ac:dyDescent="0.35">
      <c r="H35" s="339" t="str">
        <f t="shared" ref="H35:H45" si="1">IF(C7&lt;&gt;"",CONCATENATE("       ",B7,"    ",C7),"")</f>
        <v xml:space="preserve">       R2    Ressource 2</v>
      </c>
    </row>
    <row r="36" spans="8:8" ht="18" x14ac:dyDescent="0.35">
      <c r="H36" s="339" t="str">
        <f t="shared" si="1"/>
        <v/>
      </c>
    </row>
    <row r="37" spans="8:8" ht="18" x14ac:dyDescent="0.35">
      <c r="H37" s="339" t="str">
        <f t="shared" si="1"/>
        <v/>
      </c>
    </row>
    <row r="38" spans="8:8" ht="18" x14ac:dyDescent="0.35">
      <c r="H38" s="339" t="str">
        <f t="shared" si="1"/>
        <v/>
      </c>
    </row>
    <row r="39" spans="8:8" ht="18" x14ac:dyDescent="0.35">
      <c r="H39" s="339" t="str">
        <f t="shared" si="1"/>
        <v/>
      </c>
    </row>
    <row r="40" spans="8:8" ht="18" x14ac:dyDescent="0.35">
      <c r="H40" s="339" t="str">
        <f t="shared" si="1"/>
        <v/>
      </c>
    </row>
    <row r="41" spans="8:8" ht="18" x14ac:dyDescent="0.35">
      <c r="H41" s="339" t="str">
        <f t="shared" si="1"/>
        <v/>
      </c>
    </row>
    <row r="42" spans="8:8" ht="18" x14ac:dyDescent="0.35">
      <c r="H42" s="339" t="str">
        <f t="shared" si="1"/>
        <v/>
      </c>
    </row>
    <row r="43" spans="8:8" ht="18" x14ac:dyDescent="0.35">
      <c r="H43" s="339" t="str">
        <f t="shared" si="1"/>
        <v/>
      </c>
    </row>
    <row r="44" spans="8:8" ht="18" x14ac:dyDescent="0.35">
      <c r="H44" s="339" t="str">
        <f t="shared" si="1"/>
        <v/>
      </c>
    </row>
    <row r="45" spans="8:8" ht="18" x14ac:dyDescent="0.35">
      <c r="H45" s="339" t="str">
        <f t="shared" si="1"/>
        <v/>
      </c>
    </row>
    <row r="49" spans="2:2" x14ac:dyDescent="0.3">
      <c r="B49" s="130"/>
    </row>
    <row r="50" spans="2:2" ht="1.05" customHeight="1" x14ac:dyDescent="0.3"/>
    <row r="51" spans="2:2" x14ac:dyDescent="0.3">
      <c r="B51" s="130" t="s">
        <v>2792</v>
      </c>
    </row>
  </sheetData>
  <sheetProtection sheet="1" objects="1" scenarios="1" formatCells="0" formatColumns="0" formatRows="0" insertHyperlinks="0" selectLockedCells="1" sort="0" autoFilter="0"/>
  <mergeCells count="1">
    <mergeCell ref="E4:F4"/>
  </mergeCells>
  <conditionalFormatting sqref="B6:J17">
    <cfRule type="expression" dxfId="239" priority="2">
      <formula>MOD(ROW(XFD1),2)=0</formula>
    </cfRule>
    <cfRule type="expression" dxfId="238" priority="3">
      <formula>MOD(ROW(XFD2),2)=0</formula>
    </cfRule>
  </conditionalFormatting>
  <conditionalFormatting sqref="J6:J17">
    <cfRule type="iconSet" priority="4">
      <iconSet iconSet="3Symbols2" showValue="0" reverse="1">
        <cfvo type="percent" val="0"/>
        <cfvo type="num" val="2"/>
        <cfvo type="num" val="3"/>
      </iconSet>
    </cfRule>
  </conditionalFormatting>
  <dataValidations count="3">
    <dataValidation type="list" showInputMessage="1" showErrorMessage="1" sqref="J6:J17" xr:uid="{00000000-0002-0000-0700-000000000000}">
      <formula1>"1,2,3"</formula1>
    </dataValidation>
    <dataValidation type="list" showInputMessage="1" showErrorMessage="1" sqref="E6:F17 E24:F50" xr:uid="{00000000-0002-0000-0700-000001000000}">
      <formula1>"0,1,2,3,4"</formula1>
    </dataValidation>
    <dataValidation showInputMessage="1" showErrorMessage="1" sqref="E18:F23 J18:J50" xr:uid="{00000000-0002-0000-0700-000002000000}"/>
  </dataValidations>
  <printOptions horizontalCentered="1"/>
  <pageMargins left="0.23622047244094491" right="0.23622047244094491" top="0.19685039370078741" bottom="0.19685039370078741" header="0.19685039370078741" footer="0.19685039370078741"/>
  <pageSetup paperSize="8" scale="91" orientation="landscape" r:id="rId1"/>
  <headerFooter>
    <oddFooter>&amp;L&amp;8&amp;K00-048(c) S.Imboden&amp;R&amp;8&amp;K00-048Seite &amp;P von &amp;N</oddFooter>
  </headerFooter>
  <drawing r:id="rId2"/>
  <legacy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" id="{73523EED-7035-4E0A-8F6B-C51E79228FF0}">
            <x14:iconSet iconSet="5Boxes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E6:E17</xm:sqref>
        </x14:conditionalFormatting>
        <x14:conditionalFormatting xmlns:xm="http://schemas.microsoft.com/office/excel/2006/main">
          <x14:cfRule type="iconSet" priority="5" id="{CB24B4AE-9651-4454-8DB3-23139B3B2D89}">
            <x14:iconSet iconSet="5Boxes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F6:F17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Tabelle51">
    <tabColor theme="4" tint="0.59999389629810485"/>
    <pageSetUpPr fitToPage="1"/>
  </sheetPr>
  <dimension ref="A1:P88"/>
  <sheetViews>
    <sheetView showGridLines="0" zoomScaleNormal="100" workbookViewId="0">
      <pane ySplit="1" topLeftCell="A2" activePane="bottomLeft" state="frozen"/>
      <selection activeCell="B1" sqref="B1"/>
      <selection pane="bottomLeft" activeCell="B6" sqref="B6:B12"/>
    </sheetView>
  </sheetViews>
  <sheetFormatPr baseColWidth="10" defaultColWidth="12.5546875" defaultRowHeight="14.4" x14ac:dyDescent="0.3"/>
  <cols>
    <col min="1" max="1" width="7" style="83" customWidth="1"/>
    <col min="2" max="2" width="4.21875" style="86" customWidth="1"/>
    <col min="3" max="3" width="4.44140625" style="86" customWidth="1"/>
    <col min="4" max="4" width="41.5546875" style="86" customWidth="1"/>
    <col min="5" max="5" width="4.44140625" style="86" customWidth="1"/>
    <col min="6" max="6" width="11.77734375" style="86" bestFit="1" customWidth="1"/>
    <col min="7" max="7" width="27.21875" style="86" customWidth="1"/>
    <col min="8" max="8" width="56.21875" style="86" customWidth="1"/>
    <col min="9" max="9" width="9.21875" style="86" customWidth="1"/>
    <col min="10" max="10" width="7" style="86" customWidth="1"/>
    <col min="11" max="19" width="4" style="86" customWidth="1"/>
    <col min="20" max="16384" width="12.5546875" style="86"/>
  </cols>
  <sheetData>
    <row r="1" spans="1:16" s="82" customFormat="1" ht="43.95" customHeight="1" x14ac:dyDescent="0.3">
      <c r="A1" s="139"/>
      <c r="B1" s="79" t="str">
        <f ca="1">' '!A172</f>
        <v>P O T E N Z I A L A N A L Y S E</v>
      </c>
      <c r="C1" s="79"/>
      <c r="D1" s="79"/>
      <c r="E1" s="79"/>
      <c r="F1" s="79"/>
      <c r="G1" s="79"/>
      <c r="H1" s="80"/>
      <c r="J1" s="81"/>
      <c r="K1" s="81"/>
    </row>
    <row r="2" spans="1:16" s="82" customFormat="1" ht="15.75" customHeight="1" x14ac:dyDescent="0.3">
      <c r="A2" s="83"/>
      <c r="B2" s="84"/>
      <c r="C2" s="81"/>
      <c r="D2" s="78"/>
      <c r="E2" s="81"/>
      <c r="F2" s="81"/>
      <c r="G2" s="81"/>
      <c r="H2" s="81"/>
      <c r="I2" s="81"/>
      <c r="J2" s="81"/>
      <c r="K2" s="81"/>
    </row>
    <row r="3" spans="1:16" s="83" customFormat="1" ht="23.25" customHeight="1" x14ac:dyDescent="0.5">
      <c r="A3" s="85"/>
      <c r="B3" s="85" t="s">
        <v>249</v>
      </c>
      <c r="C3" s="1126"/>
      <c r="D3" s="1127" t="str">
        <f ca="1">' '!A173</f>
        <v xml:space="preserve">                                                                Vorteil</v>
      </c>
      <c r="E3" s="209"/>
      <c r="F3" s="1195" t="str">
        <f ca="1">' '!A175</f>
        <v>Konkurrenz</v>
      </c>
      <c r="G3" s="1195"/>
      <c r="H3" s="1127" t="str">
        <f ca="1">' '!A174</f>
        <v xml:space="preserve">                    Nachteil</v>
      </c>
    </row>
    <row r="5" spans="1:16" ht="18" customHeight="1" x14ac:dyDescent="0.4">
      <c r="B5" s="954"/>
      <c r="C5" s="1128" t="str">
        <f ca="1">' '!A176</f>
        <v>Nr.</v>
      </c>
      <c r="D5" s="1129" t="str">
        <f ca="1">' '!A177</f>
        <v>Schlüsselfaktor</v>
      </c>
      <c r="E5" s="1130"/>
      <c r="F5" s="1128"/>
      <c r="G5" s="1131"/>
      <c r="H5" s="1129" t="str">
        <f ca="1">' '!A178</f>
        <v>Bemerkungen</v>
      </c>
    </row>
    <row r="6" spans="1:16" ht="18" x14ac:dyDescent="0.35">
      <c r="B6" s="1196" t="str">
        <f ca="1">' '!A209</f>
        <v>Absatz</v>
      </c>
      <c r="C6" s="1132">
        <v>1</v>
      </c>
      <c r="D6" s="1133" t="str">
        <f ca="1">' '!A179</f>
        <v>Produkt, Sortiment</v>
      </c>
      <c r="E6" s="1134">
        <v>1</v>
      </c>
      <c r="F6" s="1135"/>
      <c r="G6" s="1136"/>
      <c r="H6" s="1137"/>
    </row>
    <row r="7" spans="1:16" ht="18" x14ac:dyDescent="0.35">
      <c r="B7" s="1196"/>
      <c r="C7" s="1138">
        <v>2</v>
      </c>
      <c r="D7" s="1139" t="str">
        <f ca="1">' '!A180</f>
        <v>Preise, Konditionen</v>
      </c>
      <c r="E7" s="1140">
        <v>0</v>
      </c>
      <c r="F7" s="1141"/>
      <c r="G7" s="1142"/>
      <c r="H7" s="1143"/>
      <c r="P7" s="83"/>
    </row>
    <row r="8" spans="1:16" ht="18" x14ac:dyDescent="0.35">
      <c r="B8" s="1196"/>
      <c r="C8" s="1144">
        <v>3</v>
      </c>
      <c r="D8" s="1145" t="str">
        <f ca="1">' '!A181</f>
        <v>Marktanteil, Marktwachstum, Marktstruktur</v>
      </c>
      <c r="E8" s="1146">
        <v>-2</v>
      </c>
      <c r="F8" s="1147"/>
      <c r="G8" s="1148"/>
      <c r="H8" s="1149"/>
      <c r="P8" s="83"/>
    </row>
    <row r="9" spans="1:16" ht="18" x14ac:dyDescent="0.35">
      <c r="B9" s="1196"/>
      <c r="C9" s="1138">
        <v>4</v>
      </c>
      <c r="D9" s="1139" t="str">
        <f ca="1">' '!A182</f>
        <v>Markenname, Markenimage</v>
      </c>
      <c r="E9" s="1140">
        <v>-1</v>
      </c>
      <c r="F9" s="1141"/>
      <c r="G9" s="1142"/>
      <c r="H9" s="1143"/>
      <c r="P9" s="83"/>
    </row>
    <row r="10" spans="1:16" ht="18" x14ac:dyDescent="0.35">
      <c r="B10" s="1196"/>
      <c r="C10" s="1144">
        <v>5</v>
      </c>
      <c r="D10" s="1145" t="str">
        <f ca="1">' '!A183</f>
        <v>Vertriebsorganisation</v>
      </c>
      <c r="E10" s="1146">
        <v>0</v>
      </c>
      <c r="F10" s="1147"/>
      <c r="G10" s="1148"/>
      <c r="H10" s="1149"/>
      <c r="P10" s="83"/>
    </row>
    <row r="11" spans="1:16" ht="18" x14ac:dyDescent="0.35">
      <c r="B11" s="1196"/>
      <c r="C11" s="1138">
        <v>6</v>
      </c>
      <c r="D11" s="1139" t="str">
        <f ca="1">' '!A184</f>
        <v>Kundendienst</v>
      </c>
      <c r="E11" s="1140">
        <v>0</v>
      </c>
      <c r="F11" s="1141"/>
      <c r="G11" s="1142"/>
      <c r="H11" s="1143"/>
      <c r="P11" s="83"/>
    </row>
    <row r="12" spans="1:16" ht="18" x14ac:dyDescent="0.35">
      <c r="B12" s="1196"/>
      <c r="C12" s="1144">
        <v>7</v>
      </c>
      <c r="D12" s="1145" t="str">
        <f ca="1">' '!A185</f>
        <v>Lieferzeiten, Termintreue, Zuverlässigkeit</v>
      </c>
      <c r="E12" s="1146">
        <v>0</v>
      </c>
      <c r="F12" s="1147"/>
      <c r="G12" s="1148"/>
      <c r="H12" s="1149"/>
      <c r="P12" s="83"/>
    </row>
    <row r="13" spans="1:16" ht="18" x14ac:dyDescent="0.35">
      <c r="B13" s="1197" t="str">
        <f ca="1">' '!A210</f>
        <v>Produktion</v>
      </c>
      <c r="C13" s="1138">
        <v>8</v>
      </c>
      <c r="D13" s="1139" t="str">
        <f ca="1">' '!A186</f>
        <v>Qualität</v>
      </c>
      <c r="E13" s="1140">
        <v>1</v>
      </c>
      <c r="F13" s="1141"/>
      <c r="G13" s="1142"/>
      <c r="H13" s="1143"/>
      <c r="P13" s="83"/>
    </row>
    <row r="14" spans="1:16" ht="18" x14ac:dyDescent="0.35">
      <c r="B14" s="1197"/>
      <c r="C14" s="1144">
        <v>9</v>
      </c>
      <c r="D14" s="1145" t="str">
        <f ca="1">' '!A187</f>
        <v>Kostenniveau</v>
      </c>
      <c r="E14" s="1146">
        <v>0</v>
      </c>
      <c r="F14" s="1147"/>
      <c r="G14" s="1148"/>
      <c r="H14" s="1149"/>
      <c r="P14" s="83"/>
    </row>
    <row r="15" spans="1:16" ht="18" x14ac:dyDescent="0.35">
      <c r="B15" s="1197"/>
      <c r="C15" s="1138">
        <v>10</v>
      </c>
      <c r="D15" s="1139" t="str">
        <f ca="1">' '!A188</f>
        <v>Modernität der Anlagen</v>
      </c>
      <c r="E15" s="1140">
        <v>2</v>
      </c>
      <c r="F15" s="1141"/>
      <c r="G15" s="1142"/>
      <c r="H15" s="1143"/>
      <c r="P15" s="83"/>
    </row>
    <row r="16" spans="1:16" ht="18" x14ac:dyDescent="0.35">
      <c r="B16" s="1197"/>
      <c r="C16" s="1144">
        <v>11</v>
      </c>
      <c r="D16" s="1145" t="str">
        <f ca="1">' '!A189</f>
        <v>Produktivität</v>
      </c>
      <c r="E16" s="1146">
        <v>1</v>
      </c>
      <c r="F16" s="1147"/>
      <c r="G16" s="1148"/>
      <c r="H16" s="1149"/>
      <c r="P16" s="83"/>
    </row>
    <row r="17" spans="2:16" ht="18" x14ac:dyDescent="0.35">
      <c r="B17" s="1197"/>
      <c r="C17" s="1138">
        <v>12</v>
      </c>
      <c r="D17" s="1139" t="str">
        <f ca="1">' '!A190</f>
        <v>Umweltbelastung, Energieverbrauch</v>
      </c>
      <c r="E17" s="1140">
        <v>1</v>
      </c>
      <c r="F17" s="1141"/>
      <c r="G17" s="1142"/>
      <c r="H17" s="1143"/>
      <c r="P17" s="83"/>
    </row>
    <row r="18" spans="2:16" ht="18" x14ac:dyDescent="0.35">
      <c r="B18" s="1197"/>
      <c r="C18" s="1144">
        <v>13</v>
      </c>
      <c r="D18" s="1145" t="str">
        <f ca="1">' '!A191</f>
        <v>Standort, Logistik</v>
      </c>
      <c r="E18" s="1146">
        <v>-1</v>
      </c>
      <c r="F18" s="1147"/>
      <c r="G18" s="1148"/>
      <c r="H18" s="1149"/>
      <c r="P18" s="83"/>
    </row>
    <row r="19" spans="2:16" ht="18.75" customHeight="1" x14ac:dyDescent="0.35">
      <c r="B19" s="1198" t="str">
        <f ca="1">' '!A211</f>
        <v>Beschaffung</v>
      </c>
      <c r="C19" s="1138">
        <v>14</v>
      </c>
      <c r="D19" s="1139" t="str">
        <f ca="1">' '!A192</f>
        <v>Versorgungsengpässe</v>
      </c>
      <c r="E19" s="1140">
        <v>0</v>
      </c>
      <c r="F19" s="1141"/>
      <c r="G19" s="1142"/>
      <c r="H19" s="1149"/>
      <c r="P19" s="83"/>
    </row>
    <row r="20" spans="2:16" ht="18" x14ac:dyDescent="0.35">
      <c r="B20" s="1198"/>
      <c r="C20" s="1144">
        <v>15</v>
      </c>
      <c r="D20" s="1145" t="str">
        <f ca="1">' '!A193</f>
        <v>Preisabhängigkeit</v>
      </c>
      <c r="E20" s="1146">
        <v>0</v>
      </c>
      <c r="F20" s="1147"/>
      <c r="G20" s="1148"/>
      <c r="H20" s="1149"/>
      <c r="P20" s="83"/>
    </row>
    <row r="21" spans="2:16" ht="18" x14ac:dyDescent="0.35">
      <c r="B21" s="1198"/>
      <c r="C21" s="1138">
        <v>16</v>
      </c>
      <c r="D21" s="1139" t="str">
        <f ca="1">' '!A194</f>
        <v xml:space="preserve">Wechselkursabhängigkeit </v>
      </c>
      <c r="E21" s="1140">
        <v>0</v>
      </c>
      <c r="F21" s="1141"/>
      <c r="G21" s="1142"/>
      <c r="H21" s="1149"/>
      <c r="P21" s="83"/>
    </row>
    <row r="22" spans="2:16" ht="18" x14ac:dyDescent="0.35">
      <c r="B22" s="1198"/>
      <c r="C22" s="1144">
        <v>17</v>
      </c>
      <c r="D22" s="1145" t="str">
        <f ca="1">' '!A195</f>
        <v>Zulieferqualität</v>
      </c>
      <c r="E22" s="1146">
        <v>0</v>
      </c>
      <c r="F22" s="1147"/>
      <c r="G22" s="1148"/>
      <c r="H22" s="1149"/>
      <c r="P22" s="83"/>
    </row>
    <row r="23" spans="2:16" ht="18.75" customHeight="1" x14ac:dyDescent="0.35">
      <c r="B23" s="1197" t="str">
        <f ca="1">' '!A212</f>
        <v>F&amp;E</v>
      </c>
      <c r="C23" s="1138">
        <v>18</v>
      </c>
      <c r="D23" s="1139" t="str">
        <f ca="1">' '!A196</f>
        <v>Innovation, Patente</v>
      </c>
      <c r="E23" s="1140">
        <v>0</v>
      </c>
      <c r="F23" s="1141"/>
      <c r="G23" s="1142"/>
      <c r="H23" s="1143"/>
      <c r="P23" s="83"/>
    </row>
    <row r="24" spans="2:16" ht="18" x14ac:dyDescent="0.35">
      <c r="B24" s="1197"/>
      <c r="C24" s="1144">
        <v>19</v>
      </c>
      <c r="D24" s="1145" t="str">
        <f ca="1">' '!A197</f>
        <v>Know-how</v>
      </c>
      <c r="E24" s="1146">
        <v>1</v>
      </c>
      <c r="F24" s="1147"/>
      <c r="G24" s="1148"/>
      <c r="H24" s="1149"/>
      <c r="P24" s="83"/>
    </row>
    <row r="25" spans="2:16" ht="18" x14ac:dyDescent="0.35">
      <c r="B25" s="1197"/>
      <c r="C25" s="1138">
        <v>20</v>
      </c>
      <c r="D25" s="1139" t="str">
        <f ca="1">' '!A198</f>
        <v>Ausstattung</v>
      </c>
      <c r="E25" s="1140">
        <v>2</v>
      </c>
      <c r="F25" s="1141"/>
      <c r="G25" s="1142"/>
      <c r="H25" s="1143"/>
      <c r="P25" s="83"/>
    </row>
    <row r="26" spans="2:16" ht="18.75" customHeight="1" x14ac:dyDescent="0.35">
      <c r="B26" s="1196" t="str">
        <f ca="1">' '!A213</f>
        <v>Personal</v>
      </c>
      <c r="C26" s="1144">
        <v>21</v>
      </c>
      <c r="D26" s="1145" t="str">
        <f ca="1">' '!A199</f>
        <v>Motivation und Engagement der MA</v>
      </c>
      <c r="E26" s="1146">
        <v>2</v>
      </c>
      <c r="F26" s="1147"/>
      <c r="G26" s="1148"/>
      <c r="H26" s="1149"/>
      <c r="P26" s="83"/>
    </row>
    <row r="27" spans="2:16" ht="18" x14ac:dyDescent="0.35">
      <c r="B27" s="1196"/>
      <c r="C27" s="1138">
        <v>22</v>
      </c>
      <c r="D27" s="1139" t="str">
        <f ca="1">' '!A200</f>
        <v xml:space="preserve">Führungsinstrumente, Management </v>
      </c>
      <c r="E27" s="1140">
        <v>-2</v>
      </c>
      <c r="F27" s="1141"/>
      <c r="G27" s="1142"/>
      <c r="H27" s="1143"/>
      <c r="P27" s="83"/>
    </row>
    <row r="28" spans="2:16" ht="18" x14ac:dyDescent="0.35">
      <c r="B28" s="1196"/>
      <c r="C28" s="1144">
        <v>23</v>
      </c>
      <c r="D28" s="1145" t="str">
        <f ca="1">' '!A201</f>
        <v>Schlanke, flexible Organisation</v>
      </c>
      <c r="E28" s="1146">
        <v>0</v>
      </c>
      <c r="F28" s="1147"/>
      <c r="G28" s="1148"/>
      <c r="H28" s="1149"/>
    </row>
    <row r="29" spans="2:16" ht="18" x14ac:dyDescent="0.35">
      <c r="B29" s="1196"/>
      <c r="C29" s="1138">
        <v>24</v>
      </c>
      <c r="D29" s="1139" t="str">
        <f ca="1">' '!A202</f>
        <v>Ausbildung, Qualifikation der MA</v>
      </c>
      <c r="E29" s="1140">
        <v>0</v>
      </c>
      <c r="F29" s="1141"/>
      <c r="G29" s="1142"/>
      <c r="H29" s="1143"/>
    </row>
    <row r="30" spans="2:16" ht="18" x14ac:dyDescent="0.35">
      <c r="B30" s="1196"/>
      <c r="C30" s="1144">
        <v>25</v>
      </c>
      <c r="D30" s="1145" t="str">
        <f ca="1">' '!A203</f>
        <v>Altersstruktur</v>
      </c>
      <c r="E30" s="1146">
        <v>1</v>
      </c>
      <c r="F30" s="1147"/>
      <c r="G30" s="1148"/>
      <c r="H30" s="1149"/>
    </row>
    <row r="31" spans="2:16" ht="18" x14ac:dyDescent="0.35">
      <c r="B31" s="1196"/>
      <c r="C31" s="1138">
        <v>26</v>
      </c>
      <c r="D31" s="1139" t="str">
        <f ca="1">' '!A204</f>
        <v>Fluktuationsrate, Krankenstand</v>
      </c>
      <c r="E31" s="1140">
        <v>1</v>
      </c>
      <c r="F31" s="1141"/>
      <c r="G31" s="1142"/>
      <c r="H31" s="1143"/>
    </row>
    <row r="32" spans="2:16" ht="18.75" customHeight="1" x14ac:dyDescent="0.35">
      <c r="B32" s="1194" t="str">
        <f ca="1">' '!A214</f>
        <v>Verwaltung</v>
      </c>
      <c r="C32" s="1144">
        <v>27</v>
      </c>
      <c r="D32" s="1145" t="str">
        <f ca="1">' '!A205</f>
        <v>Finanzkraft, Liquidität</v>
      </c>
      <c r="E32" s="1146">
        <v>1</v>
      </c>
      <c r="F32" s="1147"/>
      <c r="G32" s="1148"/>
      <c r="H32" s="1149"/>
      <c r="I32" s="118"/>
      <c r="J32" s="118"/>
    </row>
    <row r="33" spans="2:10" ht="18" x14ac:dyDescent="0.35">
      <c r="B33" s="1194"/>
      <c r="C33" s="1138">
        <v>28</v>
      </c>
      <c r="D33" s="1139" t="str">
        <f ca="1">' '!A206</f>
        <v>Standort, Raumreserven</v>
      </c>
      <c r="E33" s="1140">
        <v>1</v>
      </c>
      <c r="F33" s="1141"/>
      <c r="G33" s="1142"/>
      <c r="H33" s="1143"/>
      <c r="I33" s="119"/>
      <c r="J33" s="120"/>
    </row>
    <row r="34" spans="2:10" ht="18" x14ac:dyDescent="0.35">
      <c r="B34" s="1194"/>
      <c r="C34" s="1144">
        <v>29</v>
      </c>
      <c r="D34" s="1145" t="str">
        <f ca="1">' '!A207</f>
        <v>Controlling</v>
      </c>
      <c r="E34" s="1146">
        <v>0</v>
      </c>
      <c r="F34" s="1147"/>
      <c r="G34" s="1148"/>
      <c r="H34" s="1149"/>
      <c r="I34" s="119"/>
      <c r="J34" s="120"/>
    </row>
    <row r="35" spans="2:10" ht="18" x14ac:dyDescent="0.35">
      <c r="B35" s="1194"/>
      <c r="C35" s="1150">
        <v>30</v>
      </c>
      <c r="D35" s="1151" t="str">
        <f ca="1">' '!A208</f>
        <v>Entscheidungswege</v>
      </c>
      <c r="E35" s="1152">
        <v>0</v>
      </c>
      <c r="F35" s="1153"/>
      <c r="G35" s="1154"/>
      <c r="H35" s="1155"/>
      <c r="I35" s="119"/>
      <c r="J35" s="120"/>
    </row>
    <row r="36" spans="2:10" ht="18" x14ac:dyDescent="0.3">
      <c r="B36" s="130" t="s">
        <v>2792</v>
      </c>
      <c r="C36" s="93"/>
      <c r="D36" s="119"/>
      <c r="E36" s="131"/>
      <c r="F36" s="132"/>
      <c r="G36" s="119"/>
      <c r="H36" s="133"/>
      <c r="I36" s="119"/>
      <c r="J36" s="120"/>
    </row>
    <row r="37" spans="2:10" ht="19.5" customHeight="1" x14ac:dyDescent="0.3">
      <c r="C37" s="134"/>
      <c r="D37" s="119"/>
      <c r="E37" s="131"/>
      <c r="F37" s="132"/>
      <c r="G37" s="119"/>
      <c r="H37" s="133"/>
      <c r="I37" s="119"/>
      <c r="J37" s="120"/>
    </row>
    <row r="38" spans="2:10" ht="18" x14ac:dyDescent="0.3">
      <c r="C38" s="134"/>
      <c r="D38" s="119"/>
      <c r="E38" s="131"/>
      <c r="F38" s="132"/>
      <c r="G38" s="119"/>
      <c r="H38" s="133"/>
      <c r="I38" s="119"/>
      <c r="J38" s="120"/>
    </row>
    <row r="39" spans="2:10" ht="18" x14ac:dyDescent="0.3">
      <c r="C39" s="134"/>
      <c r="D39" s="119"/>
      <c r="E39" s="131"/>
      <c r="F39" s="132"/>
      <c r="G39" s="119"/>
      <c r="H39" s="133"/>
      <c r="I39" s="119"/>
      <c r="J39" s="120"/>
    </row>
    <row r="40" spans="2:10" ht="18" x14ac:dyDescent="0.3">
      <c r="C40" s="134"/>
      <c r="D40" s="119"/>
      <c r="E40" s="131"/>
      <c r="F40" s="132"/>
      <c r="G40" s="119"/>
      <c r="H40" s="133"/>
      <c r="I40" s="119"/>
      <c r="J40" s="120"/>
    </row>
    <row r="41" spans="2:10" ht="18" x14ac:dyDescent="0.3">
      <c r="C41" s="134"/>
      <c r="D41" s="119"/>
      <c r="E41" s="131"/>
      <c r="F41" s="132"/>
      <c r="G41" s="119"/>
      <c r="H41" s="133"/>
      <c r="I41" s="119"/>
      <c r="J41" s="120"/>
    </row>
    <row r="42" spans="2:10" ht="18" x14ac:dyDescent="0.3">
      <c r="C42" s="134"/>
      <c r="D42" s="119"/>
      <c r="E42" s="131"/>
      <c r="F42" s="132"/>
      <c r="G42" s="119"/>
      <c r="H42" s="133"/>
      <c r="I42" s="119"/>
      <c r="J42" s="120"/>
    </row>
    <row r="43" spans="2:10" ht="18" x14ac:dyDescent="0.3">
      <c r="C43" s="134"/>
      <c r="D43" s="119"/>
      <c r="E43" s="131"/>
      <c r="F43" s="132"/>
      <c r="G43" s="119"/>
      <c r="H43" s="133"/>
      <c r="I43" s="119"/>
      <c r="J43" s="120"/>
    </row>
    <row r="44" spans="2:10" ht="18" x14ac:dyDescent="0.3">
      <c r="C44" s="134"/>
      <c r="D44" s="119"/>
      <c r="E44" s="131"/>
      <c r="F44" s="132"/>
      <c r="G44" s="119"/>
      <c r="H44" s="133"/>
      <c r="I44" s="119"/>
      <c r="J44" s="120"/>
    </row>
    <row r="45" spans="2:10" ht="18" x14ac:dyDescent="0.3">
      <c r="C45" s="134"/>
      <c r="D45" s="119"/>
      <c r="E45" s="131"/>
      <c r="F45" s="132"/>
      <c r="G45" s="119"/>
      <c r="H45" s="133"/>
      <c r="I45" s="119"/>
      <c r="J45" s="120"/>
    </row>
    <row r="46" spans="2:10" ht="18" x14ac:dyDescent="0.3">
      <c r="C46" s="134"/>
      <c r="D46" s="119"/>
      <c r="E46" s="135"/>
      <c r="F46" s="132"/>
      <c r="G46" s="119"/>
      <c r="H46" s="133"/>
      <c r="I46" s="119"/>
      <c r="J46" s="120"/>
    </row>
    <row r="47" spans="2:10" ht="191.25" customHeight="1" x14ac:dyDescent="0.3">
      <c r="C47" s="134"/>
      <c r="D47" s="119"/>
      <c r="E47" s="131"/>
      <c r="F47" s="132"/>
      <c r="G47" s="119"/>
      <c r="H47" s="133"/>
      <c r="I47" s="119"/>
      <c r="J47" s="120"/>
    </row>
    <row r="48" spans="2:10" ht="18" x14ac:dyDescent="0.3">
      <c r="C48" s="134"/>
      <c r="D48" s="119"/>
      <c r="E48" s="131"/>
      <c r="F48" s="132"/>
      <c r="G48" s="119"/>
      <c r="H48" s="133"/>
      <c r="I48" s="119"/>
      <c r="J48" s="120"/>
    </row>
    <row r="49" spans="1:10" ht="18" x14ac:dyDescent="0.3">
      <c r="C49" s="134"/>
      <c r="E49" s="131"/>
      <c r="F49" s="132"/>
      <c r="G49" s="119"/>
      <c r="H49" s="133"/>
      <c r="I49" s="119"/>
      <c r="J49" s="120"/>
    </row>
    <row r="50" spans="1:10" ht="18" x14ac:dyDescent="0.3">
      <c r="C50" s="134"/>
      <c r="D50" s="119"/>
      <c r="E50" s="131"/>
      <c r="F50" s="132"/>
      <c r="G50" s="119"/>
      <c r="H50" s="133"/>
      <c r="I50" s="119"/>
      <c r="J50" s="120"/>
    </row>
    <row r="51" spans="1:10" ht="18" x14ac:dyDescent="0.3">
      <c r="C51" s="134"/>
      <c r="D51" s="119"/>
      <c r="E51" s="131"/>
      <c r="F51" s="132"/>
      <c r="G51" s="119"/>
      <c r="H51" s="133"/>
      <c r="I51" s="119"/>
      <c r="J51" s="120"/>
    </row>
    <row r="52" spans="1:10" ht="18" x14ac:dyDescent="0.3">
      <c r="C52" s="134"/>
      <c r="D52" s="119"/>
      <c r="E52" s="131"/>
      <c r="F52" s="132"/>
      <c r="G52" s="119"/>
      <c r="H52" s="133"/>
      <c r="I52" s="119"/>
      <c r="J52" s="120"/>
    </row>
    <row r="53" spans="1:10" ht="18" x14ac:dyDescent="0.3">
      <c r="C53" s="134"/>
      <c r="D53" s="119"/>
      <c r="E53" s="131"/>
      <c r="F53" s="132"/>
      <c r="G53" s="119"/>
      <c r="H53" s="133"/>
      <c r="I53" s="119"/>
      <c r="J53" s="120"/>
    </row>
    <row r="63" spans="1:10" ht="15.6" x14ac:dyDescent="0.3">
      <c r="A63" s="177"/>
      <c r="G63" s="136"/>
      <c r="H63" s="136"/>
    </row>
    <row r="69" spans="5:5" x14ac:dyDescent="0.3">
      <c r="E69" s="137"/>
    </row>
    <row r="70" spans="5:5" x14ac:dyDescent="0.3">
      <c r="E70" s="83"/>
    </row>
    <row r="71" spans="5:5" x14ac:dyDescent="0.3">
      <c r="E71" s="83"/>
    </row>
    <row r="72" spans="5:5" x14ac:dyDescent="0.3">
      <c r="E72" s="83"/>
    </row>
    <row r="73" spans="5:5" x14ac:dyDescent="0.3">
      <c r="E73" s="83"/>
    </row>
    <row r="74" spans="5:5" x14ac:dyDescent="0.3">
      <c r="E74" s="83"/>
    </row>
    <row r="75" spans="5:5" x14ac:dyDescent="0.3">
      <c r="E75" s="83"/>
    </row>
    <row r="76" spans="5:5" x14ac:dyDescent="0.3">
      <c r="E76" s="83"/>
    </row>
    <row r="77" spans="5:5" x14ac:dyDescent="0.3">
      <c r="E77" s="83"/>
    </row>
    <row r="78" spans="5:5" x14ac:dyDescent="0.3">
      <c r="E78" s="83"/>
    </row>
    <row r="79" spans="5:5" x14ac:dyDescent="0.3">
      <c r="E79" s="83"/>
    </row>
    <row r="80" spans="5:5" x14ac:dyDescent="0.3">
      <c r="E80" s="83"/>
    </row>
    <row r="81" spans="5:5" x14ac:dyDescent="0.3">
      <c r="E81" s="83"/>
    </row>
    <row r="82" spans="5:5" x14ac:dyDescent="0.3">
      <c r="E82" s="83"/>
    </row>
    <row r="83" spans="5:5" x14ac:dyDescent="0.3">
      <c r="E83" s="83"/>
    </row>
    <row r="84" spans="5:5" x14ac:dyDescent="0.3">
      <c r="E84" s="83"/>
    </row>
    <row r="85" spans="5:5" x14ac:dyDescent="0.3">
      <c r="E85" s="83"/>
    </row>
    <row r="86" spans="5:5" x14ac:dyDescent="0.3">
      <c r="E86" s="83"/>
    </row>
    <row r="87" spans="5:5" x14ac:dyDescent="0.3">
      <c r="E87" s="83"/>
    </row>
    <row r="88" spans="5:5" x14ac:dyDescent="0.3">
      <c r="E88" s="83"/>
    </row>
  </sheetData>
  <sheetProtection sheet="1" objects="1" scenarios="1" formatCells="0" formatColumns="0" formatRows="0" insertHyperlinks="0" selectLockedCells="1" sort="0" autoFilter="0"/>
  <mergeCells count="7">
    <mergeCell ref="B32:B35"/>
    <mergeCell ref="F3:G3"/>
    <mergeCell ref="B6:B12"/>
    <mergeCell ref="B13:B18"/>
    <mergeCell ref="B19:B22"/>
    <mergeCell ref="B23:B25"/>
    <mergeCell ref="B26:B31"/>
  </mergeCells>
  <conditionalFormatting sqref="C6:H35">
    <cfRule type="expression" dxfId="237" priority="1">
      <formula>MOD(ROW(B3),2)=0</formula>
    </cfRule>
    <cfRule type="expression" dxfId="236" priority="2">
      <formula>MOD(ROW(B2),2)=0</formula>
    </cfRule>
  </conditionalFormatting>
  <conditionalFormatting sqref="F36:F53">
    <cfRule type="iconSet" priority="9">
      <iconSet iconSet="5Rating">
        <cfvo type="percent" val="0"/>
        <cfvo type="num" val="1"/>
        <cfvo type="num" val="2"/>
        <cfvo type="num" val="3"/>
        <cfvo type="num" val="4"/>
      </iconSet>
    </cfRule>
  </conditionalFormatting>
  <conditionalFormatting sqref="H36:H53">
    <cfRule type="iconSet" priority="8">
      <iconSet iconSet="3Signs" showValue="0" reverse="1">
        <cfvo type="percent" val="0"/>
        <cfvo type="num" val="2"/>
        <cfvo type="num" val="3"/>
      </iconSet>
    </cfRule>
  </conditionalFormatting>
  <conditionalFormatting sqref="J33 J35 J37 J45 J47:J53">
    <cfRule type="cellIs" dxfId="235" priority="11" operator="equal">
      <formula>3</formula>
    </cfRule>
    <cfRule type="cellIs" dxfId="234" priority="12" operator="equal">
      <formula>2</formula>
    </cfRule>
    <cfRule type="cellIs" dxfId="233" priority="13" operator="equal">
      <formula>1</formula>
    </cfRule>
  </conditionalFormatting>
  <conditionalFormatting sqref="J33:J53">
    <cfRule type="iconSet" priority="15">
      <iconSet iconSet="3Symbols2" showValue="0" reverse="1">
        <cfvo type="percent" val="0"/>
        <cfvo type="num" val="2"/>
        <cfvo type="num" val="3"/>
      </iconSet>
    </cfRule>
    <cfRule type="cellIs" dxfId="232" priority="16" operator="equal">
      <formula>3</formula>
    </cfRule>
    <cfRule type="cellIs" dxfId="231" priority="17" operator="equal">
      <formula>2</formula>
    </cfRule>
    <cfRule type="cellIs" dxfId="230" priority="18" operator="equal">
      <formula>1</formula>
    </cfRule>
  </conditionalFormatting>
  <dataValidations disablePrompts="1" count="4">
    <dataValidation type="list" allowBlank="1" showInputMessage="1" showErrorMessage="1" sqref="F33:F53" xr:uid="{00000000-0002-0000-0800-000000000000}">
      <formula1>"1,2,3,4,5"</formula1>
    </dataValidation>
    <dataValidation type="list" allowBlank="1" showInputMessage="1" showErrorMessage="1" sqref="E36:E53" xr:uid="{00000000-0002-0000-0800-000001000000}">
      <formula1>"1,2,3,4,5,6,7,8,9,10,11"</formula1>
    </dataValidation>
    <dataValidation type="list" allowBlank="1" showInputMessage="1" showErrorMessage="1" sqref="K33:K53 H36:H53" xr:uid="{00000000-0002-0000-0800-000002000000}">
      <formula1>"1,2,3"</formula1>
    </dataValidation>
    <dataValidation type="list" allowBlank="1" showInputMessage="1" showErrorMessage="1" sqref="E6:E35" xr:uid="{00000000-0002-0000-0800-000003000000}">
      <formula1>"3,2,1,0,-1,-2,-3"</formula1>
    </dataValidation>
  </dataValidations>
  <hyperlinks>
    <hyperlink ref="B3" location="x!A236" display="x!A236" xr:uid="{00000000-0004-0000-0800-000000000000}"/>
  </hyperlinks>
  <printOptions horizontalCentered="1"/>
  <pageMargins left="0.23622047244094491" right="0.23622047244094491" top="0.19685039370078741" bottom="0.19685039370078741" header="0.19685039370078741" footer="0.19685039370078741"/>
  <pageSetup paperSize="9" scale="84" orientation="landscape" r:id="rId1"/>
  <headerFooter>
    <oddFooter>&amp;L&amp;8&amp;K00-048(c) S.Imboden&amp;R&amp;8&amp;K00-048Seite &amp;P von &amp;N</oddFooter>
  </headerFooter>
  <drawing r:id="rId2"/>
  <legacy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7" id="{7851F413-0CF9-4BB9-84A8-BEA99F35C81A}">
            <x14:iconSet iconSet="5Boxes">
              <x14:cfvo type="percent">
                <xm:f>0</xm:f>
              </x14:cfvo>
              <x14:cfvo type="num">
                <xm:f>3</xm:f>
              </x14:cfvo>
              <x14:cfvo type="num">
                <xm:f>6</xm:f>
              </x14:cfvo>
              <x14:cfvo type="num">
                <xm:f>9</xm:f>
              </x14:cfvo>
              <x14:cfvo type="num">
                <xm:f>10</xm:f>
              </x14:cfvo>
            </x14:iconSet>
          </x14:cfRule>
          <xm:sqref>E36:E53</xm:sqref>
        </x14:conditionalFormatting>
        <x14:conditionalFormatting xmlns:xm="http://schemas.microsoft.com/office/excel/2006/main">
          <x14:cfRule type="iconSet" priority="14" id="{D2BDA882-8945-49F5-91D8-98DFFA133649}">
            <x14:iconSet iconSet="3Symbols2" showValue="0" custom="1">
              <x14:cfvo type="percent">
                <xm:f>0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Symbols2" iconId="1"/>
              <x14:cfIcon iconSet="3Symbols2" iconId="0"/>
            </x14:iconSet>
          </x14:cfRule>
          <xm:sqref>J33 J35 J37 J45 J47:J53</xm:sqref>
        </x14:conditionalFormatting>
        <x14:conditionalFormatting xmlns:xm="http://schemas.microsoft.com/office/excel/2006/main">
          <x14:cfRule type="iconSet" priority="10" id="{52814FFB-7505-471A-9FD3-222AE6B4FA8B}">
            <x14:iconSet iconSet="3Symbols2" showValue="0" custom="1">
              <x14:cfvo type="percent">
                <xm:f>0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Symbols2" iconId="1"/>
              <x14:cfIcon iconSet="3Symbols2" iconId="0"/>
            </x14:iconSet>
          </x14:cfRule>
          <xm:sqref>J34 J36 J38:J44 J46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Tabelle13">
    <tabColor theme="4" tint="-0.249977111117893"/>
  </sheetPr>
  <dimension ref="A1:X96"/>
  <sheetViews>
    <sheetView showGridLines="0" zoomScaleNormal="100" workbookViewId="0">
      <pane ySplit="1" topLeftCell="A3" activePane="bottomLeft" state="frozen"/>
      <selection activeCell="B1" sqref="B1"/>
      <selection pane="bottomLeft" activeCell="C7" sqref="C7"/>
    </sheetView>
  </sheetViews>
  <sheetFormatPr baseColWidth="10" defaultColWidth="11.44140625" defaultRowHeight="14.4" x14ac:dyDescent="0.3"/>
  <cols>
    <col min="1" max="1" width="7" style="83" customWidth="1"/>
    <col min="2" max="2" width="4" style="93" customWidth="1"/>
    <col min="3" max="3" width="51.21875" style="93" customWidth="1"/>
    <col min="4" max="4" width="4.44140625" style="93" customWidth="1"/>
    <col min="5" max="9" width="2.77734375" style="1094" bestFit="1" customWidth="1"/>
    <col min="10" max="14" width="2.77734375" style="1095" bestFit="1" customWidth="1"/>
    <col min="15" max="15" width="4.21875" style="93" customWidth="1"/>
    <col min="16" max="16" width="51.21875" style="93" customWidth="1"/>
    <col min="17" max="17" width="4.44140625" style="93" customWidth="1"/>
    <col min="18" max="18" width="2.77734375" style="93" customWidth="1"/>
    <col min="19" max="19" width="5.44140625" style="93" customWidth="1"/>
    <col min="20" max="20" width="1.21875" style="93" customWidth="1"/>
    <col min="21" max="30" width="5.44140625" style="93" customWidth="1"/>
    <col min="31" max="31" width="29" style="93" customWidth="1"/>
    <col min="32" max="35" width="5.44140625" style="93" customWidth="1"/>
    <col min="36" max="36" width="4.21875" style="93" customWidth="1"/>
    <col min="37" max="48" width="5.44140625" style="93" customWidth="1"/>
    <col min="49" max="16384" width="11.44140625" style="93"/>
  </cols>
  <sheetData>
    <row r="1" spans="1:24" s="82" customFormat="1" ht="45" customHeight="1" x14ac:dyDescent="0.3">
      <c r="A1" s="78"/>
      <c r="B1" s="79" t="str">
        <f ca="1">' '!A266</f>
        <v>S W O T - A N A L Y S E</v>
      </c>
      <c r="C1" s="139"/>
      <c r="D1" s="891"/>
      <c r="E1" s="1090"/>
      <c r="F1" s="1090"/>
      <c r="G1" s="1090"/>
      <c r="H1" s="1090"/>
      <c r="I1" s="1090"/>
      <c r="J1" s="1091"/>
      <c r="K1" s="1091"/>
      <c r="L1" s="1091"/>
      <c r="M1" s="1091"/>
      <c r="N1" s="1091"/>
      <c r="O1" s="139"/>
      <c r="P1" s="139"/>
      <c r="Q1" s="80"/>
      <c r="R1" s="79"/>
      <c r="S1" s="79"/>
      <c r="T1" s="79"/>
      <c r="U1" s="79"/>
      <c r="V1" s="79"/>
      <c r="W1" s="79"/>
      <c r="X1" s="79"/>
    </row>
    <row r="2" spans="1:24" s="82" customFormat="1" ht="11.25" hidden="1" customHeight="1" x14ac:dyDescent="0.3">
      <c r="A2" s="78"/>
      <c r="B2" s="78"/>
      <c r="C2" s="78"/>
      <c r="D2" s="893"/>
      <c r="E2" s="1092"/>
      <c r="F2" s="1092"/>
      <c r="G2" s="1092"/>
      <c r="H2" s="1092"/>
      <c r="I2" s="1092"/>
      <c r="J2" s="1093"/>
      <c r="K2" s="1093"/>
      <c r="L2" s="1093"/>
      <c r="M2" s="1093"/>
      <c r="N2" s="1093"/>
      <c r="O2" s="78"/>
      <c r="P2" s="78"/>
      <c r="Q2" s="893"/>
      <c r="R2" s="81"/>
      <c r="S2" s="81"/>
      <c r="T2" s="81"/>
      <c r="U2" s="81"/>
      <c r="V2" s="81"/>
      <c r="W2" s="81"/>
      <c r="X2" s="81"/>
    </row>
    <row r="3" spans="1:24" ht="15" customHeight="1" x14ac:dyDescent="0.3">
      <c r="B3" s="84"/>
    </row>
    <row r="4" spans="1:24" ht="4.5" customHeight="1" x14ac:dyDescent="0.3">
      <c r="B4" s="894"/>
      <c r="D4" s="895"/>
      <c r="O4" s="896"/>
      <c r="Q4" s="895"/>
    </row>
    <row r="5" spans="1:24" ht="27" customHeight="1" x14ac:dyDescent="0.35">
      <c r="B5" s="894"/>
      <c r="C5" s="1096" t="str">
        <f ca="1">' '!A272</f>
        <v>Stärken</v>
      </c>
      <c r="D5" s="897"/>
      <c r="E5" s="1097">
        <v>5</v>
      </c>
      <c r="F5" s="1097">
        <v>4</v>
      </c>
      <c r="G5" s="1097">
        <v>3</v>
      </c>
      <c r="H5" s="1097">
        <v>2</v>
      </c>
      <c r="I5" s="1097">
        <v>1</v>
      </c>
      <c r="J5" s="1098">
        <v>-1</v>
      </c>
      <c r="K5" s="1098">
        <v>-2</v>
      </c>
      <c r="L5" s="1098">
        <v>-3</v>
      </c>
      <c r="M5" s="1098">
        <v>-4</v>
      </c>
      <c r="N5" s="1098">
        <v>-5</v>
      </c>
      <c r="O5" s="896"/>
      <c r="P5" s="1099" t="str">
        <f ca="1">' '!A273</f>
        <v>Schwächen</v>
      </c>
      <c r="Q5" s="895"/>
      <c r="S5" s="898"/>
    </row>
    <row r="6" spans="1:24" s="708" customFormat="1" ht="11.25" customHeight="1" x14ac:dyDescent="0.35">
      <c r="A6" s="483"/>
      <c r="B6" s="1100"/>
      <c r="C6" s="1101"/>
      <c r="D6" s="1102"/>
      <c r="E6" s="1097"/>
      <c r="F6" s="1097"/>
      <c r="G6" s="1097"/>
      <c r="H6" s="1097"/>
      <c r="I6" s="1097"/>
      <c r="J6" s="1103"/>
      <c r="K6" s="1103"/>
      <c r="L6" s="1103"/>
      <c r="M6" s="1103"/>
      <c r="N6" s="1103"/>
      <c r="O6" s="1104"/>
      <c r="P6" s="1105"/>
      <c r="Q6" s="1106"/>
      <c r="S6" s="1107"/>
    </row>
    <row r="7" spans="1:24" x14ac:dyDescent="0.3">
      <c r="B7" s="899" t="s">
        <v>791</v>
      </c>
      <c r="C7" s="1108" t="s">
        <v>2387</v>
      </c>
      <c r="D7" s="901">
        <v>5</v>
      </c>
      <c r="E7" s="1109" t="str">
        <f>IF(D7=5,"❺","")</f>
        <v>❺</v>
      </c>
      <c r="F7" s="1109" t="str">
        <f>IF(D7=4,"❹","")</f>
        <v/>
      </c>
      <c r="G7" s="1109" t="str">
        <f>IF(D7=3,"❸","")</f>
        <v/>
      </c>
      <c r="H7" s="1109" t="str">
        <f>IF(D7=2,"❷","")</f>
        <v/>
      </c>
      <c r="I7" s="1110" t="str">
        <f>IF(D7=1,"❶","")</f>
        <v/>
      </c>
      <c r="J7" s="1111" t="str">
        <f>IF(Q7=-1,"❶","")</f>
        <v/>
      </c>
      <c r="K7" s="1112" t="str">
        <f>IF(Q7=-2,"❷","")</f>
        <v/>
      </c>
      <c r="L7" s="1112" t="str">
        <f>IF(Q7=-3,"❸","")</f>
        <v/>
      </c>
      <c r="M7" s="1112" t="str">
        <f>IF(Q7=-4,"❹","")</f>
        <v/>
      </c>
      <c r="N7" s="1112" t="str">
        <f>IF(Q7=-5,"❺","")</f>
        <v>❺</v>
      </c>
      <c r="O7" s="899" t="s">
        <v>809</v>
      </c>
      <c r="P7" s="1108" t="s">
        <v>1291</v>
      </c>
      <c r="Q7" s="903">
        <v>-5</v>
      </c>
      <c r="S7" s="904"/>
      <c r="T7" s="904"/>
      <c r="V7" s="904"/>
    </row>
    <row r="8" spans="1:24" x14ac:dyDescent="0.3">
      <c r="B8" s="1113" t="s">
        <v>792</v>
      </c>
      <c r="C8" s="1114"/>
      <c r="D8" s="906">
        <v>3</v>
      </c>
      <c r="E8" s="1109" t="str">
        <f t="shared" ref="E8:E26" si="0">IF(D8=5,"❺","")</f>
        <v/>
      </c>
      <c r="F8" s="1109" t="str">
        <f t="shared" ref="F8:F26" si="1">IF(D8=4,"❹","")</f>
        <v/>
      </c>
      <c r="G8" s="1109" t="str">
        <f t="shared" ref="G8:G26" si="2">IF(D8=3,"❸","")</f>
        <v>❸</v>
      </c>
      <c r="H8" s="1109" t="str">
        <f t="shared" ref="H8:H26" si="3">IF(D8=2,"❷","")</f>
        <v/>
      </c>
      <c r="I8" s="1110" t="str">
        <f t="shared" ref="I8:I26" si="4">IF(D8=1,"❶","")</f>
        <v/>
      </c>
      <c r="J8" s="1111" t="str">
        <f t="shared" ref="J8:J26" si="5">IF(Q8=-1,"❶","")</f>
        <v/>
      </c>
      <c r="K8" s="1112" t="str">
        <f t="shared" ref="K8:K26" si="6">IF(Q8=-2,"❷","")</f>
        <v/>
      </c>
      <c r="L8" s="1112" t="str">
        <f t="shared" ref="L8:L26" si="7">IF(Q8=-3,"❸","")</f>
        <v/>
      </c>
      <c r="M8" s="1112" t="str">
        <f t="shared" ref="M8:M26" si="8">IF(Q8=-4,"❹","")</f>
        <v>❹</v>
      </c>
      <c r="N8" s="1112" t="str">
        <f t="shared" ref="N8:N26" si="9">IF(Q8=-5,"❺","")</f>
        <v/>
      </c>
      <c r="O8" s="1113" t="s">
        <v>810</v>
      </c>
      <c r="P8" s="1114"/>
      <c r="Q8" s="907">
        <v>-4</v>
      </c>
      <c r="S8" s="904"/>
      <c r="T8" s="904"/>
      <c r="V8" s="904"/>
    </row>
    <row r="9" spans="1:24" x14ac:dyDescent="0.3">
      <c r="B9" s="1113" t="s">
        <v>793</v>
      </c>
      <c r="C9" s="1114"/>
      <c r="D9" s="906"/>
      <c r="E9" s="1109" t="str">
        <f t="shared" si="0"/>
        <v/>
      </c>
      <c r="F9" s="1109" t="str">
        <f t="shared" si="1"/>
        <v/>
      </c>
      <c r="G9" s="1109" t="str">
        <f t="shared" si="2"/>
        <v/>
      </c>
      <c r="H9" s="1109" t="str">
        <f t="shared" si="3"/>
        <v/>
      </c>
      <c r="I9" s="1110" t="str">
        <f t="shared" si="4"/>
        <v/>
      </c>
      <c r="J9" s="1111" t="str">
        <f t="shared" si="5"/>
        <v/>
      </c>
      <c r="K9" s="1112" t="str">
        <f t="shared" si="6"/>
        <v>❷</v>
      </c>
      <c r="L9" s="1112" t="str">
        <f t="shared" si="7"/>
        <v/>
      </c>
      <c r="M9" s="1112" t="str">
        <f t="shared" si="8"/>
        <v/>
      </c>
      <c r="N9" s="1112" t="str">
        <f t="shared" si="9"/>
        <v/>
      </c>
      <c r="O9" s="1113" t="s">
        <v>811</v>
      </c>
      <c r="P9" s="1114"/>
      <c r="Q9" s="907">
        <v>-2</v>
      </c>
      <c r="S9" s="904"/>
      <c r="T9" s="904"/>
      <c r="V9" s="904"/>
    </row>
    <row r="10" spans="1:24" x14ac:dyDescent="0.3">
      <c r="B10" s="1113" t="s">
        <v>794</v>
      </c>
      <c r="C10" s="1114"/>
      <c r="D10" s="906"/>
      <c r="E10" s="1109" t="str">
        <f t="shared" si="0"/>
        <v/>
      </c>
      <c r="F10" s="1109" t="str">
        <f t="shared" si="1"/>
        <v/>
      </c>
      <c r="G10" s="1109" t="str">
        <f t="shared" si="2"/>
        <v/>
      </c>
      <c r="H10" s="1109" t="str">
        <f t="shared" si="3"/>
        <v/>
      </c>
      <c r="I10" s="1110" t="str">
        <f t="shared" si="4"/>
        <v/>
      </c>
      <c r="J10" s="1111" t="str">
        <f t="shared" si="5"/>
        <v/>
      </c>
      <c r="K10" s="1112" t="str">
        <f t="shared" si="6"/>
        <v/>
      </c>
      <c r="L10" s="1112" t="str">
        <f t="shared" si="7"/>
        <v/>
      </c>
      <c r="M10" s="1112" t="str">
        <f t="shared" si="8"/>
        <v/>
      </c>
      <c r="N10" s="1112" t="str">
        <f t="shared" si="9"/>
        <v/>
      </c>
      <c r="O10" s="1113" t="s">
        <v>812</v>
      </c>
      <c r="P10" s="1114"/>
      <c r="Q10" s="907"/>
      <c r="S10" s="904"/>
      <c r="T10" s="904"/>
      <c r="V10" s="904"/>
    </row>
    <row r="11" spans="1:24" x14ac:dyDescent="0.3">
      <c r="B11" s="1113" t="s">
        <v>795</v>
      </c>
      <c r="C11" s="1114"/>
      <c r="D11" s="906"/>
      <c r="E11" s="1109" t="str">
        <f t="shared" si="0"/>
        <v/>
      </c>
      <c r="F11" s="1109" t="str">
        <f t="shared" si="1"/>
        <v/>
      </c>
      <c r="G11" s="1109" t="str">
        <f t="shared" si="2"/>
        <v/>
      </c>
      <c r="H11" s="1109" t="str">
        <f t="shared" si="3"/>
        <v/>
      </c>
      <c r="I11" s="1110" t="str">
        <f t="shared" si="4"/>
        <v/>
      </c>
      <c r="J11" s="1111" t="str">
        <f t="shared" si="5"/>
        <v/>
      </c>
      <c r="K11" s="1112" t="str">
        <f t="shared" si="6"/>
        <v/>
      </c>
      <c r="L11" s="1112" t="str">
        <f t="shared" si="7"/>
        <v/>
      </c>
      <c r="M11" s="1112" t="str">
        <f t="shared" si="8"/>
        <v/>
      </c>
      <c r="N11" s="1112" t="str">
        <f t="shared" si="9"/>
        <v/>
      </c>
      <c r="O11" s="1113" t="s">
        <v>813</v>
      </c>
      <c r="P11" s="1114"/>
      <c r="Q11" s="907"/>
      <c r="S11" s="904"/>
      <c r="T11" s="904"/>
      <c r="V11" s="904"/>
    </row>
    <row r="12" spans="1:24" x14ac:dyDescent="0.3">
      <c r="B12" s="1113" t="s">
        <v>796</v>
      </c>
      <c r="C12" s="1114"/>
      <c r="D12" s="906"/>
      <c r="E12" s="1109" t="str">
        <f t="shared" si="0"/>
        <v/>
      </c>
      <c r="F12" s="1109" t="str">
        <f t="shared" si="1"/>
        <v/>
      </c>
      <c r="G12" s="1109" t="str">
        <f t="shared" si="2"/>
        <v/>
      </c>
      <c r="H12" s="1109" t="str">
        <f t="shared" si="3"/>
        <v/>
      </c>
      <c r="I12" s="1110" t="str">
        <f t="shared" si="4"/>
        <v/>
      </c>
      <c r="J12" s="1111" t="str">
        <f t="shared" si="5"/>
        <v/>
      </c>
      <c r="K12" s="1112" t="str">
        <f t="shared" si="6"/>
        <v/>
      </c>
      <c r="L12" s="1112" t="str">
        <f t="shared" si="7"/>
        <v/>
      </c>
      <c r="M12" s="1112" t="str">
        <f t="shared" si="8"/>
        <v/>
      </c>
      <c r="N12" s="1112" t="str">
        <f t="shared" si="9"/>
        <v/>
      </c>
      <c r="O12" s="1113" t="s">
        <v>814</v>
      </c>
      <c r="P12" s="1114"/>
      <c r="Q12" s="907"/>
      <c r="S12" s="904"/>
      <c r="T12" s="904"/>
      <c r="V12" s="904"/>
    </row>
    <row r="13" spans="1:24" x14ac:dyDescent="0.3">
      <c r="B13" s="1113" t="s">
        <v>797</v>
      </c>
      <c r="C13" s="1114"/>
      <c r="D13" s="906"/>
      <c r="E13" s="1109" t="str">
        <f t="shared" si="0"/>
        <v/>
      </c>
      <c r="F13" s="1109" t="str">
        <f t="shared" si="1"/>
        <v/>
      </c>
      <c r="G13" s="1109" t="str">
        <f t="shared" si="2"/>
        <v/>
      </c>
      <c r="H13" s="1109" t="str">
        <f t="shared" si="3"/>
        <v/>
      </c>
      <c r="I13" s="1110" t="str">
        <f t="shared" si="4"/>
        <v/>
      </c>
      <c r="J13" s="1111" t="str">
        <f t="shared" si="5"/>
        <v/>
      </c>
      <c r="K13" s="1112" t="str">
        <f t="shared" si="6"/>
        <v/>
      </c>
      <c r="L13" s="1112" t="str">
        <f t="shared" si="7"/>
        <v/>
      </c>
      <c r="M13" s="1112" t="str">
        <f t="shared" si="8"/>
        <v/>
      </c>
      <c r="N13" s="1112" t="str">
        <f t="shared" si="9"/>
        <v/>
      </c>
      <c r="O13" s="1113" t="s">
        <v>815</v>
      </c>
      <c r="P13" s="1114"/>
      <c r="Q13" s="907"/>
      <c r="S13" s="904"/>
      <c r="T13" s="904"/>
      <c r="V13" s="904"/>
    </row>
    <row r="14" spans="1:24" x14ac:dyDescent="0.3">
      <c r="B14" s="1113" t="s">
        <v>798</v>
      </c>
      <c r="C14" s="1114"/>
      <c r="D14" s="906"/>
      <c r="E14" s="1109" t="str">
        <f t="shared" si="0"/>
        <v/>
      </c>
      <c r="F14" s="1109" t="str">
        <f t="shared" si="1"/>
        <v/>
      </c>
      <c r="G14" s="1109" t="str">
        <f t="shared" si="2"/>
        <v/>
      </c>
      <c r="H14" s="1109" t="str">
        <f t="shared" si="3"/>
        <v/>
      </c>
      <c r="I14" s="1110" t="str">
        <f t="shared" si="4"/>
        <v/>
      </c>
      <c r="J14" s="1111" t="str">
        <f t="shared" si="5"/>
        <v/>
      </c>
      <c r="K14" s="1112" t="str">
        <f t="shared" si="6"/>
        <v/>
      </c>
      <c r="L14" s="1112" t="str">
        <f t="shared" si="7"/>
        <v/>
      </c>
      <c r="M14" s="1112" t="str">
        <f t="shared" si="8"/>
        <v/>
      </c>
      <c r="N14" s="1112" t="str">
        <f t="shared" si="9"/>
        <v/>
      </c>
      <c r="O14" s="1113" t="s">
        <v>816</v>
      </c>
      <c r="P14" s="1114"/>
      <c r="Q14" s="907"/>
      <c r="S14" s="904"/>
      <c r="T14" s="904"/>
      <c r="V14" s="904"/>
    </row>
    <row r="15" spans="1:24" x14ac:dyDescent="0.3">
      <c r="B15" s="1113" t="s">
        <v>799</v>
      </c>
      <c r="C15" s="1114"/>
      <c r="D15" s="906"/>
      <c r="E15" s="1109" t="str">
        <f t="shared" si="0"/>
        <v/>
      </c>
      <c r="F15" s="1109" t="str">
        <f t="shared" si="1"/>
        <v/>
      </c>
      <c r="G15" s="1109" t="str">
        <f t="shared" si="2"/>
        <v/>
      </c>
      <c r="H15" s="1109" t="str">
        <f t="shared" si="3"/>
        <v/>
      </c>
      <c r="I15" s="1110" t="str">
        <f t="shared" si="4"/>
        <v/>
      </c>
      <c r="J15" s="1111" t="str">
        <f t="shared" si="5"/>
        <v/>
      </c>
      <c r="K15" s="1112" t="str">
        <f t="shared" si="6"/>
        <v/>
      </c>
      <c r="L15" s="1112" t="str">
        <f t="shared" si="7"/>
        <v/>
      </c>
      <c r="M15" s="1112" t="str">
        <f t="shared" si="8"/>
        <v/>
      </c>
      <c r="N15" s="1112" t="str">
        <f t="shared" si="9"/>
        <v/>
      </c>
      <c r="O15" s="1113" t="s">
        <v>817</v>
      </c>
      <c r="P15" s="1114"/>
      <c r="Q15" s="907"/>
      <c r="S15" s="904"/>
      <c r="T15" s="904"/>
      <c r="V15" s="904"/>
    </row>
    <row r="16" spans="1:24" ht="14.55" customHeight="1" x14ac:dyDescent="0.3">
      <c r="B16" s="1113" t="s">
        <v>800</v>
      </c>
      <c r="C16" s="1114"/>
      <c r="D16" s="906"/>
      <c r="E16" s="1109" t="str">
        <f t="shared" si="0"/>
        <v/>
      </c>
      <c r="F16" s="1109" t="str">
        <f t="shared" si="1"/>
        <v/>
      </c>
      <c r="G16" s="1109" t="str">
        <f t="shared" si="2"/>
        <v/>
      </c>
      <c r="H16" s="1109" t="str">
        <f t="shared" si="3"/>
        <v/>
      </c>
      <c r="I16" s="1110" t="str">
        <f t="shared" si="4"/>
        <v/>
      </c>
      <c r="J16" s="1111" t="str">
        <f t="shared" si="5"/>
        <v/>
      </c>
      <c r="K16" s="1112" t="str">
        <f t="shared" si="6"/>
        <v/>
      </c>
      <c r="L16" s="1112" t="str">
        <f t="shared" si="7"/>
        <v/>
      </c>
      <c r="M16" s="1112" t="str">
        <f t="shared" si="8"/>
        <v/>
      </c>
      <c r="N16" s="1112" t="str">
        <f t="shared" si="9"/>
        <v/>
      </c>
      <c r="O16" s="1113" t="s">
        <v>818</v>
      </c>
      <c r="P16" s="1114"/>
      <c r="Q16" s="907"/>
      <c r="S16" s="904"/>
      <c r="T16" s="904"/>
      <c r="V16" s="904"/>
    </row>
    <row r="17" spans="2:22" ht="14.55" customHeight="1" x14ac:dyDescent="0.3">
      <c r="B17" s="1113" t="s">
        <v>801</v>
      </c>
      <c r="C17" s="1114"/>
      <c r="D17" s="906"/>
      <c r="E17" s="1109" t="str">
        <f t="shared" si="0"/>
        <v/>
      </c>
      <c r="F17" s="1109" t="str">
        <f t="shared" si="1"/>
        <v/>
      </c>
      <c r="G17" s="1109" t="str">
        <f t="shared" si="2"/>
        <v/>
      </c>
      <c r="H17" s="1109" t="str">
        <f t="shared" si="3"/>
        <v/>
      </c>
      <c r="I17" s="1110" t="str">
        <f t="shared" si="4"/>
        <v/>
      </c>
      <c r="J17" s="1111" t="str">
        <f t="shared" si="5"/>
        <v/>
      </c>
      <c r="K17" s="1112" t="str">
        <f t="shared" si="6"/>
        <v/>
      </c>
      <c r="L17" s="1112" t="str">
        <f t="shared" si="7"/>
        <v/>
      </c>
      <c r="M17" s="1112" t="str">
        <f t="shared" si="8"/>
        <v/>
      </c>
      <c r="N17" s="1112" t="str">
        <f t="shared" si="9"/>
        <v/>
      </c>
      <c r="O17" s="1113" t="s">
        <v>819</v>
      </c>
      <c r="P17" s="1114"/>
      <c r="Q17" s="907"/>
      <c r="S17" s="904"/>
      <c r="T17" s="904"/>
      <c r="V17" s="904"/>
    </row>
    <row r="18" spans="2:22" ht="14.55" customHeight="1" x14ac:dyDescent="0.3">
      <c r="B18" s="1113" t="s">
        <v>802</v>
      </c>
      <c r="C18" s="1114"/>
      <c r="D18" s="906"/>
      <c r="E18" s="1109" t="str">
        <f t="shared" si="0"/>
        <v/>
      </c>
      <c r="F18" s="1109" t="str">
        <f t="shared" si="1"/>
        <v/>
      </c>
      <c r="G18" s="1109" t="str">
        <f t="shared" si="2"/>
        <v/>
      </c>
      <c r="H18" s="1109" t="str">
        <f t="shared" si="3"/>
        <v/>
      </c>
      <c r="I18" s="1110" t="str">
        <f t="shared" si="4"/>
        <v/>
      </c>
      <c r="J18" s="1111" t="str">
        <f t="shared" si="5"/>
        <v/>
      </c>
      <c r="K18" s="1112" t="str">
        <f t="shared" si="6"/>
        <v/>
      </c>
      <c r="L18" s="1112" t="str">
        <f t="shared" si="7"/>
        <v/>
      </c>
      <c r="M18" s="1112" t="str">
        <f t="shared" si="8"/>
        <v/>
      </c>
      <c r="N18" s="1112" t="str">
        <f t="shared" si="9"/>
        <v/>
      </c>
      <c r="O18" s="1113" t="s">
        <v>820</v>
      </c>
      <c r="P18" s="1114"/>
      <c r="Q18" s="907"/>
      <c r="S18" s="904"/>
      <c r="T18" s="904"/>
      <c r="V18" s="904"/>
    </row>
    <row r="19" spans="2:22" ht="14.55" customHeight="1" x14ac:dyDescent="0.3">
      <c r="B19" s="1113" t="s">
        <v>803</v>
      </c>
      <c r="C19" s="1114"/>
      <c r="D19" s="906"/>
      <c r="E19" s="1109" t="str">
        <f t="shared" si="0"/>
        <v/>
      </c>
      <c r="F19" s="1109" t="str">
        <f t="shared" si="1"/>
        <v/>
      </c>
      <c r="G19" s="1109" t="str">
        <f t="shared" si="2"/>
        <v/>
      </c>
      <c r="H19" s="1109" t="str">
        <f t="shared" si="3"/>
        <v/>
      </c>
      <c r="I19" s="1110" t="str">
        <f t="shared" si="4"/>
        <v/>
      </c>
      <c r="J19" s="1111" t="str">
        <f t="shared" si="5"/>
        <v/>
      </c>
      <c r="K19" s="1112" t="str">
        <f t="shared" si="6"/>
        <v/>
      </c>
      <c r="L19" s="1112" t="str">
        <f t="shared" si="7"/>
        <v/>
      </c>
      <c r="M19" s="1112" t="str">
        <f t="shared" si="8"/>
        <v/>
      </c>
      <c r="N19" s="1112" t="str">
        <f t="shared" si="9"/>
        <v/>
      </c>
      <c r="O19" s="1113" t="s">
        <v>821</v>
      </c>
      <c r="P19" s="1114"/>
      <c r="Q19" s="907"/>
      <c r="S19" s="904"/>
      <c r="T19" s="904"/>
      <c r="V19" s="904"/>
    </row>
    <row r="20" spans="2:22" ht="14.55" customHeight="1" x14ac:dyDescent="0.3">
      <c r="B20" s="1113" t="s">
        <v>804</v>
      </c>
      <c r="C20" s="1114"/>
      <c r="D20" s="906"/>
      <c r="E20" s="1109" t="str">
        <f t="shared" si="0"/>
        <v/>
      </c>
      <c r="F20" s="1109" t="str">
        <f t="shared" si="1"/>
        <v/>
      </c>
      <c r="G20" s="1109" t="str">
        <f t="shared" si="2"/>
        <v/>
      </c>
      <c r="H20" s="1109" t="str">
        <f t="shared" si="3"/>
        <v/>
      </c>
      <c r="I20" s="1110" t="str">
        <f t="shared" si="4"/>
        <v/>
      </c>
      <c r="J20" s="1111" t="str">
        <f t="shared" si="5"/>
        <v/>
      </c>
      <c r="K20" s="1112" t="str">
        <f t="shared" si="6"/>
        <v/>
      </c>
      <c r="L20" s="1112" t="str">
        <f t="shared" si="7"/>
        <v/>
      </c>
      <c r="M20" s="1112" t="str">
        <f t="shared" si="8"/>
        <v/>
      </c>
      <c r="N20" s="1112" t="str">
        <f t="shared" si="9"/>
        <v/>
      </c>
      <c r="O20" s="1113" t="s">
        <v>822</v>
      </c>
      <c r="P20" s="1114"/>
      <c r="Q20" s="907"/>
      <c r="S20" s="904"/>
      <c r="T20" s="904"/>
      <c r="V20" s="904"/>
    </row>
    <row r="21" spans="2:22" ht="14.55" customHeight="1" x14ac:dyDescent="0.3">
      <c r="B21" s="1113" t="s">
        <v>805</v>
      </c>
      <c r="C21" s="1114"/>
      <c r="D21" s="906"/>
      <c r="E21" s="1109" t="str">
        <f t="shared" si="0"/>
        <v/>
      </c>
      <c r="F21" s="1109" t="str">
        <f t="shared" si="1"/>
        <v/>
      </c>
      <c r="G21" s="1109" t="str">
        <f t="shared" si="2"/>
        <v/>
      </c>
      <c r="H21" s="1109" t="str">
        <f t="shared" si="3"/>
        <v/>
      </c>
      <c r="I21" s="1110" t="str">
        <f t="shared" si="4"/>
        <v/>
      </c>
      <c r="J21" s="1111" t="str">
        <f t="shared" si="5"/>
        <v/>
      </c>
      <c r="K21" s="1112" t="str">
        <f t="shared" si="6"/>
        <v/>
      </c>
      <c r="L21" s="1112" t="str">
        <f t="shared" si="7"/>
        <v/>
      </c>
      <c r="M21" s="1112" t="str">
        <f t="shared" si="8"/>
        <v/>
      </c>
      <c r="N21" s="1112" t="str">
        <f t="shared" si="9"/>
        <v/>
      </c>
      <c r="O21" s="1113" t="s">
        <v>823</v>
      </c>
      <c r="P21" s="1114"/>
      <c r="Q21" s="907"/>
      <c r="S21" s="904"/>
      <c r="T21" s="904"/>
      <c r="V21" s="904"/>
    </row>
    <row r="22" spans="2:22" ht="14.55" customHeight="1" x14ac:dyDescent="0.3">
      <c r="B22" s="1113" t="s">
        <v>806</v>
      </c>
      <c r="C22" s="1114"/>
      <c r="D22" s="906"/>
      <c r="E22" s="1109" t="str">
        <f t="shared" si="0"/>
        <v/>
      </c>
      <c r="F22" s="1109" t="str">
        <f t="shared" si="1"/>
        <v/>
      </c>
      <c r="G22" s="1109" t="str">
        <f t="shared" si="2"/>
        <v/>
      </c>
      <c r="H22" s="1109" t="str">
        <f t="shared" si="3"/>
        <v/>
      </c>
      <c r="I22" s="1110" t="str">
        <f t="shared" si="4"/>
        <v/>
      </c>
      <c r="J22" s="1111" t="str">
        <f t="shared" si="5"/>
        <v/>
      </c>
      <c r="K22" s="1112" t="str">
        <f t="shared" si="6"/>
        <v/>
      </c>
      <c r="L22" s="1112" t="str">
        <f t="shared" si="7"/>
        <v/>
      </c>
      <c r="M22" s="1112" t="str">
        <f t="shared" si="8"/>
        <v/>
      </c>
      <c r="N22" s="1112" t="str">
        <f t="shared" si="9"/>
        <v/>
      </c>
      <c r="O22" s="1113" t="s">
        <v>824</v>
      </c>
      <c r="P22" s="1114"/>
      <c r="Q22" s="907"/>
      <c r="S22" s="904"/>
      <c r="T22" s="904"/>
      <c r="V22" s="904"/>
    </row>
    <row r="23" spans="2:22" ht="14.55" customHeight="1" x14ac:dyDescent="0.3">
      <c r="B23" s="1113" t="s">
        <v>807</v>
      </c>
      <c r="C23" s="1114"/>
      <c r="D23" s="906"/>
      <c r="E23" s="1109" t="str">
        <f t="shared" si="0"/>
        <v/>
      </c>
      <c r="F23" s="1109" t="str">
        <f t="shared" si="1"/>
        <v/>
      </c>
      <c r="G23" s="1109" t="str">
        <f t="shared" si="2"/>
        <v/>
      </c>
      <c r="H23" s="1109" t="str">
        <f t="shared" si="3"/>
        <v/>
      </c>
      <c r="I23" s="1110" t="str">
        <f t="shared" si="4"/>
        <v/>
      </c>
      <c r="J23" s="1111" t="str">
        <f t="shared" si="5"/>
        <v/>
      </c>
      <c r="K23" s="1112" t="str">
        <f t="shared" si="6"/>
        <v/>
      </c>
      <c r="L23" s="1112" t="str">
        <f t="shared" si="7"/>
        <v/>
      </c>
      <c r="M23" s="1112" t="str">
        <f t="shared" si="8"/>
        <v/>
      </c>
      <c r="N23" s="1112" t="str">
        <f t="shared" si="9"/>
        <v/>
      </c>
      <c r="O23" s="1113" t="s">
        <v>825</v>
      </c>
      <c r="P23" s="1114"/>
      <c r="Q23" s="907"/>
      <c r="S23" s="904"/>
      <c r="T23" s="904"/>
      <c r="V23" s="904"/>
    </row>
    <row r="24" spans="2:22" ht="14.55" customHeight="1" x14ac:dyDescent="0.3">
      <c r="B24" s="1113" t="s">
        <v>808</v>
      </c>
      <c r="C24" s="1114"/>
      <c r="D24" s="906"/>
      <c r="E24" s="1109" t="str">
        <f t="shared" si="0"/>
        <v/>
      </c>
      <c r="F24" s="1109" t="str">
        <f t="shared" si="1"/>
        <v/>
      </c>
      <c r="G24" s="1109" t="str">
        <f t="shared" si="2"/>
        <v/>
      </c>
      <c r="H24" s="1109" t="str">
        <f t="shared" si="3"/>
        <v/>
      </c>
      <c r="I24" s="1110" t="str">
        <f t="shared" si="4"/>
        <v/>
      </c>
      <c r="J24" s="1111" t="str">
        <f t="shared" si="5"/>
        <v/>
      </c>
      <c r="K24" s="1112" t="str">
        <f t="shared" si="6"/>
        <v/>
      </c>
      <c r="L24" s="1112" t="str">
        <f t="shared" si="7"/>
        <v/>
      </c>
      <c r="M24" s="1112" t="str">
        <f t="shared" si="8"/>
        <v/>
      </c>
      <c r="N24" s="1112" t="str">
        <f t="shared" si="9"/>
        <v/>
      </c>
      <c r="O24" s="1113" t="s">
        <v>826</v>
      </c>
      <c r="P24" s="1114"/>
      <c r="Q24" s="907"/>
      <c r="S24" s="904"/>
      <c r="T24" s="904"/>
      <c r="V24" s="904"/>
    </row>
    <row r="25" spans="2:22" ht="14.55" customHeight="1" x14ac:dyDescent="0.3">
      <c r="B25" s="1113" t="s">
        <v>863</v>
      </c>
      <c r="C25" s="1114"/>
      <c r="D25" s="906"/>
      <c r="E25" s="1109" t="str">
        <f t="shared" si="0"/>
        <v/>
      </c>
      <c r="F25" s="1109" t="str">
        <f t="shared" si="1"/>
        <v/>
      </c>
      <c r="G25" s="1109" t="str">
        <f t="shared" si="2"/>
        <v/>
      </c>
      <c r="H25" s="1109" t="str">
        <f t="shared" si="3"/>
        <v/>
      </c>
      <c r="I25" s="1110" t="str">
        <f t="shared" si="4"/>
        <v/>
      </c>
      <c r="J25" s="1111" t="str">
        <f t="shared" si="5"/>
        <v/>
      </c>
      <c r="K25" s="1112" t="str">
        <f t="shared" si="6"/>
        <v/>
      </c>
      <c r="L25" s="1112" t="str">
        <f t="shared" si="7"/>
        <v/>
      </c>
      <c r="M25" s="1112" t="str">
        <f t="shared" si="8"/>
        <v/>
      </c>
      <c r="N25" s="1112" t="str">
        <f t="shared" si="9"/>
        <v/>
      </c>
      <c r="O25" s="1113" t="s">
        <v>2770</v>
      </c>
      <c r="P25" s="1114"/>
      <c r="Q25" s="907"/>
      <c r="S25" s="904"/>
      <c r="T25" s="904"/>
      <c r="V25" s="904"/>
    </row>
    <row r="26" spans="2:22" ht="14.55" customHeight="1" x14ac:dyDescent="0.3">
      <c r="B26" s="1113" t="s">
        <v>864</v>
      </c>
      <c r="C26" s="1114"/>
      <c r="D26" s="906"/>
      <c r="E26" s="1109" t="str">
        <f t="shared" si="0"/>
        <v/>
      </c>
      <c r="F26" s="1109" t="str">
        <f t="shared" si="1"/>
        <v/>
      </c>
      <c r="G26" s="1109" t="str">
        <f t="shared" si="2"/>
        <v/>
      </c>
      <c r="H26" s="1109" t="str">
        <f t="shared" si="3"/>
        <v/>
      </c>
      <c r="I26" s="1110" t="str">
        <f t="shared" si="4"/>
        <v/>
      </c>
      <c r="J26" s="1111" t="str">
        <f t="shared" si="5"/>
        <v/>
      </c>
      <c r="K26" s="1112" t="str">
        <f t="shared" si="6"/>
        <v/>
      </c>
      <c r="L26" s="1112" t="str">
        <f t="shared" si="7"/>
        <v/>
      </c>
      <c r="M26" s="1112" t="str">
        <f t="shared" si="8"/>
        <v/>
      </c>
      <c r="N26" s="1112" t="str">
        <f t="shared" si="9"/>
        <v/>
      </c>
      <c r="O26" s="1113" t="s">
        <v>2771</v>
      </c>
      <c r="P26" s="1114"/>
      <c r="Q26" s="907"/>
      <c r="S26" s="904"/>
      <c r="T26" s="904"/>
      <c r="V26" s="904"/>
    </row>
    <row r="27" spans="2:22" ht="31.2" x14ac:dyDescent="0.6">
      <c r="B27" s="1115"/>
      <c r="C27" s="1116" t="str">
        <f ca="1">' '!A274</f>
        <v>Chancen</v>
      </c>
      <c r="D27" s="1106"/>
      <c r="E27" s="1117">
        <v>5</v>
      </c>
      <c r="F27" s="1117">
        <v>4</v>
      </c>
      <c r="G27" s="1117">
        <v>3</v>
      </c>
      <c r="H27" s="1117">
        <v>2</v>
      </c>
      <c r="I27" s="1117">
        <v>1</v>
      </c>
      <c r="J27" s="1118">
        <v>-1</v>
      </c>
      <c r="K27" s="1118">
        <v>-2</v>
      </c>
      <c r="L27" s="1118">
        <v>-3</v>
      </c>
      <c r="M27" s="1118">
        <v>-4</v>
      </c>
      <c r="N27" s="1118">
        <v>-5</v>
      </c>
      <c r="O27" s="1119"/>
      <c r="P27" s="1120" t="str">
        <f ca="1">' '!A275</f>
        <v>Gefahren</v>
      </c>
      <c r="Q27" s="1106"/>
    </row>
    <row r="28" spans="2:22" x14ac:dyDescent="0.3">
      <c r="B28" s="1113" t="s">
        <v>827</v>
      </c>
      <c r="C28" s="1114" t="s">
        <v>1264</v>
      </c>
      <c r="D28" s="907">
        <v>5</v>
      </c>
      <c r="E28" s="1121" t="str">
        <f>IF(D28=5,"❺","")</f>
        <v>❺</v>
      </c>
      <c r="F28" s="1121" t="str">
        <f>IF(D28=4,"❹","")</f>
        <v/>
      </c>
      <c r="G28" s="1121" t="str">
        <f>IF(D28=3,"❸","")</f>
        <v/>
      </c>
      <c r="H28" s="1121" t="str">
        <f>IF(D28=2,"❷","")</f>
        <v/>
      </c>
      <c r="I28" s="1122" t="str">
        <f>IF(D28=1,"❶","")</f>
        <v/>
      </c>
      <c r="J28" s="1123" t="str">
        <f>IF(Q28=-1,"❶","")</f>
        <v/>
      </c>
      <c r="K28" s="1124" t="str">
        <f>IF(Q28=-2,"❷","")</f>
        <v>❷</v>
      </c>
      <c r="L28" s="1124" t="str">
        <f>IF(Q28=-3,"❸","")</f>
        <v/>
      </c>
      <c r="M28" s="1124" t="str">
        <f>IF(Q28=-4,"❹","")</f>
        <v/>
      </c>
      <c r="N28" s="1124" t="str">
        <f>IF(Q28=-5,"❺","")</f>
        <v/>
      </c>
      <c r="O28" s="1113" t="s">
        <v>845</v>
      </c>
      <c r="P28" s="1114" t="s">
        <v>1265</v>
      </c>
      <c r="Q28" s="1125">
        <v>-2</v>
      </c>
    </row>
    <row r="29" spans="2:22" x14ac:dyDescent="0.3">
      <c r="B29" s="1113" t="s">
        <v>828</v>
      </c>
      <c r="C29" s="1114"/>
      <c r="D29" s="907">
        <v>3</v>
      </c>
      <c r="E29" s="1121" t="str">
        <f t="shared" ref="E29:E47" si="10">IF(D29=5,"❺","")</f>
        <v/>
      </c>
      <c r="F29" s="1121" t="str">
        <f t="shared" ref="F29:F47" si="11">IF(D29=4,"❹","")</f>
        <v/>
      </c>
      <c r="G29" s="1121" t="str">
        <f t="shared" ref="G29:G47" si="12">IF(D29=3,"❸","")</f>
        <v>❸</v>
      </c>
      <c r="H29" s="1121" t="str">
        <f t="shared" ref="H29:H47" si="13">IF(D29=2,"❷","")</f>
        <v/>
      </c>
      <c r="I29" s="1122" t="str">
        <f t="shared" ref="I29:I47" si="14">IF(D29=1,"❶","")</f>
        <v/>
      </c>
      <c r="J29" s="1123" t="str">
        <f t="shared" ref="J29:J47" si="15">IF(Q29=-1,"❶","")</f>
        <v/>
      </c>
      <c r="K29" s="1124" t="str">
        <f t="shared" ref="K29:K47" si="16">IF(Q29=-2,"❷","")</f>
        <v>❷</v>
      </c>
      <c r="L29" s="1124" t="str">
        <f t="shared" ref="L29:L47" si="17">IF(Q29=-3,"❸","")</f>
        <v/>
      </c>
      <c r="M29" s="1124" t="str">
        <f t="shared" ref="M29:M47" si="18">IF(Q29=-4,"❹","")</f>
        <v/>
      </c>
      <c r="N29" s="1124" t="str">
        <f t="shared" ref="N29:N47" si="19">IF(Q29=-5,"❺","")</f>
        <v/>
      </c>
      <c r="O29" s="1113" t="s">
        <v>846</v>
      </c>
      <c r="P29" s="1114"/>
      <c r="Q29" s="1125">
        <v>-2</v>
      </c>
    </row>
    <row r="30" spans="2:22" x14ac:dyDescent="0.3">
      <c r="B30" s="1113" t="s">
        <v>829</v>
      </c>
      <c r="C30" s="1114"/>
      <c r="D30" s="907">
        <v>4</v>
      </c>
      <c r="E30" s="1121" t="str">
        <f t="shared" si="10"/>
        <v/>
      </c>
      <c r="F30" s="1121" t="str">
        <f t="shared" si="11"/>
        <v>❹</v>
      </c>
      <c r="G30" s="1121" t="str">
        <f t="shared" si="12"/>
        <v/>
      </c>
      <c r="H30" s="1121" t="str">
        <f t="shared" si="13"/>
        <v/>
      </c>
      <c r="I30" s="1122" t="str">
        <f t="shared" si="14"/>
        <v/>
      </c>
      <c r="J30" s="1123" t="str">
        <f t="shared" si="15"/>
        <v/>
      </c>
      <c r="K30" s="1124" t="str">
        <f t="shared" si="16"/>
        <v/>
      </c>
      <c r="L30" s="1124" t="str">
        <f t="shared" si="17"/>
        <v/>
      </c>
      <c r="M30" s="1124" t="str">
        <f t="shared" si="18"/>
        <v/>
      </c>
      <c r="N30" s="1124" t="str">
        <f t="shared" si="19"/>
        <v/>
      </c>
      <c r="O30" s="1113" t="s">
        <v>847</v>
      </c>
      <c r="P30" s="1114"/>
      <c r="Q30" s="1125"/>
    </row>
    <row r="31" spans="2:22" x14ac:dyDescent="0.3">
      <c r="B31" s="1113" t="s">
        <v>830</v>
      </c>
      <c r="C31" s="1114"/>
      <c r="D31" s="907"/>
      <c r="E31" s="1121" t="str">
        <f t="shared" si="10"/>
        <v/>
      </c>
      <c r="F31" s="1121" t="str">
        <f t="shared" si="11"/>
        <v/>
      </c>
      <c r="G31" s="1121" t="str">
        <f t="shared" si="12"/>
        <v/>
      </c>
      <c r="H31" s="1121" t="str">
        <f t="shared" si="13"/>
        <v/>
      </c>
      <c r="I31" s="1122" t="str">
        <f t="shared" si="14"/>
        <v/>
      </c>
      <c r="J31" s="1123" t="str">
        <f t="shared" si="15"/>
        <v/>
      </c>
      <c r="K31" s="1124" t="str">
        <f t="shared" si="16"/>
        <v/>
      </c>
      <c r="L31" s="1124" t="str">
        <f t="shared" si="17"/>
        <v/>
      </c>
      <c r="M31" s="1124" t="str">
        <f t="shared" si="18"/>
        <v/>
      </c>
      <c r="N31" s="1124" t="str">
        <f t="shared" si="19"/>
        <v/>
      </c>
      <c r="O31" s="1113" t="s">
        <v>848</v>
      </c>
      <c r="P31" s="1114"/>
      <c r="Q31" s="1125"/>
    </row>
    <row r="32" spans="2:22" x14ac:dyDescent="0.3">
      <c r="B32" s="1113" t="s">
        <v>831</v>
      </c>
      <c r="C32" s="1114"/>
      <c r="D32" s="907"/>
      <c r="E32" s="1121" t="str">
        <f t="shared" si="10"/>
        <v/>
      </c>
      <c r="F32" s="1121" t="str">
        <f t="shared" si="11"/>
        <v/>
      </c>
      <c r="G32" s="1121" t="str">
        <f t="shared" si="12"/>
        <v/>
      </c>
      <c r="H32" s="1121" t="str">
        <f t="shared" si="13"/>
        <v/>
      </c>
      <c r="I32" s="1122" t="str">
        <f t="shared" si="14"/>
        <v/>
      </c>
      <c r="J32" s="1123" t="str">
        <f t="shared" si="15"/>
        <v/>
      </c>
      <c r="K32" s="1124" t="str">
        <f t="shared" si="16"/>
        <v/>
      </c>
      <c r="L32" s="1124" t="str">
        <f t="shared" si="17"/>
        <v/>
      </c>
      <c r="M32" s="1124" t="str">
        <f t="shared" si="18"/>
        <v/>
      </c>
      <c r="N32" s="1124" t="str">
        <f t="shared" si="19"/>
        <v/>
      </c>
      <c r="O32" s="1113" t="s">
        <v>849</v>
      </c>
      <c r="P32" s="1114"/>
      <c r="Q32" s="1125"/>
    </row>
    <row r="33" spans="2:17" x14ac:dyDescent="0.3">
      <c r="B33" s="1113" t="s">
        <v>832</v>
      </c>
      <c r="C33" s="1114"/>
      <c r="D33" s="907"/>
      <c r="E33" s="1121" t="str">
        <f t="shared" si="10"/>
        <v/>
      </c>
      <c r="F33" s="1121" t="str">
        <f t="shared" si="11"/>
        <v/>
      </c>
      <c r="G33" s="1121" t="str">
        <f t="shared" si="12"/>
        <v/>
      </c>
      <c r="H33" s="1121" t="str">
        <f t="shared" si="13"/>
        <v/>
      </c>
      <c r="I33" s="1122" t="str">
        <f t="shared" si="14"/>
        <v/>
      </c>
      <c r="J33" s="1123" t="str">
        <f t="shared" si="15"/>
        <v/>
      </c>
      <c r="K33" s="1124" t="str">
        <f t="shared" si="16"/>
        <v/>
      </c>
      <c r="L33" s="1124" t="str">
        <f t="shared" si="17"/>
        <v/>
      </c>
      <c r="M33" s="1124" t="str">
        <f t="shared" si="18"/>
        <v/>
      </c>
      <c r="N33" s="1124" t="str">
        <f t="shared" si="19"/>
        <v/>
      </c>
      <c r="O33" s="1113" t="s">
        <v>850</v>
      </c>
      <c r="P33" s="1114"/>
      <c r="Q33" s="1125"/>
    </row>
    <row r="34" spans="2:17" x14ac:dyDescent="0.3">
      <c r="B34" s="1113" t="s">
        <v>833</v>
      </c>
      <c r="C34" s="1114"/>
      <c r="D34" s="907"/>
      <c r="E34" s="1121" t="str">
        <f t="shared" si="10"/>
        <v/>
      </c>
      <c r="F34" s="1121" t="str">
        <f t="shared" si="11"/>
        <v/>
      </c>
      <c r="G34" s="1121" t="str">
        <f t="shared" si="12"/>
        <v/>
      </c>
      <c r="H34" s="1121" t="str">
        <f t="shared" si="13"/>
        <v/>
      </c>
      <c r="I34" s="1122" t="str">
        <f t="shared" si="14"/>
        <v/>
      </c>
      <c r="J34" s="1123" t="str">
        <f t="shared" si="15"/>
        <v/>
      </c>
      <c r="K34" s="1124" t="str">
        <f t="shared" si="16"/>
        <v/>
      </c>
      <c r="L34" s="1124" t="str">
        <f t="shared" si="17"/>
        <v/>
      </c>
      <c r="M34" s="1124" t="str">
        <f t="shared" si="18"/>
        <v/>
      </c>
      <c r="N34" s="1124" t="str">
        <f t="shared" si="19"/>
        <v/>
      </c>
      <c r="O34" s="1113" t="s">
        <v>851</v>
      </c>
      <c r="P34" s="1114"/>
      <c r="Q34" s="1125"/>
    </row>
    <row r="35" spans="2:17" x14ac:dyDescent="0.3">
      <c r="B35" s="1113" t="s">
        <v>834</v>
      </c>
      <c r="C35" s="1114"/>
      <c r="D35" s="907"/>
      <c r="E35" s="1121" t="str">
        <f t="shared" si="10"/>
        <v/>
      </c>
      <c r="F35" s="1121" t="str">
        <f t="shared" si="11"/>
        <v/>
      </c>
      <c r="G35" s="1121" t="str">
        <f t="shared" si="12"/>
        <v/>
      </c>
      <c r="H35" s="1121" t="str">
        <f t="shared" si="13"/>
        <v/>
      </c>
      <c r="I35" s="1122" t="str">
        <f t="shared" si="14"/>
        <v/>
      </c>
      <c r="J35" s="1123" t="str">
        <f t="shared" si="15"/>
        <v/>
      </c>
      <c r="K35" s="1124" t="str">
        <f t="shared" si="16"/>
        <v/>
      </c>
      <c r="L35" s="1124" t="str">
        <f t="shared" si="17"/>
        <v/>
      </c>
      <c r="M35" s="1124" t="str">
        <f t="shared" si="18"/>
        <v/>
      </c>
      <c r="N35" s="1124" t="str">
        <f t="shared" si="19"/>
        <v/>
      </c>
      <c r="O35" s="1113" t="s">
        <v>852</v>
      </c>
      <c r="P35" s="1114"/>
      <c r="Q35" s="1125"/>
    </row>
    <row r="36" spans="2:17" x14ac:dyDescent="0.3">
      <c r="B36" s="1113" t="s">
        <v>835</v>
      </c>
      <c r="C36" s="1114"/>
      <c r="D36" s="907"/>
      <c r="E36" s="1121" t="str">
        <f t="shared" si="10"/>
        <v/>
      </c>
      <c r="F36" s="1121" t="str">
        <f t="shared" si="11"/>
        <v/>
      </c>
      <c r="G36" s="1121" t="str">
        <f t="shared" si="12"/>
        <v/>
      </c>
      <c r="H36" s="1121" t="str">
        <f t="shared" si="13"/>
        <v/>
      </c>
      <c r="I36" s="1122" t="str">
        <f t="shared" si="14"/>
        <v/>
      </c>
      <c r="J36" s="1123" t="str">
        <f t="shared" si="15"/>
        <v/>
      </c>
      <c r="K36" s="1124" t="str">
        <f t="shared" si="16"/>
        <v/>
      </c>
      <c r="L36" s="1124" t="str">
        <f t="shared" si="17"/>
        <v/>
      </c>
      <c r="M36" s="1124" t="str">
        <f t="shared" si="18"/>
        <v/>
      </c>
      <c r="N36" s="1124" t="str">
        <f t="shared" si="19"/>
        <v/>
      </c>
      <c r="O36" s="1113" t="s">
        <v>853</v>
      </c>
      <c r="P36" s="1114"/>
      <c r="Q36" s="1125"/>
    </row>
    <row r="37" spans="2:17" x14ac:dyDescent="0.3">
      <c r="B37" s="1113" t="s">
        <v>836</v>
      </c>
      <c r="C37" s="1114"/>
      <c r="D37" s="907"/>
      <c r="E37" s="1121" t="str">
        <f t="shared" si="10"/>
        <v/>
      </c>
      <c r="F37" s="1121" t="str">
        <f t="shared" si="11"/>
        <v/>
      </c>
      <c r="G37" s="1121" t="str">
        <f t="shared" si="12"/>
        <v/>
      </c>
      <c r="H37" s="1121" t="str">
        <f t="shared" si="13"/>
        <v/>
      </c>
      <c r="I37" s="1122" t="str">
        <f t="shared" si="14"/>
        <v/>
      </c>
      <c r="J37" s="1123" t="str">
        <f t="shared" si="15"/>
        <v/>
      </c>
      <c r="K37" s="1124" t="str">
        <f t="shared" si="16"/>
        <v/>
      </c>
      <c r="L37" s="1124" t="str">
        <f t="shared" si="17"/>
        <v/>
      </c>
      <c r="M37" s="1124" t="str">
        <f t="shared" si="18"/>
        <v/>
      </c>
      <c r="N37" s="1124" t="str">
        <f t="shared" si="19"/>
        <v/>
      </c>
      <c r="O37" s="1113" t="s">
        <v>854</v>
      </c>
      <c r="P37" s="1114"/>
      <c r="Q37" s="1125"/>
    </row>
    <row r="38" spans="2:17" x14ac:dyDescent="0.3">
      <c r="B38" s="1113" t="s">
        <v>837</v>
      </c>
      <c r="C38" s="1114"/>
      <c r="D38" s="907"/>
      <c r="E38" s="1121" t="str">
        <f t="shared" si="10"/>
        <v/>
      </c>
      <c r="F38" s="1121" t="str">
        <f t="shared" si="11"/>
        <v/>
      </c>
      <c r="G38" s="1121" t="str">
        <f t="shared" si="12"/>
        <v/>
      </c>
      <c r="H38" s="1121" t="str">
        <f t="shared" si="13"/>
        <v/>
      </c>
      <c r="I38" s="1122" t="str">
        <f t="shared" si="14"/>
        <v/>
      </c>
      <c r="J38" s="1123" t="str">
        <f t="shared" si="15"/>
        <v/>
      </c>
      <c r="K38" s="1124" t="str">
        <f t="shared" si="16"/>
        <v/>
      </c>
      <c r="L38" s="1124" t="str">
        <f t="shared" si="17"/>
        <v/>
      </c>
      <c r="M38" s="1124" t="str">
        <f t="shared" si="18"/>
        <v/>
      </c>
      <c r="N38" s="1124" t="str">
        <f t="shared" si="19"/>
        <v/>
      </c>
      <c r="O38" s="1113" t="s">
        <v>855</v>
      </c>
      <c r="P38" s="1114"/>
      <c r="Q38" s="1125"/>
    </row>
    <row r="39" spans="2:17" x14ac:dyDescent="0.3">
      <c r="B39" s="1113" t="s">
        <v>838</v>
      </c>
      <c r="C39" s="1114"/>
      <c r="D39" s="907"/>
      <c r="E39" s="1121" t="str">
        <f t="shared" si="10"/>
        <v/>
      </c>
      <c r="F39" s="1121" t="str">
        <f t="shared" si="11"/>
        <v/>
      </c>
      <c r="G39" s="1121" t="str">
        <f t="shared" si="12"/>
        <v/>
      </c>
      <c r="H39" s="1121" t="str">
        <f t="shared" si="13"/>
        <v/>
      </c>
      <c r="I39" s="1122" t="str">
        <f t="shared" si="14"/>
        <v/>
      </c>
      <c r="J39" s="1123" t="str">
        <f t="shared" si="15"/>
        <v/>
      </c>
      <c r="K39" s="1124" t="str">
        <f t="shared" si="16"/>
        <v/>
      </c>
      <c r="L39" s="1124" t="str">
        <f t="shared" si="17"/>
        <v/>
      </c>
      <c r="M39" s="1124" t="str">
        <f t="shared" si="18"/>
        <v/>
      </c>
      <c r="N39" s="1124" t="str">
        <f t="shared" si="19"/>
        <v/>
      </c>
      <c r="O39" s="1113" t="s">
        <v>856</v>
      </c>
      <c r="P39" s="1114"/>
      <c r="Q39" s="1125"/>
    </row>
    <row r="40" spans="2:17" x14ac:dyDescent="0.3">
      <c r="B40" s="1113" t="s">
        <v>839</v>
      </c>
      <c r="C40" s="1114"/>
      <c r="D40" s="907"/>
      <c r="E40" s="1121" t="str">
        <f t="shared" si="10"/>
        <v/>
      </c>
      <c r="F40" s="1121" t="str">
        <f t="shared" si="11"/>
        <v/>
      </c>
      <c r="G40" s="1121" t="str">
        <f t="shared" si="12"/>
        <v/>
      </c>
      <c r="H40" s="1121" t="str">
        <f t="shared" si="13"/>
        <v/>
      </c>
      <c r="I40" s="1122" t="str">
        <f t="shared" si="14"/>
        <v/>
      </c>
      <c r="J40" s="1123" t="str">
        <f t="shared" si="15"/>
        <v/>
      </c>
      <c r="K40" s="1124" t="str">
        <f t="shared" si="16"/>
        <v/>
      </c>
      <c r="L40" s="1124" t="str">
        <f t="shared" si="17"/>
        <v/>
      </c>
      <c r="M40" s="1124" t="str">
        <f t="shared" si="18"/>
        <v/>
      </c>
      <c r="N40" s="1124" t="str">
        <f t="shared" si="19"/>
        <v/>
      </c>
      <c r="O40" s="1113" t="s">
        <v>857</v>
      </c>
      <c r="P40" s="1114"/>
      <c r="Q40" s="1125"/>
    </row>
    <row r="41" spans="2:17" x14ac:dyDescent="0.3">
      <c r="B41" s="1113" t="s">
        <v>840</v>
      </c>
      <c r="C41" s="1114"/>
      <c r="D41" s="907"/>
      <c r="E41" s="1121" t="str">
        <f t="shared" si="10"/>
        <v/>
      </c>
      <c r="F41" s="1121" t="str">
        <f t="shared" si="11"/>
        <v/>
      </c>
      <c r="G41" s="1121" t="str">
        <f t="shared" si="12"/>
        <v/>
      </c>
      <c r="H41" s="1121" t="str">
        <f t="shared" si="13"/>
        <v/>
      </c>
      <c r="I41" s="1122" t="str">
        <f t="shared" si="14"/>
        <v/>
      </c>
      <c r="J41" s="1123" t="str">
        <f t="shared" si="15"/>
        <v/>
      </c>
      <c r="K41" s="1124" t="str">
        <f t="shared" si="16"/>
        <v/>
      </c>
      <c r="L41" s="1124" t="str">
        <f t="shared" si="17"/>
        <v/>
      </c>
      <c r="M41" s="1124" t="str">
        <f t="shared" si="18"/>
        <v/>
      </c>
      <c r="N41" s="1124" t="str">
        <f t="shared" si="19"/>
        <v/>
      </c>
      <c r="O41" s="1113" t="s">
        <v>858</v>
      </c>
      <c r="P41" s="1114"/>
      <c r="Q41" s="1125"/>
    </row>
    <row r="42" spans="2:17" x14ac:dyDescent="0.3">
      <c r="B42" s="1113" t="s">
        <v>841</v>
      </c>
      <c r="C42" s="1114"/>
      <c r="D42" s="907"/>
      <c r="E42" s="1121" t="str">
        <f t="shared" si="10"/>
        <v/>
      </c>
      <c r="F42" s="1121" t="str">
        <f t="shared" si="11"/>
        <v/>
      </c>
      <c r="G42" s="1121" t="str">
        <f t="shared" si="12"/>
        <v/>
      </c>
      <c r="H42" s="1121" t="str">
        <f t="shared" si="13"/>
        <v/>
      </c>
      <c r="I42" s="1122" t="str">
        <f t="shared" si="14"/>
        <v/>
      </c>
      <c r="J42" s="1123" t="str">
        <f t="shared" si="15"/>
        <v/>
      </c>
      <c r="K42" s="1124" t="str">
        <f t="shared" si="16"/>
        <v/>
      </c>
      <c r="L42" s="1124" t="str">
        <f t="shared" si="17"/>
        <v/>
      </c>
      <c r="M42" s="1124" t="str">
        <f t="shared" si="18"/>
        <v/>
      </c>
      <c r="N42" s="1124" t="str">
        <f t="shared" si="19"/>
        <v/>
      </c>
      <c r="O42" s="1113" t="s">
        <v>859</v>
      </c>
      <c r="P42" s="1114"/>
      <c r="Q42" s="1125"/>
    </row>
    <row r="43" spans="2:17" x14ac:dyDescent="0.3">
      <c r="B43" s="1113" t="s">
        <v>842</v>
      </c>
      <c r="C43" s="1114"/>
      <c r="D43" s="907"/>
      <c r="E43" s="1121" t="str">
        <f t="shared" si="10"/>
        <v/>
      </c>
      <c r="F43" s="1121" t="str">
        <f t="shared" si="11"/>
        <v/>
      </c>
      <c r="G43" s="1121" t="str">
        <f t="shared" si="12"/>
        <v/>
      </c>
      <c r="H43" s="1121" t="str">
        <f t="shared" si="13"/>
        <v/>
      </c>
      <c r="I43" s="1122" t="str">
        <f t="shared" si="14"/>
        <v/>
      </c>
      <c r="J43" s="1123" t="str">
        <f t="shared" si="15"/>
        <v/>
      </c>
      <c r="K43" s="1124" t="str">
        <f t="shared" si="16"/>
        <v/>
      </c>
      <c r="L43" s="1124" t="str">
        <f t="shared" si="17"/>
        <v/>
      </c>
      <c r="M43" s="1124" t="str">
        <f t="shared" si="18"/>
        <v/>
      </c>
      <c r="N43" s="1124" t="str">
        <f t="shared" si="19"/>
        <v/>
      </c>
      <c r="O43" s="1113" t="s">
        <v>860</v>
      </c>
      <c r="P43" s="1114"/>
      <c r="Q43" s="1125"/>
    </row>
    <row r="44" spans="2:17" x14ac:dyDescent="0.3">
      <c r="B44" s="1113" t="s">
        <v>843</v>
      </c>
      <c r="C44" s="1114"/>
      <c r="D44" s="907"/>
      <c r="E44" s="1121" t="str">
        <f t="shared" si="10"/>
        <v/>
      </c>
      <c r="F44" s="1121" t="str">
        <f t="shared" si="11"/>
        <v/>
      </c>
      <c r="G44" s="1121" t="str">
        <f t="shared" si="12"/>
        <v/>
      </c>
      <c r="H44" s="1121" t="str">
        <f t="shared" si="13"/>
        <v/>
      </c>
      <c r="I44" s="1122" t="str">
        <f t="shared" si="14"/>
        <v/>
      </c>
      <c r="J44" s="1123" t="str">
        <f t="shared" si="15"/>
        <v/>
      </c>
      <c r="K44" s="1124" t="str">
        <f t="shared" si="16"/>
        <v/>
      </c>
      <c r="L44" s="1124" t="str">
        <f t="shared" si="17"/>
        <v/>
      </c>
      <c r="M44" s="1124" t="str">
        <f t="shared" si="18"/>
        <v/>
      </c>
      <c r="N44" s="1124" t="str">
        <f t="shared" si="19"/>
        <v/>
      </c>
      <c r="O44" s="1113" t="s">
        <v>861</v>
      </c>
      <c r="P44" s="1114"/>
      <c r="Q44" s="1125"/>
    </row>
    <row r="45" spans="2:17" x14ac:dyDescent="0.3">
      <c r="B45" s="1113" t="s">
        <v>844</v>
      </c>
      <c r="C45" s="1114"/>
      <c r="D45" s="907"/>
      <c r="E45" s="1121" t="str">
        <f t="shared" si="10"/>
        <v/>
      </c>
      <c r="F45" s="1121" t="str">
        <f t="shared" si="11"/>
        <v/>
      </c>
      <c r="G45" s="1121" t="str">
        <f t="shared" si="12"/>
        <v/>
      </c>
      <c r="H45" s="1121" t="str">
        <f t="shared" si="13"/>
        <v/>
      </c>
      <c r="I45" s="1122" t="str">
        <f t="shared" si="14"/>
        <v/>
      </c>
      <c r="J45" s="1123" t="str">
        <f t="shared" si="15"/>
        <v/>
      </c>
      <c r="K45" s="1124" t="str">
        <f t="shared" si="16"/>
        <v/>
      </c>
      <c r="L45" s="1124" t="str">
        <f t="shared" si="17"/>
        <v/>
      </c>
      <c r="M45" s="1124" t="str">
        <f t="shared" si="18"/>
        <v/>
      </c>
      <c r="N45" s="1124" t="str">
        <f t="shared" si="19"/>
        <v/>
      </c>
      <c r="O45" s="1113" t="s">
        <v>862</v>
      </c>
      <c r="P45" s="1114"/>
      <c r="Q45" s="1125"/>
    </row>
    <row r="46" spans="2:17" x14ac:dyDescent="0.3">
      <c r="B46" s="1113" t="s">
        <v>932</v>
      </c>
      <c r="C46" s="1114"/>
      <c r="D46" s="907"/>
      <c r="E46" s="1121" t="str">
        <f t="shared" si="10"/>
        <v/>
      </c>
      <c r="F46" s="1121" t="str">
        <f t="shared" si="11"/>
        <v/>
      </c>
      <c r="G46" s="1121" t="str">
        <f t="shared" si="12"/>
        <v/>
      </c>
      <c r="H46" s="1121" t="str">
        <f t="shared" si="13"/>
        <v/>
      </c>
      <c r="I46" s="1122" t="str">
        <f t="shared" si="14"/>
        <v/>
      </c>
      <c r="J46" s="1123" t="str">
        <f t="shared" si="15"/>
        <v/>
      </c>
      <c r="K46" s="1124" t="str">
        <f t="shared" si="16"/>
        <v/>
      </c>
      <c r="L46" s="1124" t="str">
        <f t="shared" si="17"/>
        <v/>
      </c>
      <c r="M46" s="1124" t="str">
        <f t="shared" si="18"/>
        <v/>
      </c>
      <c r="N46" s="1124" t="str">
        <f t="shared" si="19"/>
        <v/>
      </c>
      <c r="O46" s="1113" t="s">
        <v>2772</v>
      </c>
      <c r="P46" s="1114"/>
      <c r="Q46" s="1125"/>
    </row>
    <row r="47" spans="2:17" x14ac:dyDescent="0.3">
      <c r="B47" s="1113" t="s">
        <v>933</v>
      </c>
      <c r="C47" s="1114"/>
      <c r="D47" s="907"/>
      <c r="E47" s="1121" t="str">
        <f t="shared" si="10"/>
        <v/>
      </c>
      <c r="F47" s="1121" t="str">
        <f t="shared" si="11"/>
        <v/>
      </c>
      <c r="G47" s="1121" t="str">
        <f t="shared" si="12"/>
        <v/>
      </c>
      <c r="H47" s="1121" t="str">
        <f t="shared" si="13"/>
        <v/>
      </c>
      <c r="I47" s="1122" t="str">
        <f t="shared" si="14"/>
        <v/>
      </c>
      <c r="J47" s="1123" t="str">
        <f t="shared" si="15"/>
        <v/>
      </c>
      <c r="K47" s="1124" t="str">
        <f t="shared" si="16"/>
        <v/>
      </c>
      <c r="L47" s="1124" t="str">
        <f t="shared" si="17"/>
        <v/>
      </c>
      <c r="M47" s="1124" t="str">
        <f t="shared" si="18"/>
        <v/>
      </c>
      <c r="N47" s="1124" t="str">
        <f t="shared" si="19"/>
        <v/>
      </c>
      <c r="O47" s="1113" t="s">
        <v>2773</v>
      </c>
      <c r="P47" s="1114"/>
      <c r="Q47" s="1125"/>
    </row>
    <row r="48" spans="2:17" x14ac:dyDescent="0.3">
      <c r="B48" s="130" t="s">
        <v>2792</v>
      </c>
      <c r="O48" s="178"/>
    </row>
    <row r="54" spans="1:1" x14ac:dyDescent="0.3">
      <c r="A54" s="177"/>
    </row>
    <row r="66" spans="1:1" ht="309" customHeight="1" x14ac:dyDescent="0.3"/>
    <row r="70" spans="1:1" ht="6.75" customHeight="1" x14ac:dyDescent="0.3"/>
    <row r="71" spans="1:1" ht="7.5" hidden="1" customHeight="1" x14ac:dyDescent="0.3"/>
    <row r="76" spans="1:1" x14ac:dyDescent="0.3">
      <c r="A76" s="177"/>
    </row>
    <row r="82" spans="1:1" ht="4.5" customHeight="1" x14ac:dyDescent="0.3"/>
    <row r="84" spans="1:1" ht="6.75" customHeight="1" x14ac:dyDescent="0.3"/>
    <row r="85" spans="1:1" ht="7.5" hidden="1" customHeight="1" x14ac:dyDescent="0.3"/>
    <row r="90" spans="1:1" x14ac:dyDescent="0.3">
      <c r="A90" s="177"/>
    </row>
    <row r="96" spans="1:1" ht="4.5" customHeight="1" x14ac:dyDescent="0.3"/>
  </sheetData>
  <sheetProtection sheet="1" objects="1" scenarios="1" formatCells="0" formatColumns="0" formatRows="0" insertHyperlinks="0" selectLockedCells="1" sort="0" autoFilter="0"/>
  <autoFilter ref="E6:N47" xr:uid="{00000000-0009-0000-0000-000009000000}"/>
  <conditionalFormatting sqref="B7:D26">
    <cfRule type="expression" dxfId="229" priority="4">
      <formula>MOD(ROW(A1048562),2)=0</formula>
    </cfRule>
    <cfRule type="expression" dxfId="228" priority="5">
      <formula>MOD(ROW(A1048561),2)=0</formula>
    </cfRule>
  </conditionalFormatting>
  <conditionalFormatting sqref="B28:D47">
    <cfRule type="expression" dxfId="227" priority="1">
      <formula>MOD(ROW(A1),2)=0</formula>
    </cfRule>
    <cfRule type="expression" dxfId="226" priority="8">
      <formula>MOD(ROW(A2),2)=0</formula>
    </cfRule>
  </conditionalFormatting>
  <conditionalFormatting sqref="O7:Q26">
    <cfRule type="expression" dxfId="225" priority="6">
      <formula>MOD(ROW(A1048562),2)=0</formula>
    </cfRule>
    <cfRule type="expression" dxfId="224" priority="7">
      <formula>MOD(ROW(A1048561),2)=0</formula>
    </cfRule>
  </conditionalFormatting>
  <conditionalFormatting sqref="O28:Q47">
    <cfRule type="expression" dxfId="223" priority="2">
      <formula>MOD(ROW(A1048561),2)=0</formula>
    </cfRule>
    <cfRule type="expression" dxfId="222" priority="3">
      <formula>MOD(ROW(A1048560),2)=0</formula>
    </cfRule>
  </conditionalFormatting>
  <dataValidations count="3">
    <dataValidation type="list" allowBlank="1" showInputMessage="1" showErrorMessage="1" sqref="D27" xr:uid="{00000000-0002-0000-0900-000000000000}">
      <formula1>"-5,-4,-3,-2,-1,0,1,2,3,4,5"</formula1>
    </dataValidation>
    <dataValidation type="list" showInputMessage="1" showErrorMessage="1" sqref="D7:D26 D28:D47" xr:uid="{00000000-0002-0000-0900-000001000000}">
      <formula1>"1,2,3,4,5"</formula1>
    </dataValidation>
    <dataValidation type="list" allowBlank="1" showInputMessage="1" showErrorMessage="1" sqref="Q7:Q26 Q28:Q47" xr:uid="{00000000-0002-0000-0900-000002000000}">
      <formula1>"-1,-2,-3,-4,-5"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8" scale="90" orientation="portrait" r:id="rId1"/>
  <headerFooter>
    <oddFooter>&amp;L&amp;8&amp;K00-048(c) S.Imboden&amp;R&amp;8&amp;K00-048Seite &amp;P von &amp;N</oddFooter>
  </headerFooter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Tabelle6">
    <tabColor theme="4" tint="0.39997558519241921"/>
  </sheetPr>
  <dimension ref="A1:AB165"/>
  <sheetViews>
    <sheetView showGridLines="0" zoomScaleNormal="100" workbookViewId="0">
      <pane ySplit="7" topLeftCell="A8" activePane="bottomLeft" state="frozen"/>
      <selection activeCell="B1" sqref="B1"/>
      <selection pane="bottomLeft" activeCell="A8" sqref="A8"/>
    </sheetView>
  </sheetViews>
  <sheetFormatPr baseColWidth="10" defaultColWidth="12.5546875" defaultRowHeight="14.4" x14ac:dyDescent="0.3"/>
  <cols>
    <col min="1" max="1" width="7" style="86" customWidth="1"/>
    <col min="2" max="2" width="3.21875" style="86" customWidth="1"/>
    <col min="3" max="3" width="0.5546875" style="83" customWidth="1"/>
    <col min="4" max="4" width="15.21875" style="86" customWidth="1"/>
    <col min="5" max="5" width="36.77734375" style="86" customWidth="1"/>
    <col min="6" max="6" width="0.5546875" style="83" customWidth="1"/>
    <col min="7" max="7" width="1.77734375" style="86" customWidth="1"/>
    <col min="8" max="8" width="5" style="86" customWidth="1"/>
    <col min="9" max="9" width="1.77734375" style="86" customWidth="1"/>
    <col min="10" max="10" width="5" style="86" customWidth="1"/>
    <col min="11" max="11" width="1.77734375" style="86" customWidth="1"/>
    <col min="12" max="12" width="5" style="86" customWidth="1"/>
    <col min="13" max="13" width="1.77734375" style="86" customWidth="1"/>
    <col min="14" max="14" width="5" style="86" customWidth="1"/>
    <col min="15" max="15" width="1.77734375" style="86" customWidth="1"/>
    <col min="16" max="16" width="5" style="86" customWidth="1"/>
    <col min="17" max="17" width="3.77734375" style="86" customWidth="1"/>
    <col min="18" max="18" width="0.21875" style="86" customWidth="1"/>
    <col min="19" max="19" width="5.44140625" style="83" customWidth="1"/>
    <col min="20" max="20" width="0.5546875" style="83" customWidth="1"/>
    <col min="21" max="21" width="39" style="83" customWidth="1"/>
    <col min="22" max="22" width="4.5546875" style="151" customWidth="1"/>
    <col min="23" max="23" width="6.44140625" style="1011" customWidth="1"/>
    <col min="24" max="24" width="3" style="1011" customWidth="1"/>
    <col min="25" max="25" width="5" style="151" customWidth="1"/>
    <col min="26" max="26" width="3" style="83" customWidth="1"/>
    <col min="27" max="27" width="12.5546875" style="992"/>
    <col min="28" max="16384" width="12.5546875" style="86"/>
  </cols>
  <sheetData>
    <row r="1" spans="1:28" s="82" customFormat="1" ht="43.95" customHeight="1" x14ac:dyDescent="0.3">
      <c r="B1" s="79" t="str">
        <f ca="1">' '!A360</f>
        <v>S T Ä R K E N   &amp;   S C H W Ä C H E N</v>
      </c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  <c r="R1" s="78"/>
      <c r="S1" s="139"/>
      <c r="T1" s="139"/>
      <c r="U1" s="80"/>
      <c r="V1" s="978"/>
      <c r="W1" s="979"/>
      <c r="X1" s="979"/>
      <c r="Y1" s="773"/>
      <c r="AA1" s="980"/>
    </row>
    <row r="2" spans="1:28" s="82" customFormat="1" ht="22.5" customHeight="1" x14ac:dyDescent="0.3">
      <c r="B2" s="551"/>
      <c r="C2" s="81"/>
      <c r="D2" s="78"/>
      <c r="E2" s="78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981"/>
      <c r="V2" s="149"/>
      <c r="W2" s="979"/>
      <c r="X2" s="979"/>
      <c r="Y2" s="773"/>
      <c r="AA2" s="980"/>
    </row>
    <row r="3" spans="1:28" ht="17.25" customHeight="1" x14ac:dyDescent="0.3">
      <c r="B3" s="982"/>
      <c r="C3" s="983"/>
      <c r="D3" s="984"/>
      <c r="E3" s="1065">
        <f>(P10+P15+P24+P29+P33+P41+P46+P50+P55)</f>
        <v>195</v>
      </c>
      <c r="G3" s="1200"/>
      <c r="H3" s="1201" t="str">
        <f ca="1">' '!A365</f>
        <v>trifft überhaupt nicht zu</v>
      </c>
      <c r="I3" s="986"/>
      <c r="J3" s="1201" t="str">
        <f ca="1">' '!A364</f>
        <v>trifft eher nicht zu</v>
      </c>
      <c r="K3" s="986"/>
      <c r="L3" s="1201" t="str">
        <f ca="1">' '!A363</f>
        <v>trifft teilweise zu</v>
      </c>
      <c r="M3" s="986"/>
      <c r="N3" s="1201" t="str">
        <f ca="1">' '!A362</f>
        <v>trifft eher zu</v>
      </c>
      <c r="O3" s="986"/>
      <c r="P3" s="1201" t="str">
        <f ca="1">' '!A361</f>
        <v>trifft voll zu</v>
      </c>
      <c r="Q3" s="986"/>
      <c r="R3" s="986"/>
      <c r="S3" s="1202" t="str">
        <f ca="1">' '!A413</f>
        <v>Auswirkung
(1 - 10)</v>
      </c>
      <c r="T3" s="987"/>
      <c r="U3" s="988"/>
      <c r="V3" s="989"/>
      <c r="W3" s="990"/>
      <c r="X3" s="990"/>
      <c r="Y3" s="1203"/>
      <c r="Z3" s="991"/>
    </row>
    <row r="4" spans="1:28" ht="17.25" customHeight="1" x14ac:dyDescent="0.3">
      <c r="B4" s="982"/>
      <c r="C4" s="983"/>
      <c r="D4" s="993"/>
      <c r="E4" s="1065">
        <f>(N10+N15+N24+N29+N33+N41+N50+N55)</f>
        <v>80</v>
      </c>
      <c r="G4" s="1200"/>
      <c r="H4" s="1201"/>
      <c r="I4" s="986"/>
      <c r="J4" s="1201"/>
      <c r="K4" s="986"/>
      <c r="L4" s="1201"/>
      <c r="M4" s="986"/>
      <c r="N4" s="1201"/>
      <c r="O4" s="986"/>
      <c r="P4" s="1201"/>
      <c r="Q4" s="986"/>
      <c r="R4" s="986"/>
      <c r="S4" s="1202"/>
      <c r="T4" s="987"/>
      <c r="U4" s="988"/>
      <c r="V4" s="994"/>
      <c r="W4" s="990"/>
      <c r="X4" s="990"/>
      <c r="Y4" s="1203"/>
      <c r="Z4" s="995"/>
    </row>
    <row r="5" spans="1:28" ht="17.25" customHeight="1" x14ac:dyDescent="0.3">
      <c r="B5" s="982"/>
      <c r="C5" s="983"/>
      <c r="D5" s="993"/>
      <c r="E5" s="1066"/>
      <c r="G5" s="1200"/>
      <c r="H5" s="1201"/>
      <c r="I5" s="986"/>
      <c r="J5" s="1201"/>
      <c r="K5" s="986"/>
      <c r="L5" s="1201"/>
      <c r="M5" s="986"/>
      <c r="N5" s="1201"/>
      <c r="O5" s="986"/>
      <c r="P5" s="1201"/>
      <c r="Q5" s="986"/>
      <c r="R5" s="986"/>
      <c r="S5" s="1202"/>
      <c r="T5" s="987"/>
      <c r="U5" s="988"/>
      <c r="V5" s="994"/>
      <c r="W5" s="990"/>
      <c r="X5" s="990"/>
      <c r="Y5" s="1203"/>
      <c r="Z5" s="471"/>
    </row>
    <row r="6" spans="1:28" ht="24.75" customHeight="1" x14ac:dyDescent="0.3">
      <c r="B6" s="982"/>
      <c r="C6" s="984"/>
      <c r="D6" s="998"/>
      <c r="E6" s="999"/>
      <c r="G6" s="1200"/>
      <c r="H6" s="1201"/>
      <c r="I6" s="986"/>
      <c r="J6" s="1201"/>
      <c r="K6" s="986"/>
      <c r="L6" s="1201"/>
      <c r="M6" s="986"/>
      <c r="N6" s="1201"/>
      <c r="O6" s="986"/>
      <c r="P6" s="1201"/>
      <c r="Q6" s="986"/>
      <c r="R6" s="986"/>
      <c r="S6" s="1202"/>
      <c r="T6" s="987"/>
      <c r="U6" s="1000" t="str">
        <f ca="1">CONCATENATE(' '!A417,"  ",E4," / ",E3)</f>
        <v>Total Punkte :  80 / 195</v>
      </c>
      <c r="V6" s="1001"/>
      <c r="W6" s="1003"/>
      <c r="X6" s="1003"/>
      <c r="Y6" s="1003"/>
      <c r="Z6" s="1003"/>
      <c r="AA6" s="1067"/>
      <c r="AB6" s="107"/>
    </row>
    <row r="7" spans="1:28" s="83" customFormat="1" ht="13.5" customHeight="1" x14ac:dyDescent="0.4">
      <c r="D7" s="1004"/>
      <c r="E7" s="1004"/>
      <c r="G7" s="1003"/>
      <c r="H7" s="1005">
        <f>(COUNTIF(B118:B164,1)/39)</f>
        <v>5.128205128205128E-2</v>
      </c>
      <c r="I7" s="1006"/>
      <c r="J7" s="1005">
        <f>(COUNTIF(B118:B164,2)/39)</f>
        <v>0.20512820512820512</v>
      </c>
      <c r="K7" s="1006"/>
      <c r="L7" s="1005">
        <f>(COUNTIF(B118:B164,3)/39)</f>
        <v>0.23076923076923078</v>
      </c>
      <c r="M7" s="1006"/>
      <c r="N7" s="1005">
        <f>(COUNTIF(B118:B164,4)/39)</f>
        <v>0.15384615384615385</v>
      </c>
      <c r="O7" s="1006"/>
      <c r="P7" s="1005">
        <f>(COUNTIF(B118:B164,5)/39)</f>
        <v>7.6923076923076927E-2</v>
      </c>
      <c r="Q7" s="1003"/>
      <c r="R7" s="86"/>
      <c r="AA7" s="209"/>
    </row>
    <row r="8" spans="1:28" ht="1.05" customHeight="1" x14ac:dyDescent="0.4">
      <c r="A8" s="1007"/>
      <c r="D8" s="1008"/>
      <c r="E8" s="1008"/>
      <c r="G8" s="1009"/>
      <c r="H8" s="1009"/>
      <c r="I8" s="1010"/>
      <c r="J8" s="1009"/>
      <c r="K8" s="1010"/>
      <c r="L8" s="1009"/>
      <c r="M8" s="1010"/>
      <c r="N8" s="1009"/>
      <c r="O8" s="1010"/>
      <c r="P8" s="1009"/>
    </row>
    <row r="9" spans="1:28" ht="5.25" customHeight="1" x14ac:dyDescent="0.4">
      <c r="A9" s="1007"/>
      <c r="D9" s="1008"/>
      <c r="E9" s="1008"/>
      <c r="G9" s="1009"/>
      <c r="H9" s="1009"/>
      <c r="I9" s="1010"/>
      <c r="J9" s="1009"/>
      <c r="K9" s="1010"/>
      <c r="L9" s="1009"/>
      <c r="M9" s="1010"/>
      <c r="N9" s="1009"/>
      <c r="O9" s="1010"/>
      <c r="P9" s="1009"/>
    </row>
    <row r="10" spans="1:28" ht="15.75" customHeight="1" x14ac:dyDescent="0.3">
      <c r="B10" s="1012">
        <v>1</v>
      </c>
      <c r="C10" s="1013"/>
      <c r="D10" s="1204" t="s">
        <v>584</v>
      </c>
      <c r="E10" s="1204"/>
      <c r="G10" s="1014">
        <f>SUM(B118:B121)</f>
        <v>13</v>
      </c>
      <c r="H10" s="1204"/>
      <c r="I10" s="1204"/>
      <c r="J10" s="1015"/>
      <c r="K10" s="1015"/>
      <c r="L10" s="1205"/>
      <c r="M10" s="1205"/>
      <c r="N10" s="1017">
        <f>SUM(B118:B121)</f>
        <v>13</v>
      </c>
      <c r="O10" s="1018" t="s">
        <v>612</v>
      </c>
      <c r="P10" s="1017">
        <v>20</v>
      </c>
      <c r="Q10" s="1019"/>
      <c r="R10" s="1020"/>
      <c r="S10" s="1016"/>
      <c r="T10" s="1021"/>
      <c r="U10" s="1022"/>
      <c r="V10" s="86"/>
      <c r="W10" s="86"/>
      <c r="X10" s="86"/>
      <c r="Y10" s="86"/>
      <c r="Z10" s="1032"/>
      <c r="AA10" s="1023"/>
    </row>
    <row r="11" spans="1:28" ht="31.5" customHeight="1" x14ac:dyDescent="0.3">
      <c r="B11" s="1024">
        <v>1.1000000000000001</v>
      </c>
      <c r="C11" s="209"/>
      <c r="D11" s="1199" t="str">
        <f ca="1">' '!A366</f>
        <v>Unser generierte Mehrwert entspricht den Bedürfnissen der Kunden</v>
      </c>
      <c r="E11" s="1199"/>
      <c r="G11" s="1020"/>
      <c r="H11" s="1020"/>
      <c r="I11" s="1020"/>
      <c r="J11" s="1020"/>
      <c r="K11" s="1020"/>
      <c r="L11" s="1020"/>
      <c r="M11" s="1020"/>
      <c r="N11" s="1020"/>
      <c r="O11" s="1020"/>
      <c r="P11" s="1020"/>
      <c r="Q11" s="1020"/>
      <c r="R11" s="1020"/>
      <c r="S11" s="1068">
        <v>9</v>
      </c>
      <c r="T11" s="1028"/>
      <c r="U11" s="1029"/>
      <c r="V11" s="86"/>
      <c r="W11" s="86"/>
      <c r="X11" s="86"/>
      <c r="Y11" s="86"/>
      <c r="Z11" s="1028"/>
      <c r="AA11" s="86"/>
    </row>
    <row r="12" spans="1:28" ht="31.5" customHeight="1" x14ac:dyDescent="0.3">
      <c r="B12" s="1024">
        <v>1.2</v>
      </c>
      <c r="C12" s="1013"/>
      <c r="D12" s="1199" t="str">
        <f ca="1">' '!A367</f>
        <v>Unser generierte Mehrwert hat einen grossen Einfluss auf unser  (Networking)</v>
      </c>
      <c r="E12" s="1199"/>
      <c r="G12" s="1020"/>
      <c r="H12" s="1020"/>
      <c r="I12" s="1020"/>
      <c r="J12" s="1020"/>
      <c r="K12" s="1020"/>
      <c r="L12" s="1020"/>
      <c r="M12" s="1020"/>
      <c r="N12" s="1020"/>
      <c r="O12" s="1020"/>
      <c r="P12" s="1020"/>
      <c r="Q12" s="1020"/>
      <c r="R12" s="1020"/>
      <c r="S12" s="1068">
        <v>7</v>
      </c>
      <c r="T12" s="1028"/>
      <c r="U12" s="1029"/>
      <c r="V12" s="86"/>
      <c r="W12" s="86"/>
      <c r="X12" s="86"/>
      <c r="Y12" s="86"/>
      <c r="Z12" s="1028"/>
      <c r="AA12" s="86"/>
    </row>
    <row r="13" spans="1:28" ht="31.5" customHeight="1" x14ac:dyDescent="0.3">
      <c r="B13" s="1024">
        <v>1.3</v>
      </c>
      <c r="C13" s="1031"/>
      <c r="D13" s="1199" t="str">
        <f ca="1">' '!A368</f>
        <v>Es bestehen grosse Synergien zwischen Produkte und Dienstleistungen</v>
      </c>
      <c r="E13" s="1199"/>
      <c r="G13" s="1020"/>
      <c r="H13" s="1020"/>
      <c r="I13" s="1020"/>
      <c r="J13" s="1020"/>
      <c r="K13" s="1020"/>
      <c r="L13" s="1020"/>
      <c r="M13" s="1020"/>
      <c r="N13" s="1020"/>
      <c r="O13" s="1020"/>
      <c r="P13" s="1020"/>
      <c r="Q13" s="1020"/>
      <c r="R13" s="1020"/>
      <c r="S13" s="1068">
        <v>5</v>
      </c>
      <c r="T13" s="1028"/>
      <c r="U13" s="1029"/>
      <c r="V13" s="86"/>
      <c r="W13" s="86"/>
      <c r="X13" s="86"/>
      <c r="Y13" s="86"/>
      <c r="Z13" s="1028"/>
      <c r="AA13" s="86"/>
    </row>
    <row r="14" spans="1:28" ht="18" customHeight="1" x14ac:dyDescent="0.3">
      <c r="B14" s="1024">
        <v>1.4</v>
      </c>
      <c r="C14" s="1013"/>
      <c r="D14" s="1199" t="str">
        <f ca="1">' '!A369</f>
        <v>Unsere Kunden sind sehr zufrieden</v>
      </c>
      <c r="E14" s="1199"/>
      <c r="G14" s="1020"/>
      <c r="H14" s="1020"/>
      <c r="I14" s="1020"/>
      <c r="J14" s="1020"/>
      <c r="K14" s="1020"/>
      <c r="L14" s="1020"/>
      <c r="M14" s="1020"/>
      <c r="N14" s="1020"/>
      <c r="O14" s="1020"/>
      <c r="P14" s="1020"/>
      <c r="Q14" s="1020"/>
      <c r="R14" s="1020"/>
      <c r="S14" s="1068">
        <v>3</v>
      </c>
      <c r="T14" s="1028"/>
      <c r="U14" s="1029"/>
      <c r="V14" s="86"/>
      <c r="W14" s="86"/>
      <c r="X14" s="86"/>
      <c r="Y14" s="86"/>
      <c r="Z14" s="1028"/>
      <c r="AA14" s="86"/>
    </row>
    <row r="15" spans="1:28" ht="15.75" customHeight="1" x14ac:dyDescent="0.3">
      <c r="B15" s="1012">
        <v>2</v>
      </c>
      <c r="C15" s="1013"/>
      <c r="D15" s="1204" t="s">
        <v>585</v>
      </c>
      <c r="E15" s="1204"/>
      <c r="G15" s="1015"/>
      <c r="H15" s="1015"/>
      <c r="I15" s="1015"/>
      <c r="J15" s="1015"/>
      <c r="K15" s="1015"/>
      <c r="L15" s="1015"/>
      <c r="M15" s="1015"/>
      <c r="N15" s="1017">
        <f>SUM(B123:B130)</f>
        <v>25</v>
      </c>
      <c r="O15" s="1018" t="s">
        <v>612</v>
      </c>
      <c r="P15" s="1017">
        <v>40</v>
      </c>
      <c r="Q15" s="1019"/>
      <c r="R15" s="1020"/>
      <c r="S15" s="1016"/>
      <c r="T15" s="1032"/>
      <c r="U15" s="1022"/>
      <c r="V15" s="86"/>
      <c r="W15" s="86"/>
      <c r="X15" s="86"/>
      <c r="Y15" s="86"/>
      <c r="Z15" s="1032"/>
      <c r="AA15" s="86"/>
    </row>
    <row r="16" spans="1:28" ht="31.5" customHeight="1" x14ac:dyDescent="0.3">
      <c r="B16" s="1033">
        <v>2.1</v>
      </c>
      <c r="C16" s="1031"/>
      <c r="D16" s="1206" t="str">
        <f ca="1">' '!A371</f>
        <v>Unsere Margen sind hoch</v>
      </c>
      <c r="E16" s="1206"/>
      <c r="G16" s="1034"/>
      <c r="H16" s="1034"/>
      <c r="I16" s="1034"/>
      <c r="J16" s="1034"/>
      <c r="K16" s="1034"/>
      <c r="L16" s="1034"/>
      <c r="M16" s="1034"/>
      <c r="N16" s="1034"/>
      <c r="O16" s="1034"/>
      <c r="P16" s="1034"/>
      <c r="Q16" s="1034"/>
      <c r="R16" s="1020"/>
      <c r="S16" s="1035">
        <v>5</v>
      </c>
      <c r="T16" s="1069"/>
      <c r="U16" s="1029"/>
      <c r="V16" s="86"/>
      <c r="W16" s="86"/>
      <c r="X16" s="86"/>
      <c r="Y16" s="86"/>
      <c r="Z16" s="1028"/>
      <c r="AA16" s="86"/>
    </row>
    <row r="17" spans="2:28" ht="31.5" customHeight="1" x14ac:dyDescent="0.3">
      <c r="B17" s="1033">
        <v>2.2000000000000002</v>
      </c>
      <c r="C17" s="1031"/>
      <c r="D17" s="1206" t="str">
        <f ca="1">' '!A372</f>
        <v>Unsere Erträge sind vorhersehbar</v>
      </c>
      <c r="E17" s="1206"/>
      <c r="G17" s="1034"/>
      <c r="H17" s="1034"/>
      <c r="I17" s="1034"/>
      <c r="J17" s="1034"/>
      <c r="K17" s="1034"/>
      <c r="L17" s="1034"/>
      <c r="M17" s="1034"/>
      <c r="N17" s="1034"/>
      <c r="O17" s="1034"/>
      <c r="P17" s="1034"/>
      <c r="Q17" s="1034"/>
      <c r="R17" s="1020"/>
      <c r="S17" s="1035">
        <v>4</v>
      </c>
      <c r="T17" s="1069"/>
      <c r="U17" s="1029"/>
      <c r="V17" s="86"/>
      <c r="W17" s="86"/>
      <c r="X17" s="86"/>
      <c r="Y17" s="86"/>
      <c r="Z17" s="1028"/>
      <c r="AA17" s="1070"/>
      <c r="AB17" s="1070"/>
    </row>
    <row r="18" spans="2:28" ht="31.5" customHeight="1" x14ac:dyDescent="0.3">
      <c r="B18" s="1033">
        <v>2.2999999999999998</v>
      </c>
      <c r="C18" s="209"/>
      <c r="D18" s="1206" t="str">
        <f ca="1">' '!A373</f>
        <v>Wir haben wiederkehrende Einnahmen und häufige wiederholte Käufe</v>
      </c>
      <c r="E18" s="1206"/>
      <c r="G18" s="1034"/>
      <c r="H18" s="1034"/>
      <c r="I18" s="1034"/>
      <c r="J18" s="1034"/>
      <c r="K18" s="1034"/>
      <c r="L18" s="1034"/>
      <c r="M18" s="1034"/>
      <c r="N18" s="1034"/>
      <c r="O18" s="1034"/>
      <c r="P18" s="1034"/>
      <c r="Q18" s="1034"/>
      <c r="R18" s="1020"/>
      <c r="S18" s="1035">
        <v>8</v>
      </c>
      <c r="T18" s="1069"/>
      <c r="U18" s="1029"/>
      <c r="V18" s="86"/>
      <c r="W18" s="86"/>
      <c r="X18" s="86"/>
      <c r="Y18" s="86"/>
      <c r="Z18" s="1028"/>
    </row>
    <row r="19" spans="2:28" ht="31.5" customHeight="1" x14ac:dyDescent="0.3">
      <c r="B19" s="1033">
        <v>2.4</v>
      </c>
      <c r="C19" s="209"/>
      <c r="D19" s="1206" t="str">
        <f ca="1">' '!A374</f>
        <v>Unsere Einnahmequellen sind diversifiziert</v>
      </c>
      <c r="E19" s="1206"/>
      <c r="G19" s="1034"/>
      <c r="H19" s="1034"/>
      <c r="I19" s="1034"/>
      <c r="J19" s="1034"/>
      <c r="K19" s="1034"/>
      <c r="L19" s="1034"/>
      <c r="M19" s="1034"/>
      <c r="N19" s="1034"/>
      <c r="O19" s="1034"/>
      <c r="P19" s="1034"/>
      <c r="Q19" s="1034"/>
      <c r="R19" s="1020"/>
      <c r="S19" s="1035">
        <v>8</v>
      </c>
      <c r="T19" s="1069"/>
      <c r="U19" s="1029"/>
      <c r="V19" s="86"/>
      <c r="W19" s="86"/>
      <c r="X19" s="86"/>
      <c r="Y19" s="86"/>
      <c r="Z19" s="1028"/>
    </row>
    <row r="20" spans="2:28" ht="31.5" customHeight="1" x14ac:dyDescent="0.3">
      <c r="B20" s="1033">
        <v>2.5</v>
      </c>
      <c r="C20" s="209"/>
      <c r="D20" s="1206" t="str">
        <f ca="1">' '!A375</f>
        <v>Unsere Einnahmequellen sind nachhaltig</v>
      </c>
      <c r="E20" s="1206"/>
      <c r="G20" s="1034"/>
      <c r="H20" s="1034"/>
      <c r="I20" s="1034"/>
      <c r="J20" s="1034"/>
      <c r="K20" s="1034"/>
      <c r="L20" s="1034"/>
      <c r="M20" s="1034"/>
      <c r="N20" s="1034"/>
      <c r="O20" s="1034"/>
      <c r="P20" s="1034"/>
      <c r="Q20" s="1034"/>
      <c r="R20" s="1020"/>
      <c r="S20" s="1035">
        <v>5</v>
      </c>
      <c r="T20" s="1069"/>
      <c r="U20" s="1029"/>
      <c r="V20" s="86"/>
      <c r="W20" s="86"/>
      <c r="X20" s="86"/>
      <c r="Y20" s="86"/>
      <c r="Z20" s="1028"/>
    </row>
    <row r="21" spans="2:28" ht="31.5" customHeight="1" x14ac:dyDescent="0.3">
      <c r="B21" s="1033">
        <v>2.6</v>
      </c>
      <c r="C21" s="209"/>
      <c r="D21" s="1206" t="str">
        <f ca="1">' '!A376</f>
        <v>Wir ziehen die Erträge ein bevor wir weitere Verpflichtungen eingehen</v>
      </c>
      <c r="E21" s="1206"/>
      <c r="G21" s="1034"/>
      <c r="H21" s="1034"/>
      <c r="I21" s="1034"/>
      <c r="J21" s="1034"/>
      <c r="K21" s="1034"/>
      <c r="L21" s="1034"/>
      <c r="M21" s="1034"/>
      <c r="N21" s="1034"/>
      <c r="O21" s="1034"/>
      <c r="P21" s="1034"/>
      <c r="Q21" s="1034"/>
      <c r="R21" s="1020"/>
      <c r="S21" s="1035">
        <v>9</v>
      </c>
      <c r="T21" s="1069"/>
      <c r="U21" s="1029"/>
      <c r="V21" s="86"/>
      <c r="W21" s="86"/>
      <c r="X21" s="86"/>
      <c r="Y21" s="86"/>
      <c r="Z21" s="1028"/>
    </row>
    <row r="22" spans="2:28" ht="31.5" customHeight="1" x14ac:dyDescent="0.3">
      <c r="B22" s="1033">
        <v>2.7</v>
      </c>
      <c r="C22" s="209"/>
      <c r="D22" s="1206" t="str">
        <f ca="1">' '!A377</f>
        <v>Die Höhe der Rechnungsbeträge entsprechen dem, was der Kunde bereit ist zu bezahlen</v>
      </c>
      <c r="E22" s="1206"/>
      <c r="G22" s="1034"/>
      <c r="H22" s="1034"/>
      <c r="I22" s="1034"/>
      <c r="J22" s="1034"/>
      <c r="K22" s="1034"/>
      <c r="L22" s="1034"/>
      <c r="M22" s="1034"/>
      <c r="N22" s="1034"/>
      <c r="O22" s="1034"/>
      <c r="P22" s="1034"/>
      <c r="Q22" s="1034"/>
      <c r="R22" s="1020"/>
      <c r="S22" s="1035">
        <v>5</v>
      </c>
      <c r="T22" s="1069"/>
      <c r="U22" s="1029"/>
      <c r="V22" s="86"/>
      <c r="W22" s="86"/>
      <c r="X22" s="86"/>
      <c r="Y22" s="86"/>
      <c r="Z22" s="1028"/>
    </row>
    <row r="23" spans="2:28" ht="31.5" customHeight="1" x14ac:dyDescent="0.3">
      <c r="B23" s="1033">
        <v>2.8</v>
      </c>
      <c r="C23" s="209"/>
      <c r="D23" s="1206" t="str">
        <f ca="1">' '!A378</f>
        <v>Unsere Preisgestaltung entspricht dem, was der Kunde bereit ist zu bezahlen</v>
      </c>
      <c r="E23" s="1206"/>
      <c r="G23" s="1034"/>
      <c r="H23" s="1034"/>
      <c r="I23" s="1034"/>
      <c r="J23" s="1034"/>
      <c r="K23" s="1034"/>
      <c r="L23" s="1034"/>
      <c r="M23" s="1034"/>
      <c r="N23" s="1034"/>
      <c r="O23" s="1034"/>
      <c r="P23" s="1034"/>
      <c r="Q23" s="1034"/>
      <c r="R23" s="1020"/>
      <c r="S23" s="1035">
        <v>7</v>
      </c>
      <c r="T23" s="1069"/>
      <c r="U23" s="1029"/>
      <c r="V23" s="86"/>
      <c r="W23" s="86"/>
      <c r="X23" s="86"/>
      <c r="Y23" s="86"/>
      <c r="Z23" s="1028"/>
    </row>
    <row r="24" spans="2:28" ht="15.75" customHeight="1" x14ac:dyDescent="0.3">
      <c r="B24" s="1012">
        <v>3</v>
      </c>
      <c r="C24" s="1013"/>
      <c r="D24" s="1204" t="s">
        <v>586</v>
      </c>
      <c r="E24" s="1204"/>
      <c r="G24" s="1015"/>
      <c r="H24" s="1015"/>
      <c r="I24" s="1015"/>
      <c r="J24" s="1015"/>
      <c r="K24" s="1015"/>
      <c r="L24" s="1015"/>
      <c r="M24" s="1015"/>
      <c r="N24" s="1017">
        <f>SUM(B132:B135)</f>
        <v>13</v>
      </c>
      <c r="O24" s="1018" t="s">
        <v>612</v>
      </c>
      <c r="P24" s="1017">
        <v>20</v>
      </c>
      <c r="Q24" s="1017"/>
      <c r="R24" s="1020"/>
      <c r="S24" s="1016"/>
      <c r="T24" s="1032"/>
      <c r="U24" s="1022"/>
      <c r="V24" s="86"/>
      <c r="W24" s="86"/>
      <c r="X24" s="86"/>
      <c r="Y24" s="86"/>
      <c r="Z24" s="1032"/>
    </row>
    <row r="25" spans="2:28" ht="31.5" customHeight="1" x14ac:dyDescent="0.3">
      <c r="B25" s="1024">
        <v>3.1</v>
      </c>
      <c r="C25" s="209"/>
      <c r="D25" s="1199" t="str">
        <f ca="1">' '!A380</f>
        <v>Unsere Kosten sind vorhersehbar</v>
      </c>
      <c r="E25" s="1199"/>
      <c r="G25" s="1026"/>
      <c r="H25" s="1026"/>
      <c r="I25" s="1026"/>
      <c r="J25" s="1026"/>
      <c r="K25" s="1026"/>
      <c r="L25" s="1026"/>
      <c r="M25" s="1026"/>
      <c r="N25" s="1026"/>
      <c r="O25" s="1026"/>
      <c r="P25" s="1026"/>
      <c r="Q25" s="1026"/>
      <c r="R25" s="1020"/>
      <c r="S25" s="1027">
        <v>5</v>
      </c>
      <c r="T25" s="1028"/>
      <c r="U25" s="1029"/>
      <c r="V25" s="86"/>
      <c r="W25" s="86"/>
      <c r="X25" s="86"/>
      <c r="Y25" s="86"/>
      <c r="Z25" s="1028"/>
    </row>
    <row r="26" spans="2:28" ht="31.5" customHeight="1" x14ac:dyDescent="0.3">
      <c r="B26" s="1024">
        <v>3.2</v>
      </c>
      <c r="C26" s="1013"/>
      <c r="D26" s="1199" t="str">
        <f ca="1">' '!A381</f>
        <v>Unsere Kostenstruktur ist richtig auf unser Geschäftsmodell abgestimmt</v>
      </c>
      <c r="E26" s="1199"/>
      <c r="G26" s="1026"/>
      <c r="H26" s="1026"/>
      <c r="I26" s="1026"/>
      <c r="J26" s="1026"/>
      <c r="K26" s="1026"/>
      <c r="L26" s="1026"/>
      <c r="M26" s="1026"/>
      <c r="N26" s="1026"/>
      <c r="O26" s="1026"/>
      <c r="P26" s="1026"/>
      <c r="Q26" s="1036"/>
      <c r="R26" s="1037"/>
      <c r="S26" s="1027">
        <v>5</v>
      </c>
      <c r="T26" s="1028"/>
      <c r="U26" s="1029"/>
      <c r="V26" s="86"/>
      <c r="W26" s="86"/>
      <c r="X26" s="86"/>
      <c r="Y26" s="86"/>
      <c r="Z26" s="1028"/>
    </row>
    <row r="27" spans="2:28" ht="31.5" customHeight="1" x14ac:dyDescent="0.3">
      <c r="B27" s="1024">
        <v>3.3</v>
      </c>
      <c r="C27" s="1031"/>
      <c r="D27" s="1199" t="str">
        <f ca="1">' '!A382</f>
        <v>Unser Geschäft ist profitabel</v>
      </c>
      <c r="E27" s="1199"/>
      <c r="G27" s="1026"/>
      <c r="H27" s="1026"/>
      <c r="I27" s="1026"/>
      <c r="J27" s="1026"/>
      <c r="K27" s="1026"/>
      <c r="L27" s="1026"/>
      <c r="M27" s="1026"/>
      <c r="N27" s="1026"/>
      <c r="O27" s="1026"/>
      <c r="P27" s="1026"/>
      <c r="Q27" s="1025"/>
      <c r="R27" s="1038"/>
      <c r="S27" s="1027">
        <v>5</v>
      </c>
      <c r="T27" s="1028"/>
      <c r="U27" s="1029"/>
      <c r="V27" s="86"/>
      <c r="W27" s="86"/>
      <c r="X27" s="86"/>
      <c r="Y27" s="86"/>
      <c r="Z27" s="1028"/>
    </row>
    <row r="28" spans="2:28" ht="31.5" customHeight="1" x14ac:dyDescent="0.3">
      <c r="B28" s="1024">
        <v>3.4</v>
      </c>
      <c r="C28" s="1013"/>
      <c r="D28" s="1199" t="str">
        <f ca="1">' '!A383</f>
        <v>Wir profitieren von Skaleneffekten</v>
      </c>
      <c r="E28" s="1199"/>
      <c r="G28" s="1026"/>
      <c r="H28" s="1026"/>
      <c r="I28" s="1026"/>
      <c r="J28" s="1026"/>
      <c r="K28" s="1026"/>
      <c r="L28" s="1026"/>
      <c r="M28" s="1026"/>
      <c r="N28" s="1026"/>
      <c r="O28" s="1026"/>
      <c r="P28" s="1026"/>
      <c r="Q28" s="1026"/>
      <c r="R28" s="1020"/>
      <c r="S28" s="1027">
        <v>5</v>
      </c>
      <c r="T28" s="1028"/>
      <c r="U28" s="1029"/>
      <c r="V28" s="86"/>
      <c r="W28" s="86"/>
      <c r="X28" s="86"/>
      <c r="Y28" s="86"/>
      <c r="Z28" s="1028"/>
    </row>
    <row r="29" spans="2:28" ht="15.6" x14ac:dyDescent="0.3">
      <c r="B29" s="1012">
        <v>4</v>
      </c>
      <c r="C29" s="1013"/>
      <c r="D29" s="1204" t="s">
        <v>590</v>
      </c>
      <c r="E29" s="1204"/>
      <c r="G29" s="1015"/>
      <c r="H29" s="1015"/>
      <c r="I29" s="1015"/>
      <c r="J29" s="1015"/>
      <c r="K29" s="1015"/>
      <c r="L29" s="1015"/>
      <c r="M29" s="1015"/>
      <c r="N29" s="1017">
        <f>SUM(B137:B139)</f>
        <v>6</v>
      </c>
      <c r="O29" s="1018" t="s">
        <v>612</v>
      </c>
      <c r="P29" s="1017">
        <v>15</v>
      </c>
      <c r="Q29" s="1017"/>
      <c r="R29" s="1020"/>
      <c r="S29" s="1016"/>
      <c r="T29" s="1032"/>
      <c r="U29" s="1022"/>
      <c r="V29" s="86"/>
      <c r="W29" s="86"/>
      <c r="X29" s="86"/>
      <c r="Y29" s="86"/>
      <c r="Z29" s="1032"/>
    </row>
    <row r="30" spans="2:28" ht="31.5" customHeight="1" x14ac:dyDescent="0.3">
      <c r="B30" s="1033">
        <v>4.0999999999999996</v>
      </c>
      <c r="C30" s="1031"/>
      <c r="D30" s="1206" t="str">
        <f ca="1">' '!A385</f>
        <v>Die Fluktuationsrate der Kunden ist gering</v>
      </c>
      <c r="E30" s="1206"/>
      <c r="G30" s="1034"/>
      <c r="H30" s="1034"/>
      <c r="I30" s="1034"/>
      <c r="J30" s="1034"/>
      <c r="K30" s="1034"/>
      <c r="L30" s="1034"/>
      <c r="M30" s="1034"/>
      <c r="N30" s="1034"/>
      <c r="O30" s="1034"/>
      <c r="P30" s="1034"/>
      <c r="Q30" s="1034"/>
      <c r="R30" s="1020"/>
      <c r="S30" s="1035">
        <v>5</v>
      </c>
      <c r="T30" s="1028"/>
      <c r="U30" s="1029"/>
      <c r="V30" s="86"/>
      <c r="W30" s="86"/>
      <c r="X30" s="86"/>
      <c r="Y30" s="86"/>
      <c r="Z30" s="1028"/>
    </row>
    <row r="31" spans="2:28" ht="31.5" customHeight="1" x14ac:dyDescent="0.3">
      <c r="B31" s="1033">
        <v>4.2</v>
      </c>
      <c r="C31" s="1031"/>
      <c r="D31" s="1206" t="str">
        <f ca="1">' '!A386</f>
        <v>Die Kundensegmentierung ist gut</v>
      </c>
      <c r="E31" s="1206"/>
      <c r="G31" s="1034"/>
      <c r="H31" s="1034"/>
      <c r="I31" s="1034"/>
      <c r="J31" s="1034"/>
      <c r="K31" s="1034"/>
      <c r="L31" s="1034"/>
      <c r="M31" s="1034"/>
      <c r="N31" s="1034"/>
      <c r="O31" s="1034"/>
      <c r="P31" s="1034"/>
      <c r="Q31" s="1034"/>
      <c r="R31" s="1020"/>
      <c r="S31" s="1035">
        <v>5</v>
      </c>
      <c r="T31" s="1028"/>
      <c r="U31" s="1029"/>
      <c r="V31" s="86"/>
      <c r="W31" s="86"/>
      <c r="X31" s="86"/>
      <c r="Y31" s="86"/>
      <c r="Z31" s="1028"/>
    </row>
    <row r="32" spans="2:28" ht="43.5" customHeight="1" x14ac:dyDescent="0.3">
      <c r="B32" s="1033">
        <v>4.3</v>
      </c>
      <c r="C32" s="1031"/>
      <c r="D32" s="1206" t="str">
        <f ca="1">' '!A387</f>
        <v>Wir gewinnen regelmässig neue Kunden</v>
      </c>
      <c r="E32" s="1206"/>
      <c r="G32" s="1034"/>
      <c r="H32" s="1034"/>
      <c r="I32" s="1034"/>
      <c r="J32" s="1034"/>
      <c r="K32" s="1034"/>
      <c r="L32" s="1034"/>
      <c r="M32" s="1034"/>
      <c r="N32" s="1034"/>
      <c r="O32" s="1034"/>
      <c r="P32" s="1034"/>
      <c r="Q32" s="1034"/>
      <c r="R32" s="1020"/>
      <c r="S32" s="1035">
        <v>5</v>
      </c>
      <c r="T32" s="1028"/>
      <c r="U32" s="1029"/>
      <c r="V32" s="86"/>
      <c r="W32" s="86"/>
      <c r="X32" s="86"/>
      <c r="Y32" s="86"/>
      <c r="Z32" s="1028"/>
    </row>
    <row r="33" spans="2:26" ht="15.6" x14ac:dyDescent="0.3">
      <c r="B33" s="1012">
        <v>5</v>
      </c>
      <c r="C33" s="1013"/>
      <c r="D33" s="1204" t="s">
        <v>595</v>
      </c>
      <c r="E33" s="1204"/>
      <c r="G33" s="1015"/>
      <c r="H33" s="1015"/>
      <c r="I33" s="1015"/>
      <c r="J33" s="1015"/>
      <c r="K33" s="1015"/>
      <c r="L33" s="1015"/>
      <c r="M33" s="1015"/>
      <c r="N33" s="1017">
        <f>SUM(B141:B147)</f>
        <v>11</v>
      </c>
      <c r="O33" s="1018" t="s">
        <v>612</v>
      </c>
      <c r="P33" s="1017">
        <v>35</v>
      </c>
      <c r="Q33" s="1019"/>
      <c r="R33" s="1020"/>
      <c r="S33" s="1016"/>
      <c r="T33" s="1028"/>
      <c r="U33" s="1029"/>
      <c r="V33" s="86"/>
      <c r="W33" s="86"/>
      <c r="X33" s="86"/>
      <c r="Y33" s="86"/>
      <c r="Z33" s="1028"/>
    </row>
    <row r="34" spans="2:26" ht="31.5" customHeight="1" x14ac:dyDescent="0.3">
      <c r="B34" s="1024">
        <v>5.0999999999999996</v>
      </c>
      <c r="C34" s="209"/>
      <c r="D34" s="1199" t="str">
        <f ca="1">' '!A389</f>
        <v>Unsere Vertriebskanäle sind sehr effektiv</v>
      </c>
      <c r="E34" s="1199"/>
      <c r="G34" s="1026"/>
      <c r="H34" s="1026"/>
      <c r="I34" s="1026"/>
      <c r="J34" s="1026"/>
      <c r="K34" s="1026"/>
      <c r="L34" s="1026"/>
      <c r="M34" s="1026"/>
      <c r="N34" s="1026"/>
      <c r="O34" s="1026"/>
      <c r="P34" s="1026"/>
      <c r="Q34" s="1026"/>
      <c r="R34" s="1020"/>
      <c r="S34" s="1027">
        <v>5</v>
      </c>
      <c r="T34" s="1028"/>
      <c r="U34" s="1029"/>
      <c r="V34" s="86"/>
      <c r="W34" s="86"/>
      <c r="X34" s="86"/>
      <c r="Y34" s="86"/>
      <c r="Z34" s="1028"/>
    </row>
    <row r="35" spans="2:26" ht="31.5" customHeight="1" x14ac:dyDescent="0.3">
      <c r="B35" s="1024">
        <v>5.2</v>
      </c>
      <c r="C35" s="1013"/>
      <c r="D35" s="1199" t="str">
        <f ca="1">' '!A390</f>
        <v>Unsere Vertriebskanäle sind profitabel</v>
      </c>
      <c r="E35" s="1199"/>
      <c r="G35" s="1026"/>
      <c r="H35" s="1026"/>
      <c r="I35" s="1026"/>
      <c r="J35" s="1026"/>
      <c r="K35" s="1026"/>
      <c r="L35" s="1026"/>
      <c r="M35" s="1026"/>
      <c r="N35" s="1026"/>
      <c r="O35" s="1026"/>
      <c r="P35" s="1026"/>
      <c r="Q35" s="1036"/>
      <c r="R35" s="1020"/>
      <c r="S35" s="1027">
        <v>5</v>
      </c>
      <c r="T35" s="1028"/>
      <c r="U35" s="1029"/>
      <c r="V35" s="86"/>
      <c r="W35" s="86"/>
      <c r="X35" s="86"/>
      <c r="Y35" s="86"/>
      <c r="Z35" s="1028"/>
    </row>
    <row r="36" spans="2:26" ht="31.5" customHeight="1" x14ac:dyDescent="0.3">
      <c r="B36" s="1024">
        <v>5.3</v>
      </c>
      <c r="C36" s="1031"/>
      <c r="D36" s="1199" t="str">
        <f ca="1">' '!A391</f>
        <v>Die Penetration der Vertriebskanäle ist gut</v>
      </c>
      <c r="E36" s="1199"/>
      <c r="G36" s="1026"/>
      <c r="H36" s="1026"/>
      <c r="I36" s="1026"/>
      <c r="J36" s="1026"/>
      <c r="K36" s="1026"/>
      <c r="L36" s="1026"/>
      <c r="M36" s="1026"/>
      <c r="N36" s="1026"/>
      <c r="O36" s="1026"/>
      <c r="P36" s="1026"/>
      <c r="Q36" s="1025"/>
      <c r="R36" s="1020"/>
      <c r="S36" s="1027">
        <v>5</v>
      </c>
      <c r="T36" s="1028"/>
      <c r="U36" s="1029"/>
      <c r="V36" s="86"/>
      <c r="W36" s="86"/>
      <c r="X36" s="86"/>
      <c r="Y36" s="86"/>
      <c r="Z36" s="1028"/>
    </row>
    <row r="37" spans="2:26" ht="31.5" customHeight="1" x14ac:dyDescent="0.3">
      <c r="B37" s="1071">
        <v>5.4</v>
      </c>
      <c r="C37" s="1013"/>
      <c r="D37" s="1199" t="str">
        <f ca="1">' '!A392</f>
        <v xml:space="preserve">Die Vertriebskanäle werden von unseren Kunden einfach identifiziert </v>
      </c>
      <c r="E37" s="1199"/>
      <c r="G37" s="1026"/>
      <c r="H37" s="1026"/>
      <c r="I37" s="1026"/>
      <c r="J37" s="1026"/>
      <c r="K37" s="1026"/>
      <c r="L37" s="1026"/>
      <c r="M37" s="1026"/>
      <c r="N37" s="1026"/>
      <c r="O37" s="1026"/>
      <c r="P37" s="1026"/>
      <c r="Q37" s="1026"/>
      <c r="R37" s="1020"/>
      <c r="S37" s="1027">
        <v>5</v>
      </c>
      <c r="T37" s="1028"/>
      <c r="U37" s="1029"/>
      <c r="V37" s="86"/>
      <c r="W37" s="86"/>
      <c r="X37" s="86"/>
      <c r="Y37" s="86"/>
      <c r="Z37" s="1028"/>
    </row>
    <row r="38" spans="2:26" ht="31.5" customHeight="1" x14ac:dyDescent="0.3">
      <c r="B38" s="1024">
        <v>5.5</v>
      </c>
      <c r="C38" s="209"/>
      <c r="D38" s="1199" t="str">
        <f ca="1">' '!A393</f>
        <v>Die Vertriebskanäle sind sehr stark integriert</v>
      </c>
      <c r="E38" s="1199"/>
      <c r="G38" s="1026"/>
      <c r="H38" s="1026"/>
      <c r="I38" s="1026"/>
      <c r="J38" s="1026"/>
      <c r="K38" s="1026"/>
      <c r="L38" s="1026"/>
      <c r="M38" s="1026"/>
      <c r="N38" s="1026"/>
      <c r="O38" s="1026"/>
      <c r="P38" s="1026"/>
      <c r="Q38" s="1026"/>
      <c r="R38" s="1020"/>
      <c r="S38" s="1027">
        <v>5</v>
      </c>
      <c r="T38" s="1028"/>
      <c r="U38" s="1029"/>
      <c r="V38" s="86"/>
      <c r="W38" s="86"/>
      <c r="X38" s="86"/>
      <c r="Y38" s="86"/>
      <c r="Z38" s="1028"/>
    </row>
    <row r="39" spans="2:26" ht="31.5" customHeight="1" x14ac:dyDescent="0.3">
      <c r="B39" s="1024">
        <v>5.6</v>
      </c>
      <c r="C39" s="1013"/>
      <c r="D39" s="1199" t="str">
        <f ca="1">' '!A394</f>
        <v xml:space="preserve">Mit den Vertriebskanäle können Synergien und Kostenvorteile realisiert werden (economies of scope) </v>
      </c>
      <c r="E39" s="1199"/>
      <c r="G39" s="1026"/>
      <c r="H39" s="1026"/>
      <c r="I39" s="1026"/>
      <c r="J39" s="1026"/>
      <c r="K39" s="1026"/>
      <c r="L39" s="1026"/>
      <c r="M39" s="1026"/>
      <c r="N39" s="1026"/>
      <c r="O39" s="1026"/>
      <c r="P39" s="1026"/>
      <c r="Q39" s="1036"/>
      <c r="R39" s="1020"/>
      <c r="S39" s="1027">
        <v>5</v>
      </c>
      <c r="T39" s="1028"/>
      <c r="U39" s="1029"/>
      <c r="V39" s="86"/>
      <c r="W39" s="86"/>
      <c r="X39" s="86"/>
      <c r="Y39" s="86"/>
      <c r="Z39" s="1028"/>
    </row>
    <row r="40" spans="2:26" ht="31.5" customHeight="1" x14ac:dyDescent="0.3">
      <c r="B40" s="1024">
        <v>5.7</v>
      </c>
      <c r="C40" s="1031"/>
      <c r="D40" s="1199" t="str">
        <f ca="1">' '!A395</f>
        <v>Die Vertriebskanäle sind gut auf die Kundensegmente abgestimmt</v>
      </c>
      <c r="E40" s="1199"/>
      <c r="G40" s="1026"/>
      <c r="H40" s="1026"/>
      <c r="I40" s="1026"/>
      <c r="J40" s="1026"/>
      <c r="K40" s="1026"/>
      <c r="L40" s="1026"/>
      <c r="M40" s="1026"/>
      <c r="N40" s="1026"/>
      <c r="O40" s="1026"/>
      <c r="P40" s="1026"/>
      <c r="Q40" s="1025"/>
      <c r="R40" s="1020"/>
      <c r="S40" s="1027">
        <v>5</v>
      </c>
      <c r="T40" s="1028"/>
      <c r="U40" s="1029"/>
      <c r="V40" s="86"/>
      <c r="W40" s="86"/>
      <c r="X40" s="86"/>
      <c r="Y40" s="86"/>
      <c r="Z40" s="1028"/>
    </row>
    <row r="41" spans="2:26" ht="15.6" x14ac:dyDescent="0.3">
      <c r="B41" s="1012">
        <v>6</v>
      </c>
      <c r="C41" s="1013"/>
      <c r="D41" s="1204" t="s">
        <v>584</v>
      </c>
      <c r="E41" s="1204"/>
      <c r="G41" s="1015"/>
      <c r="H41" s="1015"/>
      <c r="I41" s="1015"/>
      <c r="J41" s="1015"/>
      <c r="K41" s="1015"/>
      <c r="L41" s="1015"/>
      <c r="M41" s="1015"/>
      <c r="N41" s="1017">
        <f>SUM(B149:B152)</f>
        <v>6</v>
      </c>
      <c r="O41" s="1018" t="s">
        <v>612</v>
      </c>
      <c r="P41" s="1017">
        <v>20</v>
      </c>
      <c r="Q41" s="1019"/>
      <c r="R41" s="1020"/>
      <c r="S41" s="1016"/>
      <c r="T41" s="1028"/>
      <c r="U41" s="1029"/>
      <c r="V41" s="86"/>
      <c r="W41" s="86"/>
      <c r="X41" s="86"/>
      <c r="Y41" s="86"/>
      <c r="Z41" s="1028"/>
    </row>
    <row r="42" spans="2:26" ht="31.5" customHeight="1" x14ac:dyDescent="0.3">
      <c r="B42" s="1033">
        <v>6.1</v>
      </c>
      <c r="C42" s="1031"/>
      <c r="D42" s="1206" t="str">
        <f ca="1">' '!A397</f>
        <v>Die Beziehungen zu den Kunden ist sehr solide</v>
      </c>
      <c r="E42" s="1206"/>
      <c r="G42" s="1034"/>
      <c r="H42" s="1034"/>
      <c r="I42" s="1034"/>
      <c r="J42" s="1034"/>
      <c r="K42" s="1034"/>
      <c r="L42" s="1034"/>
      <c r="M42" s="1034"/>
      <c r="N42" s="1034"/>
      <c r="O42" s="1034"/>
      <c r="P42" s="1034"/>
      <c r="Q42" s="1034"/>
      <c r="R42" s="1020"/>
      <c r="S42" s="1035">
        <v>5</v>
      </c>
      <c r="T42" s="1028"/>
      <c r="U42" s="1029"/>
      <c r="V42" s="86"/>
      <c r="W42" s="86"/>
      <c r="X42" s="86"/>
      <c r="Y42" s="86"/>
      <c r="Z42" s="1028"/>
    </row>
    <row r="43" spans="2:26" ht="31.5" customHeight="1" x14ac:dyDescent="0.3">
      <c r="B43" s="1033">
        <v>6.2</v>
      </c>
      <c r="C43" s="1031"/>
      <c r="D43" s="1206" t="str">
        <f ca="1">' '!A398</f>
        <v>Die Qualität der Beziehung entspricht der Kundensegmentierung</v>
      </c>
      <c r="E43" s="1206"/>
      <c r="G43" s="1034"/>
      <c r="H43" s="1034"/>
      <c r="I43" s="1034"/>
      <c r="J43" s="1034"/>
      <c r="K43" s="1034"/>
      <c r="L43" s="1034"/>
      <c r="M43" s="1034"/>
      <c r="N43" s="1034"/>
      <c r="O43" s="1034"/>
      <c r="P43" s="1034"/>
      <c r="Q43" s="1034"/>
      <c r="R43" s="1020"/>
      <c r="S43" s="1035">
        <v>5</v>
      </c>
      <c r="T43" s="1028"/>
      <c r="U43" s="1029"/>
      <c r="V43" s="86"/>
      <c r="W43" s="86"/>
      <c r="X43" s="86"/>
      <c r="Y43" s="86"/>
      <c r="Z43" s="1028"/>
    </row>
    <row r="44" spans="2:26" ht="31.5" customHeight="1" x14ac:dyDescent="0.3">
      <c r="B44" s="1033">
        <v>6.3</v>
      </c>
      <c r="C44" s="1031"/>
      <c r="D44" s="1206" t="str">
        <f ca="1">' '!A399</f>
        <v>Die Kundenbeziehung ist so stark, dass ein Wechsel hohe Kosten für den Kunden bringt</v>
      </c>
      <c r="E44" s="1206"/>
      <c r="G44" s="1034"/>
      <c r="H44" s="1034"/>
      <c r="I44" s="1034"/>
      <c r="J44" s="1034"/>
      <c r="K44" s="1034"/>
      <c r="L44" s="1034"/>
      <c r="M44" s="1034"/>
      <c r="N44" s="1034"/>
      <c r="O44" s="1034"/>
      <c r="P44" s="1034"/>
      <c r="Q44" s="1034"/>
      <c r="R44" s="1020"/>
      <c r="S44" s="1035">
        <v>5</v>
      </c>
      <c r="T44" s="1028"/>
      <c r="U44" s="1029"/>
      <c r="V44" s="86"/>
      <c r="W44" s="86"/>
      <c r="X44" s="86"/>
      <c r="Y44" s="86"/>
      <c r="Z44" s="1028"/>
    </row>
    <row r="45" spans="2:26" ht="31.5" customHeight="1" x14ac:dyDescent="0.3">
      <c r="B45" s="1033">
        <v>6.4</v>
      </c>
      <c r="C45" s="1031"/>
      <c r="D45" s="1206" t="str">
        <f ca="1">' '!A400</f>
        <v>Unsere Marke ist stark</v>
      </c>
      <c r="E45" s="1206"/>
      <c r="G45" s="1034"/>
      <c r="H45" s="1034"/>
      <c r="I45" s="1034"/>
      <c r="J45" s="1034"/>
      <c r="K45" s="1034"/>
      <c r="L45" s="1034"/>
      <c r="M45" s="1034"/>
      <c r="N45" s="1034"/>
      <c r="O45" s="1034"/>
      <c r="P45" s="1034"/>
      <c r="Q45" s="1034"/>
      <c r="R45" s="1020"/>
      <c r="S45" s="1035">
        <v>5</v>
      </c>
      <c r="T45" s="1028"/>
      <c r="U45" s="1029"/>
      <c r="V45" s="86"/>
      <c r="W45" s="86"/>
      <c r="X45" s="86"/>
      <c r="Y45" s="86"/>
      <c r="Z45" s="1028"/>
    </row>
    <row r="46" spans="2:26" ht="15.6" x14ac:dyDescent="0.3">
      <c r="B46" s="1012">
        <v>7</v>
      </c>
      <c r="C46" s="1013"/>
      <c r="D46" s="1204" t="s">
        <v>603</v>
      </c>
      <c r="E46" s="1204"/>
      <c r="G46" s="1015"/>
      <c r="H46" s="1015"/>
      <c r="I46" s="1015"/>
      <c r="J46" s="1015"/>
      <c r="K46" s="1015"/>
      <c r="L46" s="1015"/>
      <c r="M46" s="1015"/>
      <c r="N46" s="1017">
        <f>SUM(B154:B156)</f>
        <v>4</v>
      </c>
      <c r="O46" s="1018" t="s">
        <v>612</v>
      </c>
      <c r="P46" s="1017">
        <v>15</v>
      </c>
      <c r="Q46" s="1019"/>
      <c r="R46" s="1020"/>
      <c r="S46" s="1016"/>
      <c r="T46" s="1028"/>
      <c r="U46" s="1029"/>
      <c r="V46" s="86"/>
      <c r="W46" s="86"/>
      <c r="X46" s="86"/>
      <c r="Y46" s="86"/>
      <c r="Z46" s="1028"/>
    </row>
    <row r="47" spans="2:26" ht="31.5" customHeight="1" x14ac:dyDescent="0.3">
      <c r="B47" s="1024">
        <v>7.1</v>
      </c>
      <c r="C47" s="209"/>
      <c r="D47" s="1199" t="str">
        <f ca="1">' '!A402</f>
        <v>Unsere wichtigsten Ressourcen sind für Konkurrenten schwierig zu kopieren</v>
      </c>
      <c r="E47" s="1199"/>
      <c r="G47" s="1026"/>
      <c r="H47" s="1026"/>
      <c r="I47" s="1026"/>
      <c r="J47" s="1026"/>
      <c r="K47" s="1026"/>
      <c r="L47" s="1026"/>
      <c r="M47" s="1026"/>
      <c r="N47" s="1026"/>
      <c r="O47" s="1026"/>
      <c r="P47" s="1026"/>
      <c r="Q47" s="1026"/>
      <c r="R47" s="1020"/>
      <c r="S47" s="1027">
        <v>5</v>
      </c>
      <c r="T47" s="1028"/>
      <c r="U47" s="1029"/>
      <c r="V47" s="86"/>
      <c r="W47" s="86"/>
      <c r="X47" s="86"/>
      <c r="Y47" s="86"/>
      <c r="Z47" s="1028"/>
    </row>
    <row r="48" spans="2:26" ht="31.5" customHeight="1" x14ac:dyDescent="0.3">
      <c r="B48" s="1024">
        <v>7.2</v>
      </c>
      <c r="C48" s="209"/>
      <c r="D48" s="1199" t="str">
        <f ca="1">' '!A403</f>
        <v>Der Bedarf an Ressourcen ist vorhersehbar</v>
      </c>
      <c r="E48" s="1199"/>
      <c r="G48" s="1026"/>
      <c r="H48" s="1026"/>
      <c r="I48" s="1026"/>
      <c r="J48" s="1026"/>
      <c r="K48" s="1026"/>
      <c r="L48" s="1026"/>
      <c r="M48" s="1026"/>
      <c r="N48" s="1026"/>
      <c r="O48" s="1026"/>
      <c r="P48" s="1026"/>
      <c r="Q48" s="1026"/>
      <c r="R48" s="1020"/>
      <c r="S48" s="1027">
        <v>5</v>
      </c>
      <c r="T48" s="1028"/>
      <c r="U48" s="1029"/>
      <c r="V48" s="86"/>
      <c r="W48" s="86"/>
      <c r="X48" s="86"/>
      <c r="Y48" s="86"/>
      <c r="Z48" s="1028"/>
    </row>
    <row r="49" spans="2:26" ht="52.5" customHeight="1" x14ac:dyDescent="0.3">
      <c r="B49" s="1024">
        <v>7.3</v>
      </c>
      <c r="C49" s="209"/>
      <c r="D49" s="1199" t="str">
        <f ca="1">' '!A404</f>
        <v>Wir setzen die richtigen Ressourcen zum richtigen Zeitpunkt und in der richtigen Menge ein</v>
      </c>
      <c r="E49" s="1199"/>
      <c r="G49" s="1026"/>
      <c r="H49" s="1026"/>
      <c r="I49" s="1026"/>
      <c r="J49" s="1026"/>
      <c r="K49" s="1026"/>
      <c r="L49" s="1026"/>
      <c r="M49" s="1026"/>
      <c r="N49" s="1026"/>
      <c r="O49" s="1026"/>
      <c r="P49" s="1026"/>
      <c r="Q49" s="1026"/>
      <c r="R49" s="1020"/>
      <c r="S49" s="1027">
        <v>5</v>
      </c>
      <c r="T49" s="1028"/>
      <c r="U49" s="1029"/>
      <c r="V49" s="86"/>
      <c r="W49" s="86"/>
      <c r="X49" s="86"/>
      <c r="Y49" s="86"/>
      <c r="Z49" s="1028"/>
    </row>
    <row r="50" spans="2:26" ht="15.6" x14ac:dyDescent="0.3">
      <c r="B50" s="1012">
        <v>8</v>
      </c>
      <c r="C50" s="1013"/>
      <c r="D50" s="1204" t="s">
        <v>608</v>
      </c>
      <c r="E50" s="1204"/>
      <c r="G50" s="1015"/>
      <c r="H50" s="1015"/>
      <c r="I50" s="1015"/>
      <c r="J50" s="1015"/>
      <c r="K50" s="1015"/>
      <c r="L50" s="1015"/>
      <c r="M50" s="1015"/>
      <c r="N50" s="1017">
        <f>SUM(B158:B161)</f>
        <v>3</v>
      </c>
      <c r="O50" s="1018" t="s">
        <v>612</v>
      </c>
      <c r="P50" s="1017">
        <v>20</v>
      </c>
      <c r="Q50" s="1019"/>
      <c r="R50" s="1020"/>
      <c r="S50" s="1016"/>
      <c r="T50" s="1028"/>
      <c r="U50" s="1029"/>
      <c r="V50" s="86"/>
      <c r="W50" s="86"/>
      <c r="X50" s="86"/>
      <c r="Y50" s="86"/>
      <c r="Z50" s="1028"/>
    </row>
    <row r="51" spans="2:26" ht="31.5" customHeight="1" x14ac:dyDescent="0.3">
      <c r="B51" s="1033">
        <v>8.1</v>
      </c>
      <c r="C51" s="1031"/>
      <c r="D51" s="1206" t="str">
        <f ca="1">' '!A406</f>
        <v xml:space="preserve">Wir setzen unser Kerngeschäft effektiv um </v>
      </c>
      <c r="E51" s="1206"/>
      <c r="G51" s="1034"/>
      <c r="H51" s="1034"/>
      <c r="I51" s="1034"/>
      <c r="J51" s="1034"/>
      <c r="K51" s="1034"/>
      <c r="L51" s="1034"/>
      <c r="M51" s="1034"/>
      <c r="N51" s="1034"/>
      <c r="O51" s="1034"/>
      <c r="P51" s="1034"/>
      <c r="Q51" s="1034"/>
      <c r="R51" s="1020"/>
      <c r="S51" s="1035">
        <v>5</v>
      </c>
      <c r="T51" s="1028"/>
      <c r="U51" s="1029"/>
      <c r="V51" s="86"/>
      <c r="W51" s="86"/>
      <c r="X51" s="86"/>
      <c r="Y51" s="86"/>
      <c r="Z51" s="1028"/>
    </row>
    <row r="52" spans="2:26" ht="31.5" customHeight="1" x14ac:dyDescent="0.3">
      <c r="B52" s="1033">
        <v>8.1999999999999993</v>
      </c>
      <c r="C52" s="1031"/>
      <c r="D52" s="1206" t="str">
        <f ca="1">' '!A407</f>
        <v>Unsere Kernaktivitäten sind schwierig zu kopieren</v>
      </c>
      <c r="E52" s="1206"/>
      <c r="G52" s="1034"/>
      <c r="H52" s="1034"/>
      <c r="I52" s="1034"/>
      <c r="J52" s="1034"/>
      <c r="K52" s="1034"/>
      <c r="L52" s="1034"/>
      <c r="M52" s="1034"/>
      <c r="N52" s="1034"/>
      <c r="O52" s="1034"/>
      <c r="P52" s="1034"/>
      <c r="Q52" s="1034"/>
      <c r="R52" s="1020"/>
      <c r="S52" s="1035">
        <v>5</v>
      </c>
      <c r="T52" s="1028"/>
      <c r="U52" s="1029"/>
      <c r="V52" s="86"/>
      <c r="W52" s="86"/>
      <c r="X52" s="86"/>
      <c r="Y52" s="86"/>
      <c r="Z52" s="1028"/>
    </row>
    <row r="53" spans="2:26" ht="31.5" customHeight="1" x14ac:dyDescent="0.3">
      <c r="B53" s="1033">
        <v>8.3000000000000007</v>
      </c>
      <c r="C53" s="1031"/>
      <c r="D53" s="1206" t="str">
        <f ca="1">' '!A408</f>
        <v>Die Ausführungsqualität ist hoch</v>
      </c>
      <c r="E53" s="1206"/>
      <c r="G53" s="1034"/>
      <c r="H53" s="1034"/>
      <c r="I53" s="1034"/>
      <c r="J53" s="1034"/>
      <c r="K53" s="1034"/>
      <c r="L53" s="1034"/>
      <c r="M53" s="1034"/>
      <c r="N53" s="1034"/>
      <c r="O53" s="1034"/>
      <c r="P53" s="1034"/>
      <c r="Q53" s="1034"/>
      <c r="R53" s="1020"/>
      <c r="S53" s="1035">
        <v>5</v>
      </c>
      <c r="T53" s="1028"/>
      <c r="U53" s="1029"/>
      <c r="V53" s="86"/>
      <c r="W53" s="86"/>
      <c r="X53" s="86"/>
      <c r="Y53" s="86"/>
      <c r="Z53" s="1028"/>
    </row>
    <row r="54" spans="2:26" ht="31.5" customHeight="1" x14ac:dyDescent="0.3">
      <c r="B54" s="1033">
        <v>8.4</v>
      </c>
      <c r="C54" s="1031"/>
      <c r="D54" s="1206" t="str">
        <f ca="1">' '!A409</f>
        <v>Die Balance zwischen internen und ausgelagerten Tätigkeiten ist ideal</v>
      </c>
      <c r="E54" s="1206"/>
      <c r="G54" s="1034"/>
      <c r="H54" s="1034"/>
      <c r="I54" s="1034"/>
      <c r="J54" s="1034"/>
      <c r="K54" s="1034"/>
      <c r="L54" s="1034"/>
      <c r="M54" s="1034"/>
      <c r="N54" s="1034"/>
      <c r="O54" s="1034"/>
      <c r="P54" s="1034"/>
      <c r="Q54" s="1034"/>
      <c r="R54" s="1020"/>
      <c r="S54" s="1035">
        <v>5</v>
      </c>
      <c r="T54" s="1028"/>
      <c r="U54" s="1029"/>
      <c r="V54" s="86"/>
      <c r="W54" s="86"/>
      <c r="X54" s="86"/>
      <c r="Y54" s="86"/>
      <c r="Z54" s="1028"/>
    </row>
    <row r="55" spans="2:26" ht="15.6" x14ac:dyDescent="0.3">
      <c r="B55" s="1012">
        <v>9</v>
      </c>
      <c r="C55" s="1013"/>
      <c r="D55" s="1204" t="s">
        <v>611</v>
      </c>
      <c r="E55" s="1204"/>
      <c r="G55" s="1015"/>
      <c r="H55" s="1015"/>
      <c r="I55" s="1015"/>
      <c r="J55" s="1015"/>
      <c r="K55" s="1015"/>
      <c r="L55" s="1015"/>
      <c r="M55" s="1015"/>
      <c r="N55" s="1017">
        <f>SUM(B163:B164)</f>
        <v>3</v>
      </c>
      <c r="O55" s="1018" t="s">
        <v>612</v>
      </c>
      <c r="P55" s="1017">
        <v>10</v>
      </c>
      <c r="Q55" s="1019"/>
      <c r="R55" s="1020"/>
      <c r="S55" s="1016"/>
      <c r="T55" s="1028"/>
      <c r="U55" s="1029"/>
      <c r="V55" s="86"/>
      <c r="W55" s="86"/>
      <c r="X55" s="86"/>
      <c r="Y55" s="86"/>
      <c r="Z55" s="1028"/>
    </row>
    <row r="56" spans="2:26" ht="31.5" customHeight="1" x14ac:dyDescent="0.3">
      <c r="B56" s="1024">
        <v>9.1</v>
      </c>
      <c r="C56" s="209"/>
      <c r="D56" s="1199" t="str">
        <f ca="1">' '!A411</f>
        <v>Wir sind Partnerorientiert und arbeiten falls notwendig mit ihnen  zusammen.</v>
      </c>
      <c r="E56" s="1199"/>
      <c r="G56" s="1026"/>
      <c r="H56" s="1026"/>
      <c r="I56" s="1026"/>
      <c r="J56" s="1026"/>
      <c r="K56" s="1026"/>
      <c r="L56" s="1026"/>
      <c r="M56" s="1026"/>
      <c r="N56" s="1026"/>
      <c r="O56" s="1026"/>
      <c r="P56" s="1026"/>
      <c r="Q56" s="1026"/>
      <c r="R56" s="1020"/>
      <c r="S56" s="1027">
        <v>5</v>
      </c>
      <c r="T56" s="1028"/>
      <c r="U56" s="1029"/>
      <c r="V56" s="86"/>
      <c r="W56" s="86"/>
      <c r="X56" s="86"/>
      <c r="Y56" s="86"/>
      <c r="Z56" s="1028"/>
    </row>
    <row r="57" spans="2:26" ht="91.5" customHeight="1" x14ac:dyDescent="0.3">
      <c r="B57" s="1024">
        <v>9.1999999999999993</v>
      </c>
      <c r="C57" s="209"/>
      <c r="D57" s="1199" t="str">
        <f ca="1">' '!A412</f>
        <v>Wir pflegen eine gute Zusammenarbeit mit unseren wichtigsten Partnern</v>
      </c>
      <c r="E57" s="1199"/>
      <c r="G57" s="1026"/>
      <c r="H57" s="1026"/>
      <c r="I57" s="1026"/>
      <c r="J57" s="1026"/>
      <c r="K57" s="1026"/>
      <c r="L57" s="1026"/>
      <c r="M57" s="1026"/>
      <c r="N57" s="1026"/>
      <c r="O57" s="1026"/>
      <c r="P57" s="1026"/>
      <c r="Q57" s="1026"/>
      <c r="R57" s="1020"/>
      <c r="S57" s="1027">
        <v>5</v>
      </c>
      <c r="T57" s="1028"/>
      <c r="U57" s="1029"/>
      <c r="V57" s="86"/>
      <c r="W57" s="86"/>
      <c r="X57" s="86"/>
      <c r="Y57" s="86"/>
      <c r="Z57" s="1028"/>
    </row>
    <row r="58" spans="2:26" ht="5.25" customHeight="1" x14ac:dyDescent="0.3">
      <c r="B58" s="1039"/>
      <c r="D58" s="1207"/>
      <c r="E58" s="1207"/>
      <c r="F58" s="1207"/>
      <c r="G58" s="1207"/>
      <c r="H58" s="1207"/>
      <c r="I58" s="1207"/>
      <c r="J58" s="1207"/>
      <c r="K58" s="1207"/>
      <c r="L58" s="1207"/>
      <c r="M58" s="1207"/>
      <c r="N58" s="1207"/>
      <c r="O58" s="1207"/>
      <c r="P58" s="1207"/>
      <c r="Q58" s="1207"/>
      <c r="R58" s="1207"/>
      <c r="S58" s="1207"/>
      <c r="T58" s="1207"/>
      <c r="U58" s="1207"/>
      <c r="V58" s="1040"/>
    </row>
    <row r="59" spans="2:26" ht="13.5" customHeight="1" x14ac:dyDescent="0.3">
      <c r="B59" s="130" t="s">
        <v>2792</v>
      </c>
      <c r="C59" s="93"/>
      <c r="D59" s="119"/>
      <c r="E59" s="1042"/>
      <c r="G59" s="132"/>
      <c r="H59" s="132"/>
      <c r="I59" s="132"/>
      <c r="J59" s="132"/>
      <c r="K59" s="132"/>
      <c r="L59" s="132"/>
      <c r="M59" s="132"/>
      <c r="N59" s="132"/>
      <c r="O59" s="132"/>
      <c r="P59" s="132"/>
      <c r="Q59" s="132"/>
      <c r="R59" s="1043"/>
      <c r="V59" s="1044"/>
      <c r="W59" s="1045"/>
      <c r="X59" s="1045"/>
    </row>
    <row r="60" spans="2:26" ht="8.25" customHeight="1" x14ac:dyDescent="0.3">
      <c r="B60" s="134"/>
      <c r="C60" s="134"/>
      <c r="D60" s="119"/>
      <c r="E60" s="119"/>
      <c r="G60" s="132"/>
      <c r="H60" s="132"/>
      <c r="I60" s="132"/>
      <c r="J60" s="132"/>
      <c r="K60" s="132"/>
      <c r="L60" s="132"/>
      <c r="M60" s="132"/>
      <c r="N60" s="132"/>
      <c r="O60" s="132"/>
      <c r="P60" s="132"/>
      <c r="Q60" s="132"/>
      <c r="R60" s="1043"/>
      <c r="V60" s="1044"/>
      <c r="W60" s="1045"/>
      <c r="X60" s="1045"/>
    </row>
    <row r="61" spans="2:26" ht="14.25" customHeight="1" x14ac:dyDescent="0.3">
      <c r="B61" s="134"/>
      <c r="C61" s="134"/>
      <c r="D61" s="119"/>
      <c r="E61" s="119"/>
      <c r="G61" s="132"/>
      <c r="H61" s="132"/>
      <c r="I61" s="132"/>
      <c r="J61" s="132"/>
      <c r="K61" s="132"/>
      <c r="L61" s="132"/>
      <c r="M61" s="132"/>
      <c r="N61" s="132"/>
      <c r="O61" s="132"/>
      <c r="P61" s="132"/>
      <c r="Q61" s="132"/>
      <c r="R61" s="1043"/>
      <c r="V61" s="1044"/>
      <c r="W61" s="1045"/>
      <c r="X61" s="1045"/>
    </row>
    <row r="62" spans="2:26" x14ac:dyDescent="0.3">
      <c r="B62" s="154" t="str">
        <f>D10</f>
        <v>CUSTOMER RELATIONSHIP</v>
      </c>
      <c r="C62" s="154">
        <f>5/P10*N10</f>
        <v>3.25</v>
      </c>
      <c r="D62" s="1207"/>
      <c r="E62" s="1207"/>
      <c r="F62" s="1207"/>
      <c r="G62" s="1207"/>
      <c r="H62" s="1207"/>
      <c r="I62" s="1207"/>
      <c r="J62" s="1207"/>
      <c r="K62" s="1207"/>
      <c r="L62" s="1207"/>
      <c r="M62" s="1207"/>
      <c r="N62" s="1207"/>
      <c r="O62" s="1207"/>
      <c r="P62" s="1207"/>
      <c r="Q62" s="1207"/>
      <c r="R62" s="1207"/>
      <c r="S62" s="1207"/>
      <c r="T62" s="1207"/>
      <c r="U62" s="1207"/>
      <c r="V62" s="1040"/>
    </row>
    <row r="63" spans="2:26" x14ac:dyDescent="0.3">
      <c r="B63" s="154" t="str">
        <f>D15</f>
        <v>REVENUE STREAMS</v>
      </c>
      <c r="C63" s="154">
        <f>5/P15*N15</f>
        <v>3.125</v>
      </c>
      <c r="D63" s="1207"/>
      <c r="E63" s="1207"/>
      <c r="F63" s="1207"/>
      <c r="G63" s="1207"/>
      <c r="H63" s="1207"/>
      <c r="I63" s="1207"/>
      <c r="J63" s="1207"/>
      <c r="K63" s="1207"/>
      <c r="L63" s="1207"/>
      <c r="M63" s="1207"/>
      <c r="N63" s="1207"/>
      <c r="O63" s="1207"/>
      <c r="P63" s="1207"/>
      <c r="Q63" s="1207"/>
      <c r="R63" s="1207"/>
      <c r="S63" s="1207"/>
      <c r="T63" s="1207"/>
      <c r="U63" s="1207"/>
      <c r="V63" s="1040"/>
    </row>
    <row r="64" spans="2:26" x14ac:dyDescent="0.3">
      <c r="B64" s="154" t="str">
        <f>D24</f>
        <v>COST STRUCTURE</v>
      </c>
      <c r="C64" s="154">
        <f>5/P24*N24</f>
        <v>3.25</v>
      </c>
      <c r="D64" s="1207"/>
      <c r="E64" s="1207"/>
      <c r="F64" s="1207"/>
      <c r="G64" s="1207"/>
      <c r="H64" s="1207"/>
      <c r="I64" s="1207"/>
      <c r="J64" s="1207"/>
      <c r="K64" s="1207"/>
      <c r="L64" s="1207"/>
      <c r="M64" s="1207"/>
      <c r="N64" s="1207"/>
      <c r="O64" s="1207"/>
      <c r="P64" s="1207"/>
      <c r="Q64" s="1207"/>
      <c r="R64" s="1207"/>
      <c r="S64" s="1207"/>
      <c r="T64" s="1207"/>
      <c r="U64" s="1207"/>
      <c r="V64" s="1040"/>
    </row>
    <row r="65" spans="2:25" x14ac:dyDescent="0.3">
      <c r="B65" s="154" t="str">
        <f>D29</f>
        <v>CUSTOMER SEGMENTS</v>
      </c>
      <c r="C65" s="154">
        <f>5/P29*N29</f>
        <v>2</v>
      </c>
      <c r="D65" s="1207"/>
      <c r="E65" s="1207"/>
      <c r="F65" s="1207"/>
      <c r="G65" s="1207"/>
      <c r="H65" s="1207"/>
      <c r="I65" s="1207"/>
      <c r="J65" s="1207"/>
      <c r="K65" s="1207"/>
      <c r="L65" s="1207"/>
      <c r="M65" s="1207"/>
      <c r="N65" s="1207"/>
      <c r="O65" s="1207"/>
      <c r="P65" s="1207"/>
      <c r="Q65" s="1207"/>
      <c r="R65" s="1207"/>
      <c r="S65" s="1207"/>
      <c r="T65" s="1207"/>
      <c r="U65" s="1207"/>
      <c r="V65" s="1040"/>
    </row>
    <row r="66" spans="2:25" x14ac:dyDescent="0.3">
      <c r="B66" s="154" t="str">
        <f>D33</f>
        <v>CHANNELS</v>
      </c>
      <c r="C66" s="154">
        <f>5/P33*N33</f>
        <v>1.5714285714285714</v>
      </c>
      <c r="D66" s="1207"/>
      <c r="E66" s="1207"/>
      <c r="F66" s="1207"/>
      <c r="G66" s="1207"/>
      <c r="H66" s="1207"/>
      <c r="I66" s="1207"/>
      <c r="J66" s="1207"/>
      <c r="K66" s="1207"/>
      <c r="L66" s="1207"/>
      <c r="M66" s="1207"/>
      <c r="N66" s="1207"/>
      <c r="O66" s="1207"/>
      <c r="P66" s="1207"/>
      <c r="Q66" s="1207"/>
      <c r="R66" s="1207"/>
      <c r="S66" s="1207"/>
      <c r="T66" s="1207"/>
      <c r="U66" s="1207"/>
      <c r="V66" s="1040"/>
    </row>
    <row r="67" spans="2:25" x14ac:dyDescent="0.3">
      <c r="B67" s="154" t="str">
        <f>D41</f>
        <v>CUSTOMER RELATIONSHIP</v>
      </c>
      <c r="C67" s="154">
        <f>5/40*23</f>
        <v>2.875</v>
      </c>
      <c r="D67" s="1207"/>
      <c r="E67" s="1207"/>
      <c r="F67" s="1207"/>
      <c r="G67" s="1207"/>
      <c r="H67" s="1207"/>
      <c r="I67" s="1207"/>
      <c r="J67" s="1207"/>
      <c r="K67" s="1207"/>
      <c r="L67" s="1207"/>
      <c r="M67" s="1207"/>
      <c r="N67" s="1207"/>
      <c r="O67" s="1207"/>
      <c r="P67" s="1207"/>
      <c r="Q67" s="1207"/>
      <c r="R67" s="1207"/>
      <c r="S67" s="1207"/>
      <c r="T67" s="1207"/>
      <c r="U67" s="1207"/>
      <c r="V67" s="1040"/>
    </row>
    <row r="68" spans="2:25" x14ac:dyDescent="0.3">
      <c r="B68" s="154" t="str">
        <f>D46</f>
        <v>KEY RESSOURCES</v>
      </c>
      <c r="C68" s="154">
        <f>5/P46*N46</f>
        <v>1.3333333333333333</v>
      </c>
      <c r="D68" s="1207"/>
      <c r="E68" s="1207"/>
      <c r="F68" s="1207"/>
      <c r="G68" s="1207"/>
      <c r="H68" s="1207"/>
      <c r="I68" s="1207"/>
      <c r="J68" s="1207"/>
      <c r="K68" s="1207"/>
      <c r="L68" s="1207"/>
      <c r="M68" s="1207"/>
      <c r="N68" s="1207"/>
      <c r="O68" s="1207"/>
      <c r="P68" s="1207"/>
      <c r="Q68" s="1207"/>
      <c r="R68" s="1207"/>
      <c r="S68" s="1207"/>
      <c r="T68" s="1207"/>
      <c r="U68" s="1207"/>
      <c r="V68" s="1040"/>
    </row>
    <row r="69" spans="2:25" x14ac:dyDescent="0.3">
      <c r="B69" s="154" t="str">
        <f>D50</f>
        <v>KEY ACTIVITIES</v>
      </c>
      <c r="C69" s="154">
        <f>5/P50*N50</f>
        <v>0.75</v>
      </c>
      <c r="D69" s="1207"/>
      <c r="E69" s="1207"/>
      <c r="F69" s="1207"/>
      <c r="G69" s="1207"/>
      <c r="H69" s="1207"/>
      <c r="I69" s="1207"/>
      <c r="J69" s="1207"/>
      <c r="K69" s="1207"/>
      <c r="L69" s="1207"/>
      <c r="M69" s="1207"/>
      <c r="N69" s="1207"/>
      <c r="O69" s="1207"/>
      <c r="P69" s="1207"/>
      <c r="Q69" s="1207"/>
      <c r="R69" s="1207"/>
      <c r="S69" s="1207"/>
      <c r="T69" s="1207"/>
      <c r="U69" s="1207"/>
      <c r="V69" s="86"/>
      <c r="W69" s="86"/>
      <c r="X69" s="86"/>
      <c r="Y69" s="86"/>
    </row>
    <row r="70" spans="2:25" x14ac:dyDescent="0.3">
      <c r="B70" s="154" t="str">
        <f>D55</f>
        <v>KEY PARTNERSHIP</v>
      </c>
      <c r="C70" s="154">
        <f>5/P55*N55</f>
        <v>1.5</v>
      </c>
      <c r="D70" s="1207"/>
      <c r="E70" s="1207"/>
      <c r="F70" s="1207"/>
      <c r="G70" s="1207"/>
      <c r="H70" s="1207"/>
      <c r="I70" s="1207"/>
      <c r="J70" s="1207"/>
      <c r="K70" s="1207"/>
      <c r="L70" s="1207"/>
      <c r="M70" s="1207"/>
      <c r="N70" s="1207"/>
      <c r="O70" s="1207"/>
      <c r="P70" s="1207"/>
      <c r="Q70" s="1207"/>
      <c r="R70" s="1207"/>
      <c r="S70" s="1207"/>
      <c r="T70" s="1207"/>
      <c r="U70" s="1207"/>
      <c r="V70" s="86"/>
      <c r="W70" s="86"/>
      <c r="X70" s="86"/>
      <c r="Y70" s="86"/>
    </row>
    <row r="71" spans="2:25" x14ac:dyDescent="0.3">
      <c r="B71" s="1046"/>
      <c r="C71" s="151"/>
      <c r="D71" s="1207"/>
      <c r="E71" s="1207"/>
      <c r="F71" s="1207"/>
      <c r="G71" s="1207"/>
      <c r="H71" s="1207"/>
      <c r="I71" s="1207"/>
      <c r="J71" s="1207"/>
      <c r="K71" s="1207"/>
      <c r="L71" s="1207"/>
      <c r="M71" s="1207"/>
      <c r="N71" s="1207"/>
      <c r="O71" s="1207"/>
      <c r="P71" s="1207"/>
      <c r="Q71" s="1207"/>
      <c r="R71" s="1207"/>
      <c r="S71" s="1207"/>
      <c r="T71" s="1207"/>
      <c r="U71" s="1207"/>
      <c r="V71" s="86"/>
      <c r="W71" s="86"/>
      <c r="X71" s="86"/>
      <c r="Y71" s="86"/>
    </row>
    <row r="72" spans="2:25" x14ac:dyDescent="0.3">
      <c r="B72" s="1046"/>
      <c r="C72" s="151"/>
      <c r="D72" s="1207"/>
      <c r="E72" s="1207"/>
      <c r="F72" s="1207"/>
      <c r="G72" s="1207"/>
      <c r="H72" s="1207"/>
      <c r="I72" s="1207"/>
      <c r="J72" s="1207"/>
      <c r="K72" s="1207"/>
      <c r="L72" s="1207"/>
      <c r="M72" s="1207"/>
      <c r="N72" s="1207"/>
      <c r="O72" s="1207"/>
      <c r="P72" s="1207"/>
      <c r="Q72" s="1207"/>
      <c r="R72" s="1207"/>
      <c r="S72" s="1207"/>
      <c r="T72" s="1207"/>
      <c r="U72" s="1207"/>
      <c r="V72" s="86"/>
      <c r="W72" s="86"/>
      <c r="X72" s="86"/>
      <c r="Y72" s="86"/>
    </row>
    <row r="73" spans="2:25" x14ac:dyDescent="0.3">
      <c r="B73" s="1046"/>
      <c r="C73" s="151"/>
      <c r="D73" s="1207"/>
      <c r="E73" s="1207"/>
      <c r="F73" s="1207"/>
      <c r="G73" s="1207"/>
      <c r="H73" s="1207"/>
      <c r="I73" s="1207"/>
      <c r="J73" s="1207"/>
      <c r="K73" s="1207"/>
      <c r="L73" s="1207"/>
      <c r="M73" s="1207"/>
      <c r="N73" s="1207"/>
      <c r="O73" s="1207"/>
      <c r="P73" s="1207"/>
      <c r="Q73" s="1207"/>
      <c r="R73" s="1207"/>
      <c r="S73" s="1207"/>
      <c r="T73" s="1207"/>
      <c r="U73" s="1207"/>
      <c r="V73" s="86"/>
      <c r="W73" s="86"/>
      <c r="X73" s="86"/>
      <c r="Y73" s="86"/>
    </row>
    <row r="74" spans="2:25" x14ac:dyDescent="0.3">
      <c r="B74" s="1046"/>
      <c r="C74" s="151"/>
      <c r="D74" s="1207"/>
      <c r="E74" s="1207"/>
      <c r="F74" s="1207"/>
      <c r="G74" s="1207"/>
      <c r="H74" s="1207"/>
      <c r="I74" s="1207"/>
      <c r="J74" s="1207"/>
      <c r="K74" s="1207"/>
      <c r="L74" s="1207"/>
      <c r="M74" s="1207"/>
      <c r="N74" s="1207"/>
      <c r="O74" s="1207"/>
      <c r="P74" s="1207"/>
      <c r="Q74" s="1207"/>
      <c r="R74" s="1207"/>
      <c r="S74" s="1207"/>
      <c r="T74" s="1207"/>
      <c r="U74" s="1207"/>
      <c r="V74" s="86"/>
      <c r="W74" s="86"/>
      <c r="X74" s="86"/>
      <c r="Y74" s="86"/>
    </row>
    <row r="75" spans="2:25" x14ac:dyDescent="0.3">
      <c r="B75" s="154"/>
      <c r="C75" s="151"/>
    </row>
    <row r="76" spans="2:25" x14ac:dyDescent="0.3">
      <c r="B76" s="154"/>
      <c r="C76" s="151"/>
    </row>
    <row r="96" spans="1:1" ht="1.05" customHeight="1" x14ac:dyDescent="0.3">
      <c r="A96" s="1007"/>
    </row>
    <row r="97" spans="2:27" x14ac:dyDescent="0.3">
      <c r="C97" s="93"/>
      <c r="Z97" s="1047"/>
      <c r="AA97" s="1048"/>
    </row>
    <row r="98" spans="2:27" x14ac:dyDescent="0.3">
      <c r="Z98" s="1047"/>
      <c r="AA98" s="1048"/>
    </row>
    <row r="99" spans="2:27" x14ac:dyDescent="0.3">
      <c r="B99" s="180"/>
      <c r="D99" s="180" t="s">
        <v>2792</v>
      </c>
      <c r="Z99" s="1047"/>
      <c r="AA99" s="1048"/>
    </row>
    <row r="100" spans="2:27" x14ac:dyDescent="0.3">
      <c r="Z100" s="1047"/>
      <c r="AA100" s="1048"/>
    </row>
    <row r="101" spans="2:27" x14ac:dyDescent="0.3">
      <c r="Z101" s="1047"/>
      <c r="AA101" s="1048"/>
    </row>
    <row r="102" spans="2:27" x14ac:dyDescent="0.3">
      <c r="Z102" s="1047"/>
      <c r="AA102" s="1048"/>
    </row>
    <row r="103" spans="2:27" x14ac:dyDescent="0.3">
      <c r="Z103" s="1047"/>
      <c r="AA103" s="1048"/>
    </row>
    <row r="104" spans="2:27" x14ac:dyDescent="0.3">
      <c r="Z104" s="1047"/>
      <c r="AA104" s="1048"/>
    </row>
    <row r="105" spans="2:27" x14ac:dyDescent="0.3">
      <c r="Z105" s="1047"/>
      <c r="AA105" s="1048"/>
    </row>
    <row r="106" spans="2:27" x14ac:dyDescent="0.3">
      <c r="Z106" s="1047"/>
      <c r="AA106" s="1048"/>
    </row>
    <row r="107" spans="2:27" x14ac:dyDescent="0.3">
      <c r="Z107" s="1047"/>
      <c r="AA107" s="1048"/>
    </row>
    <row r="108" spans="2:27" x14ac:dyDescent="0.3">
      <c r="Z108" s="1047"/>
      <c r="AA108" s="1048"/>
    </row>
    <row r="109" spans="2:27" x14ac:dyDescent="0.3">
      <c r="Z109" s="1047"/>
      <c r="AA109" s="1048"/>
    </row>
    <row r="110" spans="2:27" x14ac:dyDescent="0.3">
      <c r="Z110" s="1047"/>
      <c r="AA110" s="1048"/>
    </row>
    <row r="111" spans="2:27" x14ac:dyDescent="0.3">
      <c r="Z111" s="1047"/>
      <c r="AA111" s="1048"/>
    </row>
    <row r="112" spans="2:27" x14ac:dyDescent="0.3">
      <c r="Z112" s="1047"/>
      <c r="AA112" s="1048"/>
    </row>
    <row r="113" spans="1:27" x14ac:dyDescent="0.3">
      <c r="Z113" s="1047"/>
      <c r="AA113" s="1048"/>
    </row>
    <row r="114" spans="1:27" x14ac:dyDescent="0.3">
      <c r="A114" s="1040"/>
      <c r="B114" s="1011"/>
      <c r="C114" s="1011"/>
      <c r="D114" s="151"/>
      <c r="Z114" s="1047"/>
      <c r="AA114" s="1048"/>
    </row>
    <row r="115" spans="1:27" x14ac:dyDescent="0.3">
      <c r="A115" s="1072">
        <f>A117/390</f>
        <v>0.53846153846153844</v>
      </c>
      <c r="B115" s="1073">
        <f>(B117/195)</f>
        <v>0.43076923076923079</v>
      </c>
      <c r="C115" s="1073" t="s">
        <v>615</v>
      </c>
      <c r="D115" s="1073">
        <f>(D117/1950)</f>
        <v>0.24102564102564103</v>
      </c>
      <c r="E115" s="1051"/>
      <c r="F115" s="1052"/>
      <c r="G115" s="1051"/>
      <c r="H115" s="1074"/>
      <c r="I115" s="1075" t="s">
        <v>719</v>
      </c>
      <c r="J115" s="1053"/>
      <c r="Z115" s="1047"/>
      <c r="AA115" s="1048"/>
    </row>
    <row r="116" spans="1:27" x14ac:dyDescent="0.3">
      <c r="A116" s="1076"/>
      <c r="B116" s="1077"/>
      <c r="C116" s="1077"/>
      <c r="D116" s="1077"/>
      <c r="E116" s="1056"/>
      <c r="F116" s="1047"/>
      <c r="G116" s="1056"/>
      <c r="H116" s="1078">
        <v>1</v>
      </c>
      <c r="I116" s="1079">
        <f>COUNTIF(B118:B164,1)</f>
        <v>2</v>
      </c>
      <c r="J116" s="1057"/>
      <c r="Z116" s="1047"/>
      <c r="AA116" s="1048"/>
    </row>
    <row r="117" spans="1:27" x14ac:dyDescent="0.3">
      <c r="A117" s="1054">
        <f>SUM(A118:A164)</f>
        <v>210</v>
      </c>
      <c r="B117" s="1077">
        <f>SUM(B118:B164)</f>
        <v>84</v>
      </c>
      <c r="C117" s="1077"/>
      <c r="D117" s="1077">
        <f>SUM(D118:D164)</f>
        <v>470</v>
      </c>
      <c r="E117" s="1056"/>
      <c r="F117" s="1047"/>
      <c r="G117" s="1056"/>
      <c r="H117" s="1078">
        <v>2</v>
      </c>
      <c r="I117" s="1079">
        <f>COUNTIF(B118:B164,2)</f>
        <v>8</v>
      </c>
      <c r="J117" s="1080"/>
      <c r="Z117" s="1047"/>
      <c r="AA117" s="1048"/>
    </row>
    <row r="118" spans="1:27" x14ac:dyDescent="0.3">
      <c r="A118" s="1054">
        <f>S11</f>
        <v>9</v>
      </c>
      <c r="B118" s="1055">
        <v>3</v>
      </c>
      <c r="C118" s="1077">
        <v>1</v>
      </c>
      <c r="D118" s="1077">
        <f>B118*S11</f>
        <v>27</v>
      </c>
      <c r="E118" s="1081"/>
      <c r="F118" s="1047"/>
      <c r="G118" s="1056"/>
      <c r="H118" s="1078">
        <v>3</v>
      </c>
      <c r="I118" s="1079">
        <f>COUNTIF(B118:B164,3)</f>
        <v>9</v>
      </c>
      <c r="J118" s="1082"/>
      <c r="Z118" s="1047"/>
      <c r="AA118" s="1048"/>
    </row>
    <row r="119" spans="1:27" x14ac:dyDescent="0.3">
      <c r="A119" s="1054">
        <f>S12</f>
        <v>7</v>
      </c>
      <c r="B119" s="1055">
        <v>4</v>
      </c>
      <c r="C119" s="1077">
        <v>1</v>
      </c>
      <c r="D119" s="1077">
        <f>B119*S12</f>
        <v>28</v>
      </c>
      <c r="E119" s="1056"/>
      <c r="F119" s="1047"/>
      <c r="G119" s="1056"/>
      <c r="H119" s="1078">
        <v>4</v>
      </c>
      <c r="I119" s="1079">
        <f>COUNTIF(B118:B164,4)</f>
        <v>6</v>
      </c>
      <c r="J119" s="1080"/>
      <c r="Z119" s="1047"/>
      <c r="AA119" s="1048"/>
    </row>
    <row r="120" spans="1:27" x14ac:dyDescent="0.3">
      <c r="A120" s="1054">
        <f>S13</f>
        <v>5</v>
      </c>
      <c r="B120" s="1055">
        <v>3</v>
      </c>
      <c r="C120" s="1077">
        <v>1</v>
      </c>
      <c r="D120" s="1077">
        <f>B120*S13</f>
        <v>15</v>
      </c>
      <c r="E120" s="1056"/>
      <c r="F120" s="1047"/>
      <c r="G120" s="1056"/>
      <c r="H120" s="1078">
        <v>5</v>
      </c>
      <c r="I120" s="1079">
        <f>COUNTIF(B118:B164,5)</f>
        <v>3</v>
      </c>
      <c r="J120" s="1080"/>
      <c r="Z120" s="1047"/>
      <c r="AA120" s="1048"/>
    </row>
    <row r="121" spans="1:27" x14ac:dyDescent="0.3">
      <c r="A121" s="1054">
        <f>S14</f>
        <v>3</v>
      </c>
      <c r="B121" s="1055">
        <v>3</v>
      </c>
      <c r="C121" s="1077">
        <v>1</v>
      </c>
      <c r="D121" s="1077">
        <f>B121*S14</f>
        <v>9</v>
      </c>
      <c r="E121" s="1056"/>
      <c r="F121" s="1047"/>
      <c r="G121" s="1056"/>
      <c r="H121" s="1083"/>
      <c r="I121" s="1056"/>
      <c r="J121" s="1080"/>
      <c r="Z121" s="1047"/>
      <c r="AA121" s="1048"/>
    </row>
    <row r="122" spans="1:27" x14ac:dyDescent="0.3">
      <c r="A122" s="1054"/>
      <c r="B122" s="1055"/>
      <c r="C122" s="1077"/>
      <c r="D122" s="1077"/>
      <c r="E122" s="1056"/>
      <c r="F122" s="1047"/>
      <c r="G122" s="1056"/>
      <c r="H122" s="1083"/>
      <c r="I122" s="1056"/>
      <c r="J122" s="1080"/>
      <c r="Z122" s="1047"/>
      <c r="AA122" s="1048"/>
    </row>
    <row r="123" spans="1:27" x14ac:dyDescent="0.3">
      <c r="A123" s="1054">
        <f t="shared" ref="A123:A130" si="0">S16</f>
        <v>5</v>
      </c>
      <c r="B123" s="1055">
        <v>5</v>
      </c>
      <c r="C123" s="1077">
        <v>1</v>
      </c>
      <c r="D123" s="1077">
        <f t="shared" ref="D123:D130" si="1">B123*S16</f>
        <v>25</v>
      </c>
      <c r="E123" s="1056"/>
      <c r="F123" s="1047"/>
      <c r="G123" s="1056"/>
      <c r="H123" s="1083"/>
      <c r="I123" s="1056"/>
      <c r="J123" s="1080"/>
      <c r="Z123" s="1047"/>
      <c r="AA123" s="1048"/>
    </row>
    <row r="124" spans="1:27" x14ac:dyDescent="0.3">
      <c r="A124" s="1054">
        <f t="shared" si="0"/>
        <v>4</v>
      </c>
      <c r="B124" s="1055">
        <v>2</v>
      </c>
      <c r="C124" s="1077">
        <v>1</v>
      </c>
      <c r="D124" s="1077">
        <f t="shared" si="1"/>
        <v>8</v>
      </c>
      <c r="E124" s="1056"/>
      <c r="F124" s="1047"/>
      <c r="G124" s="1056"/>
      <c r="H124" s="1083"/>
      <c r="I124" s="1056"/>
      <c r="J124" s="1080"/>
      <c r="Z124" s="1047"/>
      <c r="AA124" s="1048"/>
    </row>
    <row r="125" spans="1:27" x14ac:dyDescent="0.3">
      <c r="A125" s="1054">
        <f t="shared" si="0"/>
        <v>8</v>
      </c>
      <c r="B125" s="1055">
        <v>4</v>
      </c>
      <c r="C125" s="1077">
        <v>1</v>
      </c>
      <c r="D125" s="1077">
        <f t="shared" si="1"/>
        <v>32</v>
      </c>
      <c r="E125" s="1056"/>
      <c r="F125" s="1047"/>
      <c r="G125" s="1056"/>
      <c r="H125" s="1083"/>
      <c r="I125" s="1056"/>
      <c r="J125" s="1080"/>
      <c r="Z125" s="1047"/>
      <c r="AA125" s="1048"/>
    </row>
    <row r="126" spans="1:27" x14ac:dyDescent="0.3">
      <c r="A126" s="1054">
        <f t="shared" si="0"/>
        <v>8</v>
      </c>
      <c r="B126" s="1055">
        <v>4</v>
      </c>
      <c r="C126" s="1077">
        <v>1</v>
      </c>
      <c r="D126" s="1077">
        <f t="shared" si="1"/>
        <v>32</v>
      </c>
      <c r="E126" s="1056"/>
      <c r="F126" s="1047"/>
      <c r="G126" s="1056"/>
      <c r="H126" s="1083"/>
      <c r="I126" s="1056"/>
      <c r="J126" s="1080"/>
      <c r="Z126" s="1047"/>
      <c r="AA126" s="1048"/>
    </row>
    <row r="127" spans="1:27" x14ac:dyDescent="0.3">
      <c r="A127" s="1054">
        <f t="shared" si="0"/>
        <v>5</v>
      </c>
      <c r="B127" s="1055">
        <v>3</v>
      </c>
      <c r="C127" s="1077">
        <v>1</v>
      </c>
      <c r="D127" s="1077">
        <f t="shared" si="1"/>
        <v>15</v>
      </c>
      <c r="E127" s="1056"/>
      <c r="F127" s="1047"/>
      <c r="G127" s="1056"/>
      <c r="H127" s="1083"/>
      <c r="I127" s="1056"/>
      <c r="J127" s="1080"/>
      <c r="Z127" s="1047"/>
      <c r="AA127" s="1048"/>
    </row>
    <row r="128" spans="1:27" x14ac:dyDescent="0.3">
      <c r="A128" s="1054">
        <f t="shared" si="0"/>
        <v>9</v>
      </c>
      <c r="B128" s="1055">
        <v>2</v>
      </c>
      <c r="C128" s="1077">
        <v>1</v>
      </c>
      <c r="D128" s="1077">
        <f t="shared" si="1"/>
        <v>18</v>
      </c>
      <c r="E128" s="1056"/>
      <c r="F128" s="1047"/>
      <c r="G128" s="1056"/>
      <c r="H128" s="1083"/>
      <c r="I128" s="1056"/>
      <c r="J128" s="1080"/>
      <c r="Z128" s="1047"/>
      <c r="AA128" s="1048"/>
    </row>
    <row r="129" spans="1:27" x14ac:dyDescent="0.3">
      <c r="A129" s="1054">
        <f t="shared" si="0"/>
        <v>5</v>
      </c>
      <c r="B129" s="1055">
        <v>2</v>
      </c>
      <c r="C129" s="1077">
        <v>1</v>
      </c>
      <c r="D129" s="1077">
        <f t="shared" si="1"/>
        <v>10</v>
      </c>
      <c r="E129" s="1056"/>
      <c r="F129" s="1047"/>
      <c r="G129" s="1056"/>
      <c r="H129" s="1083"/>
      <c r="I129" s="1056"/>
      <c r="J129" s="1080"/>
      <c r="Z129" s="1047"/>
      <c r="AA129" s="1048"/>
    </row>
    <row r="130" spans="1:27" x14ac:dyDescent="0.3">
      <c r="A130" s="1054">
        <f t="shared" si="0"/>
        <v>7</v>
      </c>
      <c r="B130" s="1055">
        <v>3</v>
      </c>
      <c r="C130" s="1077">
        <v>1</v>
      </c>
      <c r="D130" s="1077">
        <f t="shared" si="1"/>
        <v>21</v>
      </c>
      <c r="E130" s="1056"/>
      <c r="F130" s="1047"/>
      <c r="G130" s="1056"/>
      <c r="H130" s="1083"/>
      <c r="I130" s="1056"/>
      <c r="J130" s="1080"/>
      <c r="V130" s="1047"/>
      <c r="W130" s="1059"/>
      <c r="X130" s="1059"/>
      <c r="Y130" s="1047"/>
      <c r="Z130" s="1047"/>
      <c r="AA130" s="1048"/>
    </row>
    <row r="131" spans="1:27" x14ac:dyDescent="0.3">
      <c r="A131" s="1054"/>
      <c r="B131" s="1055"/>
      <c r="C131" s="1077"/>
      <c r="D131" s="1077"/>
      <c r="E131" s="1056"/>
      <c r="F131" s="1047"/>
      <c r="G131" s="1056"/>
      <c r="H131" s="1083"/>
      <c r="I131" s="1056"/>
      <c r="J131" s="1080"/>
    </row>
    <row r="132" spans="1:27" x14ac:dyDescent="0.3">
      <c r="A132" s="1054">
        <f>S25</f>
        <v>5</v>
      </c>
      <c r="B132" s="1055">
        <v>5</v>
      </c>
      <c r="C132" s="1077">
        <v>1</v>
      </c>
      <c r="D132" s="1077">
        <f>B132*S25</f>
        <v>25</v>
      </c>
      <c r="E132" s="1056"/>
      <c r="F132" s="1047"/>
      <c r="G132" s="1056"/>
      <c r="H132" s="1083"/>
      <c r="I132" s="1056"/>
      <c r="J132" s="1080"/>
    </row>
    <row r="133" spans="1:27" x14ac:dyDescent="0.3">
      <c r="A133" s="1054">
        <f>S26</f>
        <v>5</v>
      </c>
      <c r="B133" s="1055">
        <v>4</v>
      </c>
      <c r="C133" s="1077">
        <v>1</v>
      </c>
      <c r="D133" s="1077">
        <f>B133*S26</f>
        <v>20</v>
      </c>
      <c r="E133" s="1056"/>
      <c r="F133" s="1047"/>
      <c r="G133" s="1056"/>
      <c r="H133" s="1083"/>
      <c r="I133" s="1056"/>
      <c r="J133" s="1080"/>
    </row>
    <row r="134" spans="1:27" x14ac:dyDescent="0.3">
      <c r="A134" s="1054">
        <f>S27</f>
        <v>5</v>
      </c>
      <c r="B134" s="1055">
        <v>2</v>
      </c>
      <c r="C134" s="1077">
        <v>1</v>
      </c>
      <c r="D134" s="1077">
        <f>B134*S27</f>
        <v>10</v>
      </c>
      <c r="E134" s="1056"/>
      <c r="F134" s="1047"/>
      <c r="G134" s="1056"/>
      <c r="H134" s="1083"/>
      <c r="I134" s="1056"/>
      <c r="J134" s="1080"/>
    </row>
    <row r="135" spans="1:27" x14ac:dyDescent="0.3">
      <c r="A135" s="1054">
        <f>S28</f>
        <v>5</v>
      </c>
      <c r="B135" s="1055">
        <v>2</v>
      </c>
      <c r="C135" s="1077">
        <v>1</v>
      </c>
      <c r="D135" s="1077">
        <f>B135*S28</f>
        <v>10</v>
      </c>
      <c r="E135" s="1056"/>
      <c r="F135" s="1047"/>
      <c r="G135" s="1056"/>
      <c r="H135" s="1083"/>
      <c r="I135" s="1056"/>
      <c r="J135" s="1080"/>
    </row>
    <row r="136" spans="1:27" x14ac:dyDescent="0.3">
      <c r="A136" s="1054"/>
      <c r="B136" s="1055"/>
      <c r="C136" s="1077"/>
      <c r="D136" s="1077"/>
      <c r="E136" s="1056"/>
      <c r="F136" s="1047"/>
      <c r="G136" s="1056"/>
      <c r="H136" s="1083"/>
      <c r="I136" s="1056"/>
      <c r="J136" s="1080"/>
    </row>
    <row r="137" spans="1:27" x14ac:dyDescent="0.3">
      <c r="A137" s="1054">
        <f>S30</f>
        <v>5</v>
      </c>
      <c r="B137" s="1055">
        <v>3</v>
      </c>
      <c r="C137" s="1077">
        <v>1</v>
      </c>
      <c r="D137" s="1077">
        <f>B137*S30</f>
        <v>15</v>
      </c>
      <c r="E137" s="1056"/>
      <c r="F137" s="1047"/>
      <c r="G137" s="1056"/>
      <c r="H137" s="1083"/>
      <c r="I137" s="1056"/>
      <c r="J137" s="1080"/>
    </row>
    <row r="138" spans="1:27" x14ac:dyDescent="0.3">
      <c r="A138" s="1054">
        <f>S31</f>
        <v>5</v>
      </c>
      <c r="B138" s="1055">
        <v>2</v>
      </c>
      <c r="C138" s="1077">
        <v>1</v>
      </c>
      <c r="D138" s="1077">
        <f>B138*S31</f>
        <v>10</v>
      </c>
      <c r="E138" s="1056"/>
      <c r="F138" s="1047"/>
      <c r="G138" s="1056"/>
      <c r="H138" s="1083"/>
      <c r="I138" s="1056"/>
      <c r="J138" s="1080"/>
    </row>
    <row r="139" spans="1:27" x14ac:dyDescent="0.3">
      <c r="A139" s="1054">
        <f>S32</f>
        <v>5</v>
      </c>
      <c r="B139" s="1055">
        <v>1</v>
      </c>
      <c r="C139" s="1077">
        <v>1</v>
      </c>
      <c r="D139" s="1077">
        <f>B139*S32</f>
        <v>5</v>
      </c>
      <c r="E139" s="1056"/>
      <c r="F139" s="1047"/>
      <c r="G139" s="1056"/>
      <c r="H139" s="1083"/>
      <c r="I139" s="1056"/>
      <c r="J139" s="1080"/>
    </row>
    <row r="140" spans="1:27" x14ac:dyDescent="0.3">
      <c r="A140" s="1054"/>
      <c r="B140" s="1055"/>
      <c r="C140" s="1077"/>
      <c r="D140" s="1077"/>
      <c r="E140" s="1056"/>
      <c r="F140" s="1047"/>
      <c r="G140" s="1056"/>
      <c r="H140" s="1083"/>
      <c r="I140" s="1056"/>
      <c r="J140" s="1080"/>
    </row>
    <row r="141" spans="1:27" x14ac:dyDescent="0.3">
      <c r="A141" s="1054">
        <f t="shared" ref="A141:A147" si="2">S34</f>
        <v>5</v>
      </c>
      <c r="B141" s="1055">
        <v>1</v>
      </c>
      <c r="C141" s="1077">
        <v>1</v>
      </c>
      <c r="D141" s="1077">
        <f t="shared" ref="D141:D147" si="3">B141*S34</f>
        <v>5</v>
      </c>
      <c r="E141" s="1056"/>
      <c r="F141" s="1047"/>
      <c r="G141" s="1056"/>
      <c r="H141" s="1083"/>
      <c r="I141" s="1056"/>
      <c r="J141" s="1080"/>
    </row>
    <row r="142" spans="1:27" x14ac:dyDescent="0.3">
      <c r="A142" s="1054">
        <f t="shared" si="2"/>
        <v>5</v>
      </c>
      <c r="B142" s="1055">
        <v>3</v>
      </c>
      <c r="C142" s="1077">
        <v>1</v>
      </c>
      <c r="D142" s="1077">
        <f t="shared" si="3"/>
        <v>15</v>
      </c>
      <c r="E142" s="1056"/>
      <c r="F142" s="1047"/>
      <c r="G142" s="1056"/>
      <c r="H142" s="1083"/>
      <c r="I142" s="1056"/>
      <c r="J142" s="1080"/>
    </row>
    <row r="143" spans="1:27" x14ac:dyDescent="0.3">
      <c r="A143" s="1054">
        <f t="shared" si="2"/>
        <v>5</v>
      </c>
      <c r="B143" s="1055">
        <v>5</v>
      </c>
      <c r="C143" s="1077">
        <v>1</v>
      </c>
      <c r="D143" s="1077">
        <f t="shared" si="3"/>
        <v>25</v>
      </c>
      <c r="E143" s="1056"/>
      <c r="F143" s="1047"/>
      <c r="G143" s="1056"/>
      <c r="H143" s="1083"/>
      <c r="I143" s="1056"/>
      <c r="J143" s="1080"/>
    </row>
    <row r="144" spans="1:27" x14ac:dyDescent="0.3">
      <c r="A144" s="1054">
        <f t="shared" si="2"/>
        <v>5</v>
      </c>
      <c r="B144" s="1055">
        <v>2</v>
      </c>
      <c r="C144" s="1077">
        <v>1</v>
      </c>
      <c r="D144" s="1077">
        <f t="shared" si="3"/>
        <v>10</v>
      </c>
      <c r="E144" s="1056"/>
      <c r="F144" s="1047"/>
      <c r="G144" s="1056"/>
      <c r="H144" s="1083"/>
      <c r="I144" s="1056"/>
      <c r="J144" s="1080"/>
    </row>
    <row r="145" spans="1:10" x14ac:dyDescent="0.3">
      <c r="A145" s="1054">
        <f t="shared" si="2"/>
        <v>5</v>
      </c>
      <c r="B145" s="1055"/>
      <c r="C145" s="1077">
        <v>1</v>
      </c>
      <c r="D145" s="1077">
        <f t="shared" si="3"/>
        <v>0</v>
      </c>
      <c r="E145" s="1056"/>
      <c r="F145" s="1047"/>
      <c r="G145" s="1056"/>
      <c r="H145" s="1083"/>
      <c r="I145" s="1056"/>
      <c r="J145" s="1080"/>
    </row>
    <row r="146" spans="1:10" x14ac:dyDescent="0.3">
      <c r="A146" s="1054">
        <f t="shared" si="2"/>
        <v>5</v>
      </c>
      <c r="B146" s="1055"/>
      <c r="C146" s="1077">
        <v>1</v>
      </c>
      <c r="D146" s="1077">
        <f t="shared" si="3"/>
        <v>0</v>
      </c>
      <c r="E146" s="1056"/>
      <c r="F146" s="1047"/>
      <c r="G146" s="1056"/>
      <c r="H146" s="1083"/>
      <c r="I146" s="1056"/>
      <c r="J146" s="1080"/>
    </row>
    <row r="147" spans="1:10" x14ac:dyDescent="0.3">
      <c r="A147" s="1054">
        <f t="shared" si="2"/>
        <v>5</v>
      </c>
      <c r="B147" s="1055"/>
      <c r="C147" s="1077">
        <v>1</v>
      </c>
      <c r="D147" s="1077">
        <f t="shared" si="3"/>
        <v>0</v>
      </c>
      <c r="E147" s="1056"/>
      <c r="F147" s="1047"/>
      <c r="G147" s="1056"/>
      <c r="H147" s="1083"/>
      <c r="I147" s="1056"/>
      <c r="J147" s="1080"/>
    </row>
    <row r="148" spans="1:10" x14ac:dyDescent="0.3">
      <c r="A148" s="1084"/>
      <c r="B148" s="1085"/>
      <c r="C148" s="1086"/>
      <c r="D148" s="1086"/>
      <c r="E148" s="1056"/>
      <c r="F148" s="1047"/>
      <c r="G148" s="1056"/>
      <c r="H148" s="1083"/>
      <c r="I148" s="1056"/>
      <c r="J148" s="1080"/>
    </row>
    <row r="149" spans="1:10" x14ac:dyDescent="0.3">
      <c r="A149" s="1054">
        <f>S42</f>
        <v>5</v>
      </c>
      <c r="B149" s="1055"/>
      <c r="C149" s="1077">
        <v>1</v>
      </c>
      <c r="D149" s="1077">
        <f>B149*S42</f>
        <v>0</v>
      </c>
      <c r="E149" s="1056"/>
      <c r="F149" s="1047"/>
      <c r="G149" s="1056"/>
      <c r="H149" s="1083"/>
      <c r="I149" s="1056"/>
      <c r="J149" s="1080"/>
    </row>
    <row r="150" spans="1:10" x14ac:dyDescent="0.3">
      <c r="A150" s="1054">
        <f>S43</f>
        <v>5</v>
      </c>
      <c r="B150" s="1055">
        <v>4</v>
      </c>
      <c r="C150" s="1077">
        <v>1</v>
      </c>
      <c r="D150" s="1077">
        <f>B150*S43</f>
        <v>20</v>
      </c>
      <c r="E150" s="1056"/>
      <c r="F150" s="1047"/>
      <c r="G150" s="1056"/>
      <c r="H150" s="1083"/>
      <c r="I150" s="1056"/>
      <c r="J150" s="1080"/>
    </row>
    <row r="151" spans="1:10" x14ac:dyDescent="0.3">
      <c r="A151" s="1054">
        <f>S44</f>
        <v>5</v>
      </c>
      <c r="B151" s="1055">
        <v>2</v>
      </c>
      <c r="C151" s="1077">
        <v>1</v>
      </c>
      <c r="D151" s="1077">
        <f>B151*S44</f>
        <v>10</v>
      </c>
      <c r="E151" s="1056"/>
      <c r="F151" s="1047"/>
      <c r="G151" s="1056"/>
      <c r="H151" s="1083"/>
      <c r="I151" s="1056"/>
      <c r="J151" s="1080"/>
    </row>
    <row r="152" spans="1:10" x14ac:dyDescent="0.3">
      <c r="A152" s="1054">
        <f>S45</f>
        <v>5</v>
      </c>
      <c r="B152" s="1055"/>
      <c r="C152" s="1077">
        <v>1</v>
      </c>
      <c r="D152" s="1077">
        <f>B152*S45</f>
        <v>0</v>
      </c>
      <c r="E152" s="1056"/>
      <c r="F152" s="1047"/>
      <c r="G152" s="1056"/>
      <c r="H152" s="1083"/>
      <c r="I152" s="1056"/>
      <c r="J152" s="1080"/>
    </row>
    <row r="153" spans="1:10" x14ac:dyDescent="0.3">
      <c r="A153" s="1084"/>
      <c r="B153" s="1085"/>
      <c r="C153" s="1086"/>
      <c r="D153" s="1086"/>
      <c r="E153" s="1056"/>
      <c r="F153" s="1047"/>
      <c r="G153" s="1056"/>
      <c r="H153" s="1083"/>
      <c r="I153" s="1056"/>
      <c r="J153" s="1080"/>
    </row>
    <row r="154" spans="1:10" x14ac:dyDescent="0.3">
      <c r="A154" s="1054">
        <f>S47</f>
        <v>5</v>
      </c>
      <c r="B154" s="1055">
        <v>4</v>
      </c>
      <c r="C154" s="1077">
        <v>1</v>
      </c>
      <c r="D154" s="1077">
        <f>B154*S47</f>
        <v>20</v>
      </c>
      <c r="E154" s="1056"/>
      <c r="F154" s="1047"/>
      <c r="G154" s="1056"/>
      <c r="H154" s="1083"/>
      <c r="I154" s="1056"/>
      <c r="J154" s="1080"/>
    </row>
    <row r="155" spans="1:10" x14ac:dyDescent="0.3">
      <c r="A155" s="1054">
        <f>S48</f>
        <v>5</v>
      </c>
      <c r="B155" s="1055"/>
      <c r="C155" s="1077">
        <v>1</v>
      </c>
      <c r="D155" s="1077">
        <f>B155*S48</f>
        <v>0</v>
      </c>
      <c r="E155" s="1056"/>
      <c r="F155" s="1047"/>
      <c r="G155" s="1056"/>
      <c r="H155" s="1083"/>
      <c r="I155" s="1056"/>
      <c r="J155" s="1080"/>
    </row>
    <row r="156" spans="1:10" x14ac:dyDescent="0.3">
      <c r="A156" s="1054">
        <f>S49</f>
        <v>5</v>
      </c>
      <c r="B156" s="1055"/>
      <c r="C156" s="1077">
        <v>1</v>
      </c>
      <c r="D156" s="1077">
        <f>B156*S49</f>
        <v>0</v>
      </c>
      <c r="E156" s="1056"/>
      <c r="F156" s="1047"/>
      <c r="G156" s="1056"/>
      <c r="H156" s="1083"/>
      <c r="I156" s="1056"/>
      <c r="J156" s="1080"/>
    </row>
    <row r="157" spans="1:10" x14ac:dyDescent="0.3">
      <c r="A157" s="1084"/>
      <c r="B157" s="1085"/>
      <c r="C157" s="1086"/>
      <c r="D157" s="1086"/>
      <c r="E157" s="1056"/>
      <c r="F157" s="1047"/>
      <c r="G157" s="1056"/>
      <c r="H157" s="1083"/>
      <c r="I157" s="1056"/>
      <c r="J157" s="1080"/>
    </row>
    <row r="158" spans="1:10" x14ac:dyDescent="0.3">
      <c r="A158" s="1054">
        <f>S51</f>
        <v>5</v>
      </c>
      <c r="B158" s="1055">
        <v>3</v>
      </c>
      <c r="C158" s="1077">
        <v>1</v>
      </c>
      <c r="D158" s="1077">
        <f>B158*S51</f>
        <v>15</v>
      </c>
      <c r="E158" s="1056"/>
      <c r="F158" s="1047"/>
      <c r="G158" s="1056"/>
      <c r="H158" s="1083"/>
      <c r="I158" s="1056"/>
      <c r="J158" s="1080"/>
    </row>
    <row r="159" spans="1:10" x14ac:dyDescent="0.3">
      <c r="A159" s="1054">
        <f>S52</f>
        <v>5</v>
      </c>
      <c r="B159" s="1055"/>
      <c r="C159" s="1077">
        <v>1</v>
      </c>
      <c r="D159" s="1077">
        <f>B159*S52</f>
        <v>0</v>
      </c>
      <c r="E159" s="1056"/>
      <c r="F159" s="1047"/>
      <c r="G159" s="1056"/>
      <c r="H159" s="1083"/>
      <c r="I159" s="1056"/>
      <c r="J159" s="1080"/>
    </row>
    <row r="160" spans="1:10" x14ac:dyDescent="0.3">
      <c r="A160" s="1054">
        <f>S53</f>
        <v>5</v>
      </c>
      <c r="B160" s="1055"/>
      <c r="C160" s="1077">
        <v>1</v>
      </c>
      <c r="D160" s="1077">
        <f>B160*S53</f>
        <v>0</v>
      </c>
      <c r="E160" s="1056"/>
      <c r="F160" s="1047"/>
      <c r="G160" s="1056"/>
      <c r="H160" s="1083"/>
      <c r="I160" s="1056"/>
      <c r="J160" s="1080"/>
    </row>
    <row r="161" spans="1:10" x14ac:dyDescent="0.3">
      <c r="A161" s="1054">
        <f>S54</f>
        <v>5</v>
      </c>
      <c r="B161" s="1055"/>
      <c r="C161" s="1077">
        <v>1</v>
      </c>
      <c r="D161" s="1077">
        <f>B161*S54</f>
        <v>0</v>
      </c>
      <c r="E161" s="1056"/>
      <c r="F161" s="1047"/>
      <c r="G161" s="1056"/>
      <c r="H161" s="1083"/>
      <c r="I161" s="1056"/>
      <c r="J161" s="1080"/>
    </row>
    <row r="162" spans="1:10" x14ac:dyDescent="0.3">
      <c r="A162" s="1084"/>
      <c r="B162" s="1085"/>
      <c r="C162" s="1086"/>
      <c r="D162" s="1086"/>
      <c r="E162" s="1056"/>
      <c r="F162" s="1047"/>
      <c r="G162" s="1056"/>
      <c r="H162" s="1083"/>
      <c r="I162" s="1056"/>
      <c r="J162" s="1080"/>
    </row>
    <row r="163" spans="1:10" x14ac:dyDescent="0.3">
      <c r="A163" s="1054">
        <f>S56</f>
        <v>5</v>
      </c>
      <c r="B163" s="1055"/>
      <c r="C163" s="1077">
        <v>1</v>
      </c>
      <c r="D163" s="1077">
        <f>B163*S56</f>
        <v>0</v>
      </c>
      <c r="E163" s="1056"/>
      <c r="F163" s="1047"/>
      <c r="G163" s="1056"/>
      <c r="H163" s="1083"/>
      <c r="I163" s="1056"/>
      <c r="J163" s="1080"/>
    </row>
    <row r="164" spans="1:10" x14ac:dyDescent="0.3">
      <c r="A164" s="1060">
        <f>S57</f>
        <v>5</v>
      </c>
      <c r="B164" s="1061">
        <v>3</v>
      </c>
      <c r="C164" s="1087">
        <v>1</v>
      </c>
      <c r="D164" s="1087">
        <f>B164*S57</f>
        <v>15</v>
      </c>
      <c r="E164" s="1062"/>
      <c r="F164" s="1063"/>
      <c r="G164" s="1062"/>
      <c r="H164" s="1088"/>
      <c r="I164" s="1062"/>
      <c r="J164" s="1089"/>
    </row>
    <row r="165" spans="1:10" x14ac:dyDescent="0.3">
      <c r="A165" s="107"/>
      <c r="B165" s="107"/>
      <c r="C165" s="437"/>
      <c r="D165" s="107"/>
    </row>
  </sheetData>
  <sheetProtection sheet="1" objects="1" scenarios="1" formatCells="0" formatColumns="0" formatRows="0" insertHyperlinks="0" selectLockedCells="1" sort="0" autoFilter="0"/>
  <mergeCells count="72">
    <mergeCell ref="D74:U74"/>
    <mergeCell ref="D63:U63"/>
    <mergeCell ref="D64:U64"/>
    <mergeCell ref="D65:U65"/>
    <mergeCell ref="D66:U66"/>
    <mergeCell ref="D67:U67"/>
    <mergeCell ref="D68:U68"/>
    <mergeCell ref="D69:U69"/>
    <mergeCell ref="D70:U70"/>
    <mergeCell ref="D71:U71"/>
    <mergeCell ref="D72:U72"/>
    <mergeCell ref="D73:U73"/>
    <mergeCell ref="D62:U62"/>
    <mergeCell ref="D48:E48"/>
    <mergeCell ref="D49:E49"/>
    <mergeCell ref="D50:E50"/>
    <mergeCell ref="D51:E51"/>
    <mergeCell ref="D52:E52"/>
    <mergeCell ref="D53:E53"/>
    <mergeCell ref="D54:E54"/>
    <mergeCell ref="D55:E55"/>
    <mergeCell ref="D56:E56"/>
    <mergeCell ref="D57:E57"/>
    <mergeCell ref="D58:U58"/>
    <mergeCell ref="D47:E47"/>
    <mergeCell ref="D36:E36"/>
    <mergeCell ref="D37:E37"/>
    <mergeCell ref="D38:E38"/>
    <mergeCell ref="D39:E39"/>
    <mergeCell ref="D40:E40"/>
    <mergeCell ref="D41:E41"/>
    <mergeCell ref="D42:E42"/>
    <mergeCell ref="D43:E43"/>
    <mergeCell ref="D44:E44"/>
    <mergeCell ref="D45:E45"/>
    <mergeCell ref="D46:E46"/>
    <mergeCell ref="D35:E35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D23:E23"/>
    <mergeCell ref="D12:E12"/>
    <mergeCell ref="D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S3:S6"/>
    <mergeCell ref="Y3:Y5"/>
    <mergeCell ref="D10:E10"/>
    <mergeCell ref="H10:I10"/>
    <mergeCell ref="L10:M10"/>
    <mergeCell ref="N3:N6"/>
    <mergeCell ref="P3:P6"/>
    <mergeCell ref="D11:E11"/>
    <mergeCell ref="G3:G6"/>
    <mergeCell ref="H3:H6"/>
    <mergeCell ref="J3:J6"/>
    <mergeCell ref="L3:L6"/>
  </mergeCells>
  <conditionalFormatting sqref="G59:G61">
    <cfRule type="iconSet" priority="13">
      <iconSet iconSet="5Rating">
        <cfvo type="percent" val="0"/>
        <cfvo type="num" val="1"/>
        <cfvo type="num" val="2"/>
        <cfvo type="num" val="3"/>
        <cfvo type="num" val="4"/>
      </iconSet>
    </cfRule>
  </conditionalFormatting>
  <conditionalFormatting sqref="H59:N61">
    <cfRule type="iconSet" priority="12">
      <iconSet iconSet="5Rating">
        <cfvo type="percent" val="0"/>
        <cfvo type="num" val="1"/>
        <cfvo type="num" val="2"/>
        <cfvo type="num" val="3"/>
        <cfvo type="num" val="4"/>
      </iconSet>
    </cfRule>
  </conditionalFormatting>
  <conditionalFormatting sqref="O59:R61 V59:V61">
    <cfRule type="iconSet" priority="15">
      <iconSet iconSet="5Rating">
        <cfvo type="percent" val="0"/>
        <cfvo type="num" val="1"/>
        <cfvo type="num" val="2"/>
        <cfvo type="num" val="3"/>
        <cfvo type="num" val="4"/>
      </iconSet>
    </cfRule>
  </conditionalFormatting>
  <conditionalFormatting sqref="S11:S14">
    <cfRule type="iconSet" priority="9">
      <iconSet iconSet="5Rating">
        <cfvo type="percent" val="0"/>
        <cfvo type="num" val="2"/>
        <cfvo type="num" val="5"/>
        <cfvo type="num" val="7"/>
        <cfvo type="num" val="9"/>
      </iconSet>
    </cfRule>
  </conditionalFormatting>
  <conditionalFormatting sqref="S16:S23">
    <cfRule type="iconSet" priority="4">
      <iconSet iconSet="5Rating">
        <cfvo type="percent" val="0"/>
        <cfvo type="num" val="2"/>
        <cfvo type="num" val="5"/>
        <cfvo type="num" val="7"/>
        <cfvo type="num" val="9"/>
      </iconSet>
    </cfRule>
  </conditionalFormatting>
  <conditionalFormatting sqref="S25:S28">
    <cfRule type="iconSet" priority="8">
      <iconSet iconSet="5Rating">
        <cfvo type="percent" val="0"/>
        <cfvo type="num" val="2"/>
        <cfvo type="num" val="5"/>
        <cfvo type="num" val="7"/>
        <cfvo type="num" val="9"/>
      </iconSet>
    </cfRule>
  </conditionalFormatting>
  <conditionalFormatting sqref="S30:S32">
    <cfRule type="iconSet" priority="3">
      <iconSet iconSet="5Rating">
        <cfvo type="percent" val="0"/>
        <cfvo type="num" val="2"/>
        <cfvo type="num" val="5"/>
        <cfvo type="num" val="7"/>
        <cfvo type="num" val="9"/>
      </iconSet>
    </cfRule>
  </conditionalFormatting>
  <conditionalFormatting sqref="S34:S40">
    <cfRule type="iconSet" priority="7">
      <iconSet iconSet="5Rating">
        <cfvo type="percent" val="0"/>
        <cfvo type="num" val="2"/>
        <cfvo type="num" val="5"/>
        <cfvo type="num" val="7"/>
        <cfvo type="num" val="9"/>
      </iconSet>
    </cfRule>
  </conditionalFormatting>
  <conditionalFormatting sqref="S42:S45">
    <cfRule type="iconSet" priority="2">
      <iconSet iconSet="5Rating">
        <cfvo type="percent" val="0"/>
        <cfvo type="num" val="2"/>
        <cfvo type="num" val="5"/>
        <cfvo type="num" val="7"/>
        <cfvo type="num" val="9"/>
      </iconSet>
    </cfRule>
  </conditionalFormatting>
  <conditionalFormatting sqref="S47:S49">
    <cfRule type="iconSet" priority="6">
      <iconSet iconSet="5Rating">
        <cfvo type="percent" val="0"/>
        <cfvo type="num" val="2"/>
        <cfvo type="num" val="5"/>
        <cfvo type="num" val="7"/>
        <cfvo type="num" val="9"/>
      </iconSet>
    </cfRule>
  </conditionalFormatting>
  <conditionalFormatting sqref="S51:S54">
    <cfRule type="iconSet" priority="1">
      <iconSet iconSet="5Rating">
        <cfvo type="percent" val="0"/>
        <cfvo type="num" val="2"/>
        <cfvo type="num" val="5"/>
        <cfvo type="num" val="7"/>
        <cfvo type="num" val="9"/>
      </iconSet>
    </cfRule>
  </conditionalFormatting>
  <conditionalFormatting sqref="S56:S57">
    <cfRule type="iconSet" priority="5">
      <iconSet iconSet="5Rating">
        <cfvo type="percent" val="0"/>
        <cfvo type="num" val="2"/>
        <cfvo type="num" val="5"/>
        <cfvo type="num" val="7"/>
        <cfvo type="num" val="9"/>
      </iconSet>
    </cfRule>
  </conditionalFormatting>
  <dataValidations count="5">
    <dataValidation type="custom" allowBlank="1" showInputMessage="1" showErrorMessage="1" sqref="R58" xr:uid="{00000000-0002-0000-0A00-000000000000}">
      <formula1>AND(R58&gt;=1,(R58&lt;=6))</formula1>
    </dataValidation>
    <dataValidation type="custom" allowBlank="1" showInputMessage="1" showErrorMessage="1" errorTitle="Erreur  -  Fehler" error="Tous  les champs doivent être remplis et la note doit être entre 1.0 et 6.0!_x000a__x000a_Alle Felder müssen ausgefüllt und die  Note zwischen 1.0  un 6.0 sein!" sqref="V5" xr:uid="{00000000-0002-0000-0A00-000001000000}">
      <formula1>AND(AND(V5&gt;=1,(V5&lt;=6)),(#REF!=14))</formula1>
    </dataValidation>
    <dataValidation type="list" allowBlank="1" showInputMessage="1" showErrorMessage="1" sqref="W59:X61" xr:uid="{00000000-0002-0000-0A00-000002000000}">
      <formula1>"1,2,3,4,5,6,7,8,9,10,11"</formula1>
    </dataValidation>
    <dataValidation type="list" allowBlank="1" showInputMessage="1" showErrorMessage="1" sqref="S30:S32 S16:S23 S34:S40 S47:S49 S51:S54 S11:S14 S25:S28 S42:S45 S56:S57" xr:uid="{00000000-0002-0000-0A00-000003000000}">
      <formula1>"1,2,3,4,5,6,7,8,9,10"</formula1>
    </dataValidation>
    <dataValidation type="list" allowBlank="1" showInputMessage="1" showErrorMessage="1" sqref="I59:I61 L59:L61" xr:uid="{00000000-0002-0000-0A00-000004000000}">
      <formula1>"1,2,3"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8" orientation="portrait" r:id="rId1"/>
  <headerFooter>
    <oddFooter>&amp;R&amp;9&amp;K01+049&amp;P/&amp;N</oddFooter>
  </headerFooter>
  <rowBreaks count="1" manualBreakCount="1">
    <brk id="59" max="16383" man="1"/>
  </rowBreaks>
  <ignoredErrors>
    <ignoredError sqref="I120" unlocked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98337" r:id="rId4" name="Group Box 1">
              <controlPr defaultSize="0" print="0" autoFill="0" autoPict="0">
                <anchor moveWithCells="1">
                  <from>
                    <xdr:col>6</xdr:col>
                    <xdr:colOff>76200</xdr:colOff>
                    <xdr:row>11</xdr:row>
                    <xdr:rowOff>22860</xdr:rowOff>
                  </from>
                  <to>
                    <xdr:col>16</xdr:col>
                    <xdr:colOff>129540</xdr:colOff>
                    <xdr:row>11</xdr:row>
                    <xdr:rowOff>220980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338" r:id="rId5" name="Option Button 2">
              <controlPr defaultSize="0" autoFill="0" autoLine="0" autoPict="0">
                <anchor moveWithCells="1">
                  <from>
                    <xdr:col>7</xdr:col>
                    <xdr:colOff>83820</xdr:colOff>
                    <xdr:row>11</xdr:row>
                    <xdr:rowOff>53340</xdr:rowOff>
                  </from>
                  <to>
                    <xdr:col>7</xdr:col>
                    <xdr:colOff>312420</xdr:colOff>
                    <xdr:row>11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339" r:id="rId6" name="Option Button 3">
              <controlPr defaultSize="0" autoFill="0" autoLine="0" autoPict="0">
                <anchor moveWithCells="1">
                  <from>
                    <xdr:col>9</xdr:col>
                    <xdr:colOff>83820</xdr:colOff>
                    <xdr:row>11</xdr:row>
                    <xdr:rowOff>53340</xdr:rowOff>
                  </from>
                  <to>
                    <xdr:col>9</xdr:col>
                    <xdr:colOff>312420</xdr:colOff>
                    <xdr:row>11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340" r:id="rId7" name="Option Button 4">
              <controlPr defaultSize="0" autoFill="0" autoLine="0" autoPict="0">
                <anchor moveWithCells="1">
                  <from>
                    <xdr:col>11</xdr:col>
                    <xdr:colOff>83820</xdr:colOff>
                    <xdr:row>11</xdr:row>
                    <xdr:rowOff>53340</xdr:rowOff>
                  </from>
                  <to>
                    <xdr:col>11</xdr:col>
                    <xdr:colOff>312420</xdr:colOff>
                    <xdr:row>11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341" r:id="rId8" name="Option Button 5">
              <controlPr defaultSize="0" autoFill="0" autoLine="0" autoPict="0">
                <anchor moveWithCells="1">
                  <from>
                    <xdr:col>13</xdr:col>
                    <xdr:colOff>83820</xdr:colOff>
                    <xdr:row>11</xdr:row>
                    <xdr:rowOff>53340</xdr:rowOff>
                  </from>
                  <to>
                    <xdr:col>13</xdr:col>
                    <xdr:colOff>312420</xdr:colOff>
                    <xdr:row>11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342" r:id="rId9" name="Option Button 6">
              <controlPr defaultSize="0" autoFill="0" autoLine="0" autoPict="0">
                <anchor moveWithCells="1">
                  <from>
                    <xdr:col>15</xdr:col>
                    <xdr:colOff>83820</xdr:colOff>
                    <xdr:row>11</xdr:row>
                    <xdr:rowOff>53340</xdr:rowOff>
                  </from>
                  <to>
                    <xdr:col>15</xdr:col>
                    <xdr:colOff>312420</xdr:colOff>
                    <xdr:row>11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343" r:id="rId10" name="Group Box 7">
              <controlPr defaultSize="0" print="0" autoFill="0" autoPict="0">
                <anchor moveWithCells="1">
                  <from>
                    <xdr:col>6</xdr:col>
                    <xdr:colOff>76200</xdr:colOff>
                    <xdr:row>12</xdr:row>
                    <xdr:rowOff>30480</xdr:rowOff>
                  </from>
                  <to>
                    <xdr:col>16</xdr:col>
                    <xdr:colOff>129540</xdr:colOff>
                    <xdr:row>12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344" r:id="rId11" name="Option Button 8">
              <controlPr defaultSize="0" autoFill="0" autoLine="0" autoPict="0">
                <anchor moveWithCells="1">
                  <from>
                    <xdr:col>7</xdr:col>
                    <xdr:colOff>83820</xdr:colOff>
                    <xdr:row>12</xdr:row>
                    <xdr:rowOff>60960</xdr:rowOff>
                  </from>
                  <to>
                    <xdr:col>7</xdr:col>
                    <xdr:colOff>312420</xdr:colOff>
                    <xdr:row>12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345" r:id="rId12" name="Option Button 9">
              <controlPr defaultSize="0" autoFill="0" autoLine="0" autoPict="0">
                <anchor moveWithCells="1">
                  <from>
                    <xdr:col>9</xdr:col>
                    <xdr:colOff>83820</xdr:colOff>
                    <xdr:row>12</xdr:row>
                    <xdr:rowOff>60960</xdr:rowOff>
                  </from>
                  <to>
                    <xdr:col>9</xdr:col>
                    <xdr:colOff>312420</xdr:colOff>
                    <xdr:row>12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346" r:id="rId13" name="Option Button 10">
              <controlPr defaultSize="0" autoFill="0" autoLine="0" autoPict="0">
                <anchor moveWithCells="1">
                  <from>
                    <xdr:col>11</xdr:col>
                    <xdr:colOff>83820</xdr:colOff>
                    <xdr:row>12</xdr:row>
                    <xdr:rowOff>60960</xdr:rowOff>
                  </from>
                  <to>
                    <xdr:col>11</xdr:col>
                    <xdr:colOff>312420</xdr:colOff>
                    <xdr:row>12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347" r:id="rId14" name="Option Button 11">
              <controlPr defaultSize="0" autoFill="0" autoLine="0" autoPict="0">
                <anchor moveWithCells="1">
                  <from>
                    <xdr:col>13</xdr:col>
                    <xdr:colOff>83820</xdr:colOff>
                    <xdr:row>12</xdr:row>
                    <xdr:rowOff>60960</xdr:rowOff>
                  </from>
                  <to>
                    <xdr:col>13</xdr:col>
                    <xdr:colOff>312420</xdr:colOff>
                    <xdr:row>12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348" r:id="rId15" name="Option Button 12">
              <controlPr defaultSize="0" autoFill="0" autoLine="0" autoPict="0">
                <anchor moveWithCells="1">
                  <from>
                    <xdr:col>15</xdr:col>
                    <xdr:colOff>83820</xdr:colOff>
                    <xdr:row>12</xdr:row>
                    <xdr:rowOff>60960</xdr:rowOff>
                  </from>
                  <to>
                    <xdr:col>15</xdr:col>
                    <xdr:colOff>312420</xdr:colOff>
                    <xdr:row>12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349" r:id="rId16" name="Group Box 13">
              <controlPr defaultSize="0" print="0" autoFill="0" autoPict="0">
                <anchor moveWithCells="1">
                  <from>
                    <xdr:col>6</xdr:col>
                    <xdr:colOff>76200</xdr:colOff>
                    <xdr:row>12</xdr:row>
                    <xdr:rowOff>388620</xdr:rowOff>
                  </from>
                  <to>
                    <xdr:col>16</xdr:col>
                    <xdr:colOff>129540</xdr:colOff>
                    <xdr:row>13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350" r:id="rId17" name="Option Button 14">
              <controlPr defaultSize="0" autoFill="0" autoLine="0" autoPict="0">
                <anchor moveWithCells="1">
                  <from>
                    <xdr:col>7</xdr:col>
                    <xdr:colOff>83820</xdr:colOff>
                    <xdr:row>13</xdr:row>
                    <xdr:rowOff>30480</xdr:rowOff>
                  </from>
                  <to>
                    <xdr:col>7</xdr:col>
                    <xdr:colOff>312420</xdr:colOff>
                    <xdr:row>13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351" r:id="rId18" name="Option Button 15">
              <controlPr defaultSize="0" autoFill="0" autoLine="0" autoPict="0">
                <anchor moveWithCells="1">
                  <from>
                    <xdr:col>9</xdr:col>
                    <xdr:colOff>83820</xdr:colOff>
                    <xdr:row>13</xdr:row>
                    <xdr:rowOff>30480</xdr:rowOff>
                  </from>
                  <to>
                    <xdr:col>9</xdr:col>
                    <xdr:colOff>312420</xdr:colOff>
                    <xdr:row>13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352" r:id="rId19" name="Option Button 16">
              <controlPr defaultSize="0" autoFill="0" autoLine="0" autoPict="0">
                <anchor moveWithCells="1">
                  <from>
                    <xdr:col>11</xdr:col>
                    <xdr:colOff>83820</xdr:colOff>
                    <xdr:row>13</xdr:row>
                    <xdr:rowOff>30480</xdr:rowOff>
                  </from>
                  <to>
                    <xdr:col>11</xdr:col>
                    <xdr:colOff>312420</xdr:colOff>
                    <xdr:row>13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353" r:id="rId20" name="Option Button 17">
              <controlPr defaultSize="0" autoFill="0" autoLine="0" autoPict="0">
                <anchor moveWithCells="1">
                  <from>
                    <xdr:col>13</xdr:col>
                    <xdr:colOff>83820</xdr:colOff>
                    <xdr:row>13</xdr:row>
                    <xdr:rowOff>30480</xdr:rowOff>
                  </from>
                  <to>
                    <xdr:col>13</xdr:col>
                    <xdr:colOff>312420</xdr:colOff>
                    <xdr:row>13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354" r:id="rId21" name="Option Button 18">
              <controlPr defaultSize="0" autoFill="0" autoLine="0" autoPict="0">
                <anchor moveWithCells="1">
                  <from>
                    <xdr:col>15</xdr:col>
                    <xdr:colOff>83820</xdr:colOff>
                    <xdr:row>13</xdr:row>
                    <xdr:rowOff>30480</xdr:rowOff>
                  </from>
                  <to>
                    <xdr:col>15</xdr:col>
                    <xdr:colOff>312420</xdr:colOff>
                    <xdr:row>13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355" r:id="rId22" name="Group Box 19">
              <controlPr defaultSize="0" print="0" autoFill="0" autoPict="0">
                <anchor moveWithCells="1">
                  <from>
                    <xdr:col>6</xdr:col>
                    <xdr:colOff>76200</xdr:colOff>
                    <xdr:row>15</xdr:row>
                    <xdr:rowOff>22860</xdr:rowOff>
                  </from>
                  <to>
                    <xdr:col>16</xdr:col>
                    <xdr:colOff>129540</xdr:colOff>
                    <xdr:row>15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356" r:id="rId23" name="Option Button 20">
              <controlPr defaultSize="0" autoFill="0" autoLine="0" autoPict="0">
                <anchor moveWithCells="1">
                  <from>
                    <xdr:col>7</xdr:col>
                    <xdr:colOff>83820</xdr:colOff>
                    <xdr:row>15</xdr:row>
                    <xdr:rowOff>53340</xdr:rowOff>
                  </from>
                  <to>
                    <xdr:col>7</xdr:col>
                    <xdr:colOff>312420</xdr:colOff>
                    <xdr:row>15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357" r:id="rId24" name="Option Button 21">
              <controlPr defaultSize="0" autoFill="0" autoLine="0" autoPict="0">
                <anchor moveWithCells="1">
                  <from>
                    <xdr:col>9</xdr:col>
                    <xdr:colOff>83820</xdr:colOff>
                    <xdr:row>15</xdr:row>
                    <xdr:rowOff>53340</xdr:rowOff>
                  </from>
                  <to>
                    <xdr:col>9</xdr:col>
                    <xdr:colOff>312420</xdr:colOff>
                    <xdr:row>15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358" r:id="rId25" name="Option Button 22">
              <controlPr defaultSize="0" autoFill="0" autoLine="0" autoPict="0">
                <anchor moveWithCells="1">
                  <from>
                    <xdr:col>11</xdr:col>
                    <xdr:colOff>83820</xdr:colOff>
                    <xdr:row>15</xdr:row>
                    <xdr:rowOff>53340</xdr:rowOff>
                  </from>
                  <to>
                    <xdr:col>11</xdr:col>
                    <xdr:colOff>312420</xdr:colOff>
                    <xdr:row>15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359" r:id="rId26" name="Option Button 23">
              <controlPr defaultSize="0" autoFill="0" autoLine="0" autoPict="0">
                <anchor moveWithCells="1">
                  <from>
                    <xdr:col>13</xdr:col>
                    <xdr:colOff>83820</xdr:colOff>
                    <xdr:row>15</xdr:row>
                    <xdr:rowOff>53340</xdr:rowOff>
                  </from>
                  <to>
                    <xdr:col>13</xdr:col>
                    <xdr:colOff>312420</xdr:colOff>
                    <xdr:row>15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360" r:id="rId27" name="Option Button 24">
              <controlPr defaultSize="0" autoFill="0" autoLine="0" autoPict="0">
                <anchor moveWithCells="1">
                  <from>
                    <xdr:col>15</xdr:col>
                    <xdr:colOff>83820</xdr:colOff>
                    <xdr:row>15</xdr:row>
                    <xdr:rowOff>53340</xdr:rowOff>
                  </from>
                  <to>
                    <xdr:col>15</xdr:col>
                    <xdr:colOff>312420</xdr:colOff>
                    <xdr:row>15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361" r:id="rId28" name="Group Box 25">
              <controlPr defaultSize="0" print="0" autoFill="0" autoPict="0">
                <anchor moveWithCells="1">
                  <from>
                    <xdr:col>6</xdr:col>
                    <xdr:colOff>76200</xdr:colOff>
                    <xdr:row>16</xdr:row>
                    <xdr:rowOff>30480</xdr:rowOff>
                  </from>
                  <to>
                    <xdr:col>16</xdr:col>
                    <xdr:colOff>129540</xdr:colOff>
                    <xdr:row>16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362" r:id="rId29" name="Option Button 26">
              <controlPr defaultSize="0" autoFill="0" autoLine="0" autoPict="0">
                <anchor moveWithCells="1">
                  <from>
                    <xdr:col>7</xdr:col>
                    <xdr:colOff>83820</xdr:colOff>
                    <xdr:row>16</xdr:row>
                    <xdr:rowOff>60960</xdr:rowOff>
                  </from>
                  <to>
                    <xdr:col>7</xdr:col>
                    <xdr:colOff>312420</xdr:colOff>
                    <xdr:row>16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363" r:id="rId30" name="Option Button 27">
              <controlPr defaultSize="0" autoFill="0" autoLine="0" autoPict="0">
                <anchor moveWithCells="1">
                  <from>
                    <xdr:col>9</xdr:col>
                    <xdr:colOff>83820</xdr:colOff>
                    <xdr:row>16</xdr:row>
                    <xdr:rowOff>60960</xdr:rowOff>
                  </from>
                  <to>
                    <xdr:col>9</xdr:col>
                    <xdr:colOff>312420</xdr:colOff>
                    <xdr:row>16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364" r:id="rId31" name="Option Button 28">
              <controlPr defaultSize="0" autoFill="0" autoLine="0" autoPict="0">
                <anchor moveWithCells="1">
                  <from>
                    <xdr:col>11</xdr:col>
                    <xdr:colOff>83820</xdr:colOff>
                    <xdr:row>16</xdr:row>
                    <xdr:rowOff>60960</xdr:rowOff>
                  </from>
                  <to>
                    <xdr:col>11</xdr:col>
                    <xdr:colOff>312420</xdr:colOff>
                    <xdr:row>16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365" r:id="rId32" name="Option Button 29">
              <controlPr defaultSize="0" autoFill="0" autoLine="0" autoPict="0">
                <anchor moveWithCells="1">
                  <from>
                    <xdr:col>13</xdr:col>
                    <xdr:colOff>83820</xdr:colOff>
                    <xdr:row>16</xdr:row>
                    <xdr:rowOff>60960</xdr:rowOff>
                  </from>
                  <to>
                    <xdr:col>13</xdr:col>
                    <xdr:colOff>312420</xdr:colOff>
                    <xdr:row>16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366" r:id="rId33" name="Option Button 30">
              <controlPr defaultSize="0" autoFill="0" autoLine="0" autoPict="0">
                <anchor moveWithCells="1">
                  <from>
                    <xdr:col>15</xdr:col>
                    <xdr:colOff>83820</xdr:colOff>
                    <xdr:row>16</xdr:row>
                    <xdr:rowOff>60960</xdr:rowOff>
                  </from>
                  <to>
                    <xdr:col>15</xdr:col>
                    <xdr:colOff>312420</xdr:colOff>
                    <xdr:row>16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367" r:id="rId34" name="Group Box 31">
              <controlPr defaultSize="0" print="0" autoFill="0" autoPict="0">
                <anchor moveWithCells="1">
                  <from>
                    <xdr:col>6</xdr:col>
                    <xdr:colOff>76200</xdr:colOff>
                    <xdr:row>17</xdr:row>
                    <xdr:rowOff>7620</xdr:rowOff>
                  </from>
                  <to>
                    <xdr:col>16</xdr:col>
                    <xdr:colOff>129540</xdr:colOff>
                    <xdr:row>17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368" r:id="rId35" name="Option Button 32">
              <controlPr defaultSize="0" autoFill="0" autoLine="0" autoPict="0">
                <anchor moveWithCells="1">
                  <from>
                    <xdr:col>7</xdr:col>
                    <xdr:colOff>83820</xdr:colOff>
                    <xdr:row>17</xdr:row>
                    <xdr:rowOff>45720</xdr:rowOff>
                  </from>
                  <to>
                    <xdr:col>7</xdr:col>
                    <xdr:colOff>312420</xdr:colOff>
                    <xdr:row>17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369" r:id="rId36" name="Option Button 33">
              <controlPr defaultSize="0" autoFill="0" autoLine="0" autoPict="0">
                <anchor moveWithCells="1">
                  <from>
                    <xdr:col>9</xdr:col>
                    <xdr:colOff>83820</xdr:colOff>
                    <xdr:row>17</xdr:row>
                    <xdr:rowOff>45720</xdr:rowOff>
                  </from>
                  <to>
                    <xdr:col>9</xdr:col>
                    <xdr:colOff>312420</xdr:colOff>
                    <xdr:row>17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370" r:id="rId37" name="Option Button 34">
              <controlPr defaultSize="0" autoFill="0" autoLine="0" autoPict="0">
                <anchor moveWithCells="1">
                  <from>
                    <xdr:col>11</xdr:col>
                    <xdr:colOff>83820</xdr:colOff>
                    <xdr:row>17</xdr:row>
                    <xdr:rowOff>45720</xdr:rowOff>
                  </from>
                  <to>
                    <xdr:col>11</xdr:col>
                    <xdr:colOff>312420</xdr:colOff>
                    <xdr:row>17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371" r:id="rId38" name="Option Button 35">
              <controlPr defaultSize="0" autoFill="0" autoLine="0" autoPict="0">
                <anchor moveWithCells="1">
                  <from>
                    <xdr:col>13</xdr:col>
                    <xdr:colOff>83820</xdr:colOff>
                    <xdr:row>17</xdr:row>
                    <xdr:rowOff>45720</xdr:rowOff>
                  </from>
                  <to>
                    <xdr:col>13</xdr:col>
                    <xdr:colOff>312420</xdr:colOff>
                    <xdr:row>17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372" r:id="rId39" name="Option Button 36">
              <controlPr defaultSize="0" autoFill="0" autoLine="0" autoPict="0">
                <anchor moveWithCells="1">
                  <from>
                    <xdr:col>15</xdr:col>
                    <xdr:colOff>83820</xdr:colOff>
                    <xdr:row>17</xdr:row>
                    <xdr:rowOff>45720</xdr:rowOff>
                  </from>
                  <to>
                    <xdr:col>15</xdr:col>
                    <xdr:colOff>312420</xdr:colOff>
                    <xdr:row>17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373" r:id="rId40" name="Group Box 37">
              <controlPr defaultSize="0" print="0" autoFill="0" autoPict="0">
                <anchor moveWithCells="1">
                  <from>
                    <xdr:col>6</xdr:col>
                    <xdr:colOff>76200</xdr:colOff>
                    <xdr:row>24</xdr:row>
                    <xdr:rowOff>15240</xdr:rowOff>
                  </from>
                  <to>
                    <xdr:col>16</xdr:col>
                    <xdr:colOff>129540</xdr:colOff>
                    <xdr:row>24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374" r:id="rId41" name="Option Button 38">
              <controlPr defaultSize="0" autoFill="0" autoLine="0" autoPict="0">
                <anchor moveWithCells="1">
                  <from>
                    <xdr:col>7</xdr:col>
                    <xdr:colOff>83820</xdr:colOff>
                    <xdr:row>24</xdr:row>
                    <xdr:rowOff>45720</xdr:rowOff>
                  </from>
                  <to>
                    <xdr:col>7</xdr:col>
                    <xdr:colOff>312420</xdr:colOff>
                    <xdr:row>24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375" r:id="rId42" name="Option Button 39">
              <controlPr defaultSize="0" autoFill="0" autoLine="0" autoPict="0">
                <anchor moveWithCells="1">
                  <from>
                    <xdr:col>9</xdr:col>
                    <xdr:colOff>83820</xdr:colOff>
                    <xdr:row>24</xdr:row>
                    <xdr:rowOff>45720</xdr:rowOff>
                  </from>
                  <to>
                    <xdr:col>9</xdr:col>
                    <xdr:colOff>312420</xdr:colOff>
                    <xdr:row>24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376" r:id="rId43" name="Option Button 40">
              <controlPr defaultSize="0" autoFill="0" autoLine="0" autoPict="0">
                <anchor moveWithCells="1">
                  <from>
                    <xdr:col>11</xdr:col>
                    <xdr:colOff>83820</xdr:colOff>
                    <xdr:row>24</xdr:row>
                    <xdr:rowOff>45720</xdr:rowOff>
                  </from>
                  <to>
                    <xdr:col>11</xdr:col>
                    <xdr:colOff>312420</xdr:colOff>
                    <xdr:row>24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377" r:id="rId44" name="Option Button 41">
              <controlPr defaultSize="0" autoFill="0" autoLine="0" autoPict="0">
                <anchor moveWithCells="1">
                  <from>
                    <xdr:col>13</xdr:col>
                    <xdr:colOff>83820</xdr:colOff>
                    <xdr:row>24</xdr:row>
                    <xdr:rowOff>45720</xdr:rowOff>
                  </from>
                  <to>
                    <xdr:col>13</xdr:col>
                    <xdr:colOff>312420</xdr:colOff>
                    <xdr:row>24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378" r:id="rId45" name="Option Button 42">
              <controlPr defaultSize="0" autoFill="0" autoLine="0" autoPict="0">
                <anchor moveWithCells="1">
                  <from>
                    <xdr:col>15</xdr:col>
                    <xdr:colOff>83820</xdr:colOff>
                    <xdr:row>24</xdr:row>
                    <xdr:rowOff>45720</xdr:rowOff>
                  </from>
                  <to>
                    <xdr:col>15</xdr:col>
                    <xdr:colOff>312420</xdr:colOff>
                    <xdr:row>24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379" r:id="rId46" name="Group Box 43">
              <controlPr defaultSize="0" print="0" autoFill="0" autoPict="0">
                <anchor moveWithCells="1">
                  <from>
                    <xdr:col>6</xdr:col>
                    <xdr:colOff>76200</xdr:colOff>
                    <xdr:row>25</xdr:row>
                    <xdr:rowOff>7620</xdr:rowOff>
                  </from>
                  <to>
                    <xdr:col>16</xdr:col>
                    <xdr:colOff>129540</xdr:colOff>
                    <xdr:row>25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380" r:id="rId47" name="Option Button 44">
              <controlPr defaultSize="0" autoFill="0" autoLine="0" autoPict="0">
                <anchor moveWithCells="1">
                  <from>
                    <xdr:col>7</xdr:col>
                    <xdr:colOff>83820</xdr:colOff>
                    <xdr:row>25</xdr:row>
                    <xdr:rowOff>45720</xdr:rowOff>
                  </from>
                  <to>
                    <xdr:col>7</xdr:col>
                    <xdr:colOff>312420</xdr:colOff>
                    <xdr:row>25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381" r:id="rId48" name="Option Button 45">
              <controlPr defaultSize="0" autoFill="0" autoLine="0" autoPict="0">
                <anchor moveWithCells="1">
                  <from>
                    <xdr:col>9</xdr:col>
                    <xdr:colOff>83820</xdr:colOff>
                    <xdr:row>25</xdr:row>
                    <xdr:rowOff>45720</xdr:rowOff>
                  </from>
                  <to>
                    <xdr:col>9</xdr:col>
                    <xdr:colOff>312420</xdr:colOff>
                    <xdr:row>25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382" r:id="rId49" name="Option Button 46">
              <controlPr defaultSize="0" autoFill="0" autoLine="0" autoPict="0">
                <anchor moveWithCells="1">
                  <from>
                    <xdr:col>11</xdr:col>
                    <xdr:colOff>83820</xdr:colOff>
                    <xdr:row>25</xdr:row>
                    <xdr:rowOff>45720</xdr:rowOff>
                  </from>
                  <to>
                    <xdr:col>11</xdr:col>
                    <xdr:colOff>312420</xdr:colOff>
                    <xdr:row>25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383" r:id="rId50" name="Option Button 47">
              <controlPr defaultSize="0" autoFill="0" autoLine="0" autoPict="0">
                <anchor moveWithCells="1">
                  <from>
                    <xdr:col>13</xdr:col>
                    <xdr:colOff>83820</xdr:colOff>
                    <xdr:row>25</xdr:row>
                    <xdr:rowOff>45720</xdr:rowOff>
                  </from>
                  <to>
                    <xdr:col>13</xdr:col>
                    <xdr:colOff>312420</xdr:colOff>
                    <xdr:row>25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384" r:id="rId51" name="Option Button 48">
              <controlPr defaultSize="0" autoFill="0" autoLine="0" autoPict="0">
                <anchor moveWithCells="1">
                  <from>
                    <xdr:col>15</xdr:col>
                    <xdr:colOff>83820</xdr:colOff>
                    <xdr:row>25</xdr:row>
                    <xdr:rowOff>45720</xdr:rowOff>
                  </from>
                  <to>
                    <xdr:col>15</xdr:col>
                    <xdr:colOff>312420</xdr:colOff>
                    <xdr:row>25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385" r:id="rId52" name="Group Box 49">
              <controlPr defaultSize="0" print="0" autoFill="0" autoPict="0">
                <anchor moveWithCells="1">
                  <from>
                    <xdr:col>6</xdr:col>
                    <xdr:colOff>76200</xdr:colOff>
                    <xdr:row>26</xdr:row>
                    <xdr:rowOff>15240</xdr:rowOff>
                  </from>
                  <to>
                    <xdr:col>16</xdr:col>
                    <xdr:colOff>129540</xdr:colOff>
                    <xdr:row>26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386" r:id="rId53" name="Option Button 50">
              <controlPr defaultSize="0" autoFill="0" autoLine="0" autoPict="0">
                <anchor moveWithCells="1">
                  <from>
                    <xdr:col>7</xdr:col>
                    <xdr:colOff>83820</xdr:colOff>
                    <xdr:row>26</xdr:row>
                    <xdr:rowOff>45720</xdr:rowOff>
                  </from>
                  <to>
                    <xdr:col>7</xdr:col>
                    <xdr:colOff>312420</xdr:colOff>
                    <xdr:row>26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387" r:id="rId54" name="Option Button 51">
              <controlPr defaultSize="0" autoFill="0" autoLine="0" autoPict="0">
                <anchor moveWithCells="1">
                  <from>
                    <xdr:col>9</xdr:col>
                    <xdr:colOff>83820</xdr:colOff>
                    <xdr:row>26</xdr:row>
                    <xdr:rowOff>45720</xdr:rowOff>
                  </from>
                  <to>
                    <xdr:col>9</xdr:col>
                    <xdr:colOff>312420</xdr:colOff>
                    <xdr:row>26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388" r:id="rId55" name="Option Button 52">
              <controlPr defaultSize="0" autoFill="0" autoLine="0" autoPict="0">
                <anchor moveWithCells="1">
                  <from>
                    <xdr:col>11</xdr:col>
                    <xdr:colOff>83820</xdr:colOff>
                    <xdr:row>26</xdr:row>
                    <xdr:rowOff>45720</xdr:rowOff>
                  </from>
                  <to>
                    <xdr:col>11</xdr:col>
                    <xdr:colOff>312420</xdr:colOff>
                    <xdr:row>26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389" r:id="rId56" name="Option Button 53">
              <controlPr defaultSize="0" autoFill="0" autoLine="0" autoPict="0">
                <anchor moveWithCells="1">
                  <from>
                    <xdr:col>13</xdr:col>
                    <xdr:colOff>83820</xdr:colOff>
                    <xdr:row>26</xdr:row>
                    <xdr:rowOff>45720</xdr:rowOff>
                  </from>
                  <to>
                    <xdr:col>13</xdr:col>
                    <xdr:colOff>312420</xdr:colOff>
                    <xdr:row>26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390" r:id="rId57" name="Option Button 54">
              <controlPr defaultSize="0" autoFill="0" autoLine="0" autoPict="0">
                <anchor moveWithCells="1">
                  <from>
                    <xdr:col>15</xdr:col>
                    <xdr:colOff>83820</xdr:colOff>
                    <xdr:row>26</xdr:row>
                    <xdr:rowOff>45720</xdr:rowOff>
                  </from>
                  <to>
                    <xdr:col>15</xdr:col>
                    <xdr:colOff>312420</xdr:colOff>
                    <xdr:row>26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391" r:id="rId58" name="Group Box 55">
              <controlPr defaultSize="0" print="0" autoFill="0" autoPict="0">
                <anchor moveWithCells="1">
                  <from>
                    <xdr:col>6</xdr:col>
                    <xdr:colOff>76200</xdr:colOff>
                    <xdr:row>27</xdr:row>
                    <xdr:rowOff>30480</xdr:rowOff>
                  </from>
                  <to>
                    <xdr:col>16</xdr:col>
                    <xdr:colOff>129540</xdr:colOff>
                    <xdr:row>27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392" r:id="rId59" name="Option Button 56">
              <controlPr defaultSize="0" autoFill="0" autoLine="0" autoPict="0">
                <anchor moveWithCells="1">
                  <from>
                    <xdr:col>7</xdr:col>
                    <xdr:colOff>83820</xdr:colOff>
                    <xdr:row>27</xdr:row>
                    <xdr:rowOff>60960</xdr:rowOff>
                  </from>
                  <to>
                    <xdr:col>7</xdr:col>
                    <xdr:colOff>312420</xdr:colOff>
                    <xdr:row>27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393" r:id="rId60" name="Option Button 57">
              <controlPr defaultSize="0" autoFill="0" autoLine="0" autoPict="0">
                <anchor moveWithCells="1">
                  <from>
                    <xdr:col>9</xdr:col>
                    <xdr:colOff>83820</xdr:colOff>
                    <xdr:row>27</xdr:row>
                    <xdr:rowOff>60960</xdr:rowOff>
                  </from>
                  <to>
                    <xdr:col>9</xdr:col>
                    <xdr:colOff>312420</xdr:colOff>
                    <xdr:row>27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394" r:id="rId61" name="Option Button 58">
              <controlPr defaultSize="0" autoFill="0" autoLine="0" autoPict="0">
                <anchor moveWithCells="1">
                  <from>
                    <xdr:col>11</xdr:col>
                    <xdr:colOff>83820</xdr:colOff>
                    <xdr:row>27</xdr:row>
                    <xdr:rowOff>60960</xdr:rowOff>
                  </from>
                  <to>
                    <xdr:col>11</xdr:col>
                    <xdr:colOff>312420</xdr:colOff>
                    <xdr:row>27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395" r:id="rId62" name="Option Button 59">
              <controlPr defaultSize="0" autoFill="0" autoLine="0" autoPict="0">
                <anchor moveWithCells="1">
                  <from>
                    <xdr:col>13</xdr:col>
                    <xdr:colOff>83820</xdr:colOff>
                    <xdr:row>27</xdr:row>
                    <xdr:rowOff>60960</xdr:rowOff>
                  </from>
                  <to>
                    <xdr:col>13</xdr:col>
                    <xdr:colOff>312420</xdr:colOff>
                    <xdr:row>27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396" r:id="rId63" name="Option Button 60">
              <controlPr defaultSize="0" autoFill="0" autoLine="0" autoPict="0">
                <anchor moveWithCells="1">
                  <from>
                    <xdr:col>15</xdr:col>
                    <xdr:colOff>83820</xdr:colOff>
                    <xdr:row>27</xdr:row>
                    <xdr:rowOff>60960</xdr:rowOff>
                  </from>
                  <to>
                    <xdr:col>15</xdr:col>
                    <xdr:colOff>312420</xdr:colOff>
                    <xdr:row>27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397" r:id="rId64" name="Group Box 61">
              <controlPr defaultSize="0" print="0" autoFill="0" autoPict="0">
                <anchor moveWithCells="1">
                  <from>
                    <xdr:col>6</xdr:col>
                    <xdr:colOff>68580</xdr:colOff>
                    <xdr:row>10</xdr:row>
                    <xdr:rowOff>15240</xdr:rowOff>
                  </from>
                  <to>
                    <xdr:col>16</xdr:col>
                    <xdr:colOff>129540</xdr:colOff>
                    <xdr:row>10</xdr:row>
                    <xdr:rowOff>220980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398" r:id="rId65" name="Option Button 62">
              <controlPr defaultSize="0" autoFill="0" autoLine="0" autoPict="0">
                <anchor moveWithCells="1">
                  <from>
                    <xdr:col>7</xdr:col>
                    <xdr:colOff>76200</xdr:colOff>
                    <xdr:row>10</xdr:row>
                    <xdr:rowOff>53340</xdr:rowOff>
                  </from>
                  <to>
                    <xdr:col>7</xdr:col>
                    <xdr:colOff>304800</xdr:colOff>
                    <xdr:row>10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399" r:id="rId66" name="Option Button 63">
              <controlPr defaultSize="0" autoFill="0" autoLine="0" autoPict="0">
                <anchor moveWithCells="1">
                  <from>
                    <xdr:col>9</xdr:col>
                    <xdr:colOff>76200</xdr:colOff>
                    <xdr:row>10</xdr:row>
                    <xdr:rowOff>53340</xdr:rowOff>
                  </from>
                  <to>
                    <xdr:col>9</xdr:col>
                    <xdr:colOff>304800</xdr:colOff>
                    <xdr:row>10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00" r:id="rId67" name="Option Button 64">
              <controlPr defaultSize="0" autoFill="0" autoLine="0" autoPict="0">
                <anchor moveWithCells="1">
                  <from>
                    <xdr:col>11</xdr:col>
                    <xdr:colOff>76200</xdr:colOff>
                    <xdr:row>10</xdr:row>
                    <xdr:rowOff>53340</xdr:rowOff>
                  </from>
                  <to>
                    <xdr:col>11</xdr:col>
                    <xdr:colOff>304800</xdr:colOff>
                    <xdr:row>10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01" r:id="rId68" name="Option Button 65">
              <controlPr defaultSize="0" autoFill="0" autoLine="0" autoPict="0">
                <anchor moveWithCells="1">
                  <from>
                    <xdr:col>13</xdr:col>
                    <xdr:colOff>76200</xdr:colOff>
                    <xdr:row>10</xdr:row>
                    <xdr:rowOff>53340</xdr:rowOff>
                  </from>
                  <to>
                    <xdr:col>13</xdr:col>
                    <xdr:colOff>312420</xdr:colOff>
                    <xdr:row>10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02" r:id="rId69" name="Option Button 66">
              <controlPr defaultSize="0" autoFill="0" autoLine="0" autoPict="0">
                <anchor moveWithCells="1">
                  <from>
                    <xdr:col>15</xdr:col>
                    <xdr:colOff>83820</xdr:colOff>
                    <xdr:row>10</xdr:row>
                    <xdr:rowOff>53340</xdr:rowOff>
                  </from>
                  <to>
                    <xdr:col>15</xdr:col>
                    <xdr:colOff>312420</xdr:colOff>
                    <xdr:row>10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04" r:id="rId70" name="Group Box 68">
              <controlPr defaultSize="0" print="0" autoFill="0" autoPict="0">
                <anchor moveWithCells="1">
                  <from>
                    <xdr:col>6</xdr:col>
                    <xdr:colOff>76200</xdr:colOff>
                    <xdr:row>18</xdr:row>
                    <xdr:rowOff>7620</xdr:rowOff>
                  </from>
                  <to>
                    <xdr:col>16</xdr:col>
                    <xdr:colOff>129540</xdr:colOff>
                    <xdr:row>18</xdr:row>
                    <xdr:rowOff>213360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05" r:id="rId71" name="Option Button 69">
              <controlPr defaultSize="0" autoFill="0" autoLine="0" autoPict="0">
                <anchor moveWithCells="1">
                  <from>
                    <xdr:col>7</xdr:col>
                    <xdr:colOff>83820</xdr:colOff>
                    <xdr:row>18</xdr:row>
                    <xdr:rowOff>45720</xdr:rowOff>
                  </from>
                  <to>
                    <xdr:col>7</xdr:col>
                    <xdr:colOff>312420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06" r:id="rId72" name="Option Button 70">
              <controlPr defaultSize="0" autoFill="0" autoLine="0" autoPict="0">
                <anchor moveWithCells="1">
                  <from>
                    <xdr:col>9</xdr:col>
                    <xdr:colOff>83820</xdr:colOff>
                    <xdr:row>18</xdr:row>
                    <xdr:rowOff>45720</xdr:rowOff>
                  </from>
                  <to>
                    <xdr:col>9</xdr:col>
                    <xdr:colOff>312420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07" r:id="rId73" name="Option Button 71">
              <controlPr defaultSize="0" autoFill="0" autoLine="0" autoPict="0">
                <anchor moveWithCells="1">
                  <from>
                    <xdr:col>11</xdr:col>
                    <xdr:colOff>83820</xdr:colOff>
                    <xdr:row>18</xdr:row>
                    <xdr:rowOff>45720</xdr:rowOff>
                  </from>
                  <to>
                    <xdr:col>11</xdr:col>
                    <xdr:colOff>312420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08" r:id="rId74" name="Option Button 72">
              <controlPr defaultSize="0" autoFill="0" autoLine="0" autoPict="0">
                <anchor moveWithCells="1">
                  <from>
                    <xdr:col>13</xdr:col>
                    <xdr:colOff>83820</xdr:colOff>
                    <xdr:row>18</xdr:row>
                    <xdr:rowOff>45720</xdr:rowOff>
                  </from>
                  <to>
                    <xdr:col>13</xdr:col>
                    <xdr:colOff>312420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09" r:id="rId75" name="Option Button 73">
              <controlPr defaultSize="0" autoFill="0" autoLine="0" autoPict="0">
                <anchor moveWithCells="1">
                  <from>
                    <xdr:col>15</xdr:col>
                    <xdr:colOff>83820</xdr:colOff>
                    <xdr:row>18</xdr:row>
                    <xdr:rowOff>45720</xdr:rowOff>
                  </from>
                  <to>
                    <xdr:col>15</xdr:col>
                    <xdr:colOff>312420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10" r:id="rId76" name="Group Box 74">
              <controlPr defaultSize="0" print="0" autoFill="0" autoPict="0">
                <anchor moveWithCells="1">
                  <from>
                    <xdr:col>6</xdr:col>
                    <xdr:colOff>76200</xdr:colOff>
                    <xdr:row>19</xdr:row>
                    <xdr:rowOff>7620</xdr:rowOff>
                  </from>
                  <to>
                    <xdr:col>16</xdr:col>
                    <xdr:colOff>129540</xdr:colOff>
                    <xdr:row>19</xdr:row>
                    <xdr:rowOff>213360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11" r:id="rId77" name="Option Button 75">
              <controlPr defaultSize="0" autoFill="0" autoLine="0" autoPict="0">
                <anchor moveWithCells="1">
                  <from>
                    <xdr:col>7</xdr:col>
                    <xdr:colOff>83820</xdr:colOff>
                    <xdr:row>19</xdr:row>
                    <xdr:rowOff>45720</xdr:rowOff>
                  </from>
                  <to>
                    <xdr:col>7</xdr:col>
                    <xdr:colOff>312420</xdr:colOff>
                    <xdr:row>19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12" r:id="rId78" name="Option Button 76">
              <controlPr defaultSize="0" autoFill="0" autoLine="0" autoPict="0">
                <anchor moveWithCells="1">
                  <from>
                    <xdr:col>9</xdr:col>
                    <xdr:colOff>83820</xdr:colOff>
                    <xdr:row>19</xdr:row>
                    <xdr:rowOff>45720</xdr:rowOff>
                  </from>
                  <to>
                    <xdr:col>9</xdr:col>
                    <xdr:colOff>312420</xdr:colOff>
                    <xdr:row>19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13" r:id="rId79" name="Option Button 77">
              <controlPr defaultSize="0" autoFill="0" autoLine="0" autoPict="0">
                <anchor moveWithCells="1">
                  <from>
                    <xdr:col>11</xdr:col>
                    <xdr:colOff>83820</xdr:colOff>
                    <xdr:row>19</xdr:row>
                    <xdr:rowOff>45720</xdr:rowOff>
                  </from>
                  <to>
                    <xdr:col>11</xdr:col>
                    <xdr:colOff>312420</xdr:colOff>
                    <xdr:row>19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14" r:id="rId80" name="Option Button 78">
              <controlPr defaultSize="0" autoFill="0" autoLine="0" autoPict="0">
                <anchor moveWithCells="1">
                  <from>
                    <xdr:col>13</xdr:col>
                    <xdr:colOff>83820</xdr:colOff>
                    <xdr:row>19</xdr:row>
                    <xdr:rowOff>45720</xdr:rowOff>
                  </from>
                  <to>
                    <xdr:col>13</xdr:col>
                    <xdr:colOff>312420</xdr:colOff>
                    <xdr:row>19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15" r:id="rId81" name="Option Button 79">
              <controlPr defaultSize="0" autoFill="0" autoLine="0" autoPict="0">
                <anchor moveWithCells="1">
                  <from>
                    <xdr:col>15</xdr:col>
                    <xdr:colOff>83820</xdr:colOff>
                    <xdr:row>19</xdr:row>
                    <xdr:rowOff>45720</xdr:rowOff>
                  </from>
                  <to>
                    <xdr:col>15</xdr:col>
                    <xdr:colOff>312420</xdr:colOff>
                    <xdr:row>19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16" r:id="rId82" name="Group Box 80">
              <controlPr defaultSize="0" print="0" autoFill="0" autoPict="0">
                <anchor moveWithCells="1">
                  <from>
                    <xdr:col>6</xdr:col>
                    <xdr:colOff>76200</xdr:colOff>
                    <xdr:row>20</xdr:row>
                    <xdr:rowOff>22860</xdr:rowOff>
                  </from>
                  <to>
                    <xdr:col>16</xdr:col>
                    <xdr:colOff>129540</xdr:colOff>
                    <xdr:row>20</xdr:row>
                    <xdr:rowOff>213360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17" r:id="rId83" name="Option Button 81">
              <controlPr defaultSize="0" autoFill="0" autoLine="0" autoPict="0">
                <anchor moveWithCells="1">
                  <from>
                    <xdr:col>7</xdr:col>
                    <xdr:colOff>83820</xdr:colOff>
                    <xdr:row>20</xdr:row>
                    <xdr:rowOff>53340</xdr:rowOff>
                  </from>
                  <to>
                    <xdr:col>7</xdr:col>
                    <xdr:colOff>312420</xdr:colOff>
                    <xdr:row>20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18" r:id="rId84" name="Option Button 82">
              <controlPr defaultSize="0" autoFill="0" autoLine="0" autoPict="0">
                <anchor moveWithCells="1">
                  <from>
                    <xdr:col>9</xdr:col>
                    <xdr:colOff>83820</xdr:colOff>
                    <xdr:row>20</xdr:row>
                    <xdr:rowOff>53340</xdr:rowOff>
                  </from>
                  <to>
                    <xdr:col>9</xdr:col>
                    <xdr:colOff>312420</xdr:colOff>
                    <xdr:row>20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19" r:id="rId85" name="Option Button 83">
              <controlPr defaultSize="0" autoFill="0" autoLine="0" autoPict="0">
                <anchor moveWithCells="1">
                  <from>
                    <xdr:col>11</xdr:col>
                    <xdr:colOff>83820</xdr:colOff>
                    <xdr:row>20</xdr:row>
                    <xdr:rowOff>53340</xdr:rowOff>
                  </from>
                  <to>
                    <xdr:col>11</xdr:col>
                    <xdr:colOff>312420</xdr:colOff>
                    <xdr:row>20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20" r:id="rId86" name="Option Button 84">
              <controlPr defaultSize="0" autoFill="0" autoLine="0" autoPict="0">
                <anchor moveWithCells="1">
                  <from>
                    <xdr:col>13</xdr:col>
                    <xdr:colOff>83820</xdr:colOff>
                    <xdr:row>20</xdr:row>
                    <xdr:rowOff>53340</xdr:rowOff>
                  </from>
                  <to>
                    <xdr:col>13</xdr:col>
                    <xdr:colOff>312420</xdr:colOff>
                    <xdr:row>20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21" r:id="rId87" name="Option Button 85">
              <controlPr defaultSize="0" autoFill="0" autoLine="0" autoPict="0">
                <anchor moveWithCells="1">
                  <from>
                    <xdr:col>15</xdr:col>
                    <xdr:colOff>83820</xdr:colOff>
                    <xdr:row>20</xdr:row>
                    <xdr:rowOff>53340</xdr:rowOff>
                  </from>
                  <to>
                    <xdr:col>15</xdr:col>
                    <xdr:colOff>312420</xdr:colOff>
                    <xdr:row>20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22" r:id="rId88" name="Group Box 86">
              <controlPr defaultSize="0" print="0" autoFill="0" autoPict="0">
                <anchor moveWithCells="1">
                  <from>
                    <xdr:col>6</xdr:col>
                    <xdr:colOff>76200</xdr:colOff>
                    <xdr:row>21</xdr:row>
                    <xdr:rowOff>7620</xdr:rowOff>
                  </from>
                  <to>
                    <xdr:col>16</xdr:col>
                    <xdr:colOff>129540</xdr:colOff>
                    <xdr:row>21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23" r:id="rId89" name="Option Button 87">
              <controlPr defaultSize="0" autoFill="0" autoLine="0" autoPict="0">
                <anchor moveWithCells="1">
                  <from>
                    <xdr:col>7</xdr:col>
                    <xdr:colOff>83820</xdr:colOff>
                    <xdr:row>21</xdr:row>
                    <xdr:rowOff>45720</xdr:rowOff>
                  </from>
                  <to>
                    <xdr:col>7</xdr:col>
                    <xdr:colOff>312420</xdr:colOff>
                    <xdr:row>21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24" r:id="rId90" name="Option Button 88">
              <controlPr defaultSize="0" autoFill="0" autoLine="0" autoPict="0">
                <anchor moveWithCells="1">
                  <from>
                    <xdr:col>9</xdr:col>
                    <xdr:colOff>83820</xdr:colOff>
                    <xdr:row>21</xdr:row>
                    <xdr:rowOff>45720</xdr:rowOff>
                  </from>
                  <to>
                    <xdr:col>9</xdr:col>
                    <xdr:colOff>312420</xdr:colOff>
                    <xdr:row>21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25" r:id="rId91" name="Option Button 89">
              <controlPr defaultSize="0" autoFill="0" autoLine="0" autoPict="0">
                <anchor moveWithCells="1">
                  <from>
                    <xdr:col>11</xdr:col>
                    <xdr:colOff>83820</xdr:colOff>
                    <xdr:row>21</xdr:row>
                    <xdr:rowOff>45720</xdr:rowOff>
                  </from>
                  <to>
                    <xdr:col>11</xdr:col>
                    <xdr:colOff>312420</xdr:colOff>
                    <xdr:row>21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26" r:id="rId92" name="Option Button 90">
              <controlPr defaultSize="0" autoFill="0" autoLine="0" autoPict="0">
                <anchor moveWithCells="1">
                  <from>
                    <xdr:col>13</xdr:col>
                    <xdr:colOff>83820</xdr:colOff>
                    <xdr:row>21</xdr:row>
                    <xdr:rowOff>45720</xdr:rowOff>
                  </from>
                  <to>
                    <xdr:col>13</xdr:col>
                    <xdr:colOff>312420</xdr:colOff>
                    <xdr:row>21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27" r:id="rId93" name="Option Button 91">
              <controlPr defaultSize="0" autoFill="0" autoLine="0" autoPict="0">
                <anchor moveWithCells="1">
                  <from>
                    <xdr:col>15</xdr:col>
                    <xdr:colOff>83820</xdr:colOff>
                    <xdr:row>21</xdr:row>
                    <xdr:rowOff>45720</xdr:rowOff>
                  </from>
                  <to>
                    <xdr:col>15</xdr:col>
                    <xdr:colOff>312420</xdr:colOff>
                    <xdr:row>21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28" r:id="rId94" name="Group Box 92">
              <controlPr defaultSize="0" print="0" autoFill="0" autoPict="0">
                <anchor moveWithCells="1">
                  <from>
                    <xdr:col>6</xdr:col>
                    <xdr:colOff>76200</xdr:colOff>
                    <xdr:row>22</xdr:row>
                    <xdr:rowOff>7620</xdr:rowOff>
                  </from>
                  <to>
                    <xdr:col>16</xdr:col>
                    <xdr:colOff>129540</xdr:colOff>
                    <xdr:row>22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29" r:id="rId95" name="Option Button 93">
              <controlPr defaultSize="0" autoFill="0" autoLine="0" autoPict="0">
                <anchor moveWithCells="1">
                  <from>
                    <xdr:col>7</xdr:col>
                    <xdr:colOff>83820</xdr:colOff>
                    <xdr:row>22</xdr:row>
                    <xdr:rowOff>45720</xdr:rowOff>
                  </from>
                  <to>
                    <xdr:col>7</xdr:col>
                    <xdr:colOff>312420</xdr:colOff>
                    <xdr:row>22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30" r:id="rId96" name="Option Button 94">
              <controlPr defaultSize="0" autoFill="0" autoLine="0" autoPict="0">
                <anchor moveWithCells="1">
                  <from>
                    <xdr:col>9</xdr:col>
                    <xdr:colOff>83820</xdr:colOff>
                    <xdr:row>22</xdr:row>
                    <xdr:rowOff>45720</xdr:rowOff>
                  </from>
                  <to>
                    <xdr:col>9</xdr:col>
                    <xdr:colOff>312420</xdr:colOff>
                    <xdr:row>22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31" r:id="rId97" name="Option Button 95">
              <controlPr defaultSize="0" autoFill="0" autoLine="0" autoPict="0">
                <anchor moveWithCells="1">
                  <from>
                    <xdr:col>11</xdr:col>
                    <xdr:colOff>83820</xdr:colOff>
                    <xdr:row>22</xdr:row>
                    <xdr:rowOff>45720</xdr:rowOff>
                  </from>
                  <to>
                    <xdr:col>11</xdr:col>
                    <xdr:colOff>312420</xdr:colOff>
                    <xdr:row>22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32" r:id="rId98" name="Option Button 96">
              <controlPr defaultSize="0" autoFill="0" autoLine="0" autoPict="0">
                <anchor moveWithCells="1">
                  <from>
                    <xdr:col>13</xdr:col>
                    <xdr:colOff>83820</xdr:colOff>
                    <xdr:row>22</xdr:row>
                    <xdr:rowOff>45720</xdr:rowOff>
                  </from>
                  <to>
                    <xdr:col>13</xdr:col>
                    <xdr:colOff>312420</xdr:colOff>
                    <xdr:row>22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33" r:id="rId99" name="Option Button 97">
              <controlPr defaultSize="0" autoFill="0" autoLine="0" autoPict="0">
                <anchor moveWithCells="1">
                  <from>
                    <xdr:col>15</xdr:col>
                    <xdr:colOff>83820</xdr:colOff>
                    <xdr:row>22</xdr:row>
                    <xdr:rowOff>45720</xdr:rowOff>
                  </from>
                  <to>
                    <xdr:col>15</xdr:col>
                    <xdr:colOff>312420</xdr:colOff>
                    <xdr:row>22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34" r:id="rId100" name="Group Box 98">
              <controlPr defaultSize="0" print="0" autoFill="0" autoPict="0">
                <anchor moveWithCells="1">
                  <from>
                    <xdr:col>6</xdr:col>
                    <xdr:colOff>76200</xdr:colOff>
                    <xdr:row>29</xdr:row>
                    <xdr:rowOff>7620</xdr:rowOff>
                  </from>
                  <to>
                    <xdr:col>16</xdr:col>
                    <xdr:colOff>129540</xdr:colOff>
                    <xdr:row>29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35" r:id="rId101" name="Option Button 99">
              <controlPr defaultSize="0" autoFill="0" autoLine="0" autoPict="0">
                <anchor moveWithCells="1">
                  <from>
                    <xdr:col>7</xdr:col>
                    <xdr:colOff>83820</xdr:colOff>
                    <xdr:row>29</xdr:row>
                    <xdr:rowOff>45720</xdr:rowOff>
                  </from>
                  <to>
                    <xdr:col>7</xdr:col>
                    <xdr:colOff>312420</xdr:colOff>
                    <xdr:row>29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36" r:id="rId102" name="Option Button 100">
              <controlPr defaultSize="0" autoFill="0" autoLine="0" autoPict="0">
                <anchor moveWithCells="1">
                  <from>
                    <xdr:col>9</xdr:col>
                    <xdr:colOff>83820</xdr:colOff>
                    <xdr:row>29</xdr:row>
                    <xdr:rowOff>45720</xdr:rowOff>
                  </from>
                  <to>
                    <xdr:col>9</xdr:col>
                    <xdr:colOff>312420</xdr:colOff>
                    <xdr:row>29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37" r:id="rId103" name="Option Button 101">
              <controlPr defaultSize="0" autoFill="0" autoLine="0" autoPict="0">
                <anchor moveWithCells="1">
                  <from>
                    <xdr:col>11</xdr:col>
                    <xdr:colOff>83820</xdr:colOff>
                    <xdr:row>29</xdr:row>
                    <xdr:rowOff>45720</xdr:rowOff>
                  </from>
                  <to>
                    <xdr:col>11</xdr:col>
                    <xdr:colOff>312420</xdr:colOff>
                    <xdr:row>29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38" r:id="rId104" name="Option Button 102">
              <controlPr defaultSize="0" autoFill="0" autoLine="0" autoPict="0">
                <anchor moveWithCells="1">
                  <from>
                    <xdr:col>13</xdr:col>
                    <xdr:colOff>83820</xdr:colOff>
                    <xdr:row>29</xdr:row>
                    <xdr:rowOff>45720</xdr:rowOff>
                  </from>
                  <to>
                    <xdr:col>13</xdr:col>
                    <xdr:colOff>312420</xdr:colOff>
                    <xdr:row>29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39" r:id="rId105" name="Option Button 103">
              <controlPr defaultSize="0" autoFill="0" autoLine="0" autoPict="0">
                <anchor moveWithCells="1">
                  <from>
                    <xdr:col>15</xdr:col>
                    <xdr:colOff>83820</xdr:colOff>
                    <xdr:row>29</xdr:row>
                    <xdr:rowOff>45720</xdr:rowOff>
                  </from>
                  <to>
                    <xdr:col>15</xdr:col>
                    <xdr:colOff>312420</xdr:colOff>
                    <xdr:row>29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40" r:id="rId106" name="Group Box 104">
              <controlPr defaultSize="0" print="0" autoFill="0" autoPict="0">
                <anchor moveWithCells="1">
                  <from>
                    <xdr:col>6</xdr:col>
                    <xdr:colOff>76200</xdr:colOff>
                    <xdr:row>30</xdr:row>
                    <xdr:rowOff>7620</xdr:rowOff>
                  </from>
                  <to>
                    <xdr:col>16</xdr:col>
                    <xdr:colOff>129540</xdr:colOff>
                    <xdr:row>30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41" r:id="rId107" name="Option Button 105">
              <controlPr defaultSize="0" autoFill="0" autoLine="0" autoPict="0">
                <anchor moveWithCells="1">
                  <from>
                    <xdr:col>7</xdr:col>
                    <xdr:colOff>83820</xdr:colOff>
                    <xdr:row>30</xdr:row>
                    <xdr:rowOff>38100</xdr:rowOff>
                  </from>
                  <to>
                    <xdr:col>7</xdr:col>
                    <xdr:colOff>312420</xdr:colOff>
                    <xdr:row>30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42" r:id="rId108" name="Option Button 106">
              <controlPr defaultSize="0" autoFill="0" autoLine="0" autoPict="0">
                <anchor moveWithCells="1">
                  <from>
                    <xdr:col>9</xdr:col>
                    <xdr:colOff>83820</xdr:colOff>
                    <xdr:row>30</xdr:row>
                    <xdr:rowOff>38100</xdr:rowOff>
                  </from>
                  <to>
                    <xdr:col>9</xdr:col>
                    <xdr:colOff>312420</xdr:colOff>
                    <xdr:row>30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43" r:id="rId109" name="Option Button 107">
              <controlPr defaultSize="0" autoFill="0" autoLine="0" autoPict="0">
                <anchor moveWithCells="1">
                  <from>
                    <xdr:col>11</xdr:col>
                    <xdr:colOff>83820</xdr:colOff>
                    <xdr:row>30</xdr:row>
                    <xdr:rowOff>38100</xdr:rowOff>
                  </from>
                  <to>
                    <xdr:col>11</xdr:col>
                    <xdr:colOff>312420</xdr:colOff>
                    <xdr:row>30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44" r:id="rId110" name="Option Button 108">
              <controlPr defaultSize="0" autoFill="0" autoLine="0" autoPict="0">
                <anchor moveWithCells="1">
                  <from>
                    <xdr:col>13</xdr:col>
                    <xdr:colOff>83820</xdr:colOff>
                    <xdr:row>30</xdr:row>
                    <xdr:rowOff>38100</xdr:rowOff>
                  </from>
                  <to>
                    <xdr:col>13</xdr:col>
                    <xdr:colOff>312420</xdr:colOff>
                    <xdr:row>30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45" r:id="rId111" name="Option Button 109">
              <controlPr defaultSize="0" autoFill="0" autoLine="0" autoPict="0">
                <anchor moveWithCells="1">
                  <from>
                    <xdr:col>15</xdr:col>
                    <xdr:colOff>83820</xdr:colOff>
                    <xdr:row>30</xdr:row>
                    <xdr:rowOff>38100</xdr:rowOff>
                  </from>
                  <to>
                    <xdr:col>15</xdr:col>
                    <xdr:colOff>312420</xdr:colOff>
                    <xdr:row>30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46" r:id="rId112" name="Group Box 110">
              <controlPr defaultSize="0" print="0" autoFill="0" autoPict="0">
                <anchor moveWithCells="1">
                  <from>
                    <xdr:col>6</xdr:col>
                    <xdr:colOff>76200</xdr:colOff>
                    <xdr:row>31</xdr:row>
                    <xdr:rowOff>7620</xdr:rowOff>
                  </from>
                  <to>
                    <xdr:col>16</xdr:col>
                    <xdr:colOff>129540</xdr:colOff>
                    <xdr:row>31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47" r:id="rId113" name="Option Button 111">
              <controlPr defaultSize="0" autoFill="0" autoLine="0" autoPict="0">
                <anchor moveWithCells="1">
                  <from>
                    <xdr:col>7</xdr:col>
                    <xdr:colOff>83820</xdr:colOff>
                    <xdr:row>31</xdr:row>
                    <xdr:rowOff>45720</xdr:rowOff>
                  </from>
                  <to>
                    <xdr:col>7</xdr:col>
                    <xdr:colOff>312420</xdr:colOff>
                    <xdr:row>31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48" r:id="rId114" name="Option Button 112">
              <controlPr defaultSize="0" autoFill="0" autoLine="0" autoPict="0">
                <anchor moveWithCells="1">
                  <from>
                    <xdr:col>9</xdr:col>
                    <xdr:colOff>83820</xdr:colOff>
                    <xdr:row>31</xdr:row>
                    <xdr:rowOff>45720</xdr:rowOff>
                  </from>
                  <to>
                    <xdr:col>9</xdr:col>
                    <xdr:colOff>312420</xdr:colOff>
                    <xdr:row>31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49" r:id="rId115" name="Option Button 113">
              <controlPr defaultSize="0" autoFill="0" autoLine="0" autoPict="0">
                <anchor moveWithCells="1">
                  <from>
                    <xdr:col>11</xdr:col>
                    <xdr:colOff>83820</xdr:colOff>
                    <xdr:row>31</xdr:row>
                    <xdr:rowOff>45720</xdr:rowOff>
                  </from>
                  <to>
                    <xdr:col>11</xdr:col>
                    <xdr:colOff>312420</xdr:colOff>
                    <xdr:row>31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50" r:id="rId116" name="Option Button 114">
              <controlPr defaultSize="0" autoFill="0" autoLine="0" autoPict="0">
                <anchor moveWithCells="1">
                  <from>
                    <xdr:col>13</xdr:col>
                    <xdr:colOff>83820</xdr:colOff>
                    <xdr:row>31</xdr:row>
                    <xdr:rowOff>45720</xdr:rowOff>
                  </from>
                  <to>
                    <xdr:col>13</xdr:col>
                    <xdr:colOff>312420</xdr:colOff>
                    <xdr:row>31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51" r:id="rId117" name="Option Button 115">
              <controlPr defaultSize="0" autoFill="0" autoLine="0" autoPict="0">
                <anchor moveWithCells="1">
                  <from>
                    <xdr:col>15</xdr:col>
                    <xdr:colOff>83820</xdr:colOff>
                    <xdr:row>31</xdr:row>
                    <xdr:rowOff>45720</xdr:rowOff>
                  </from>
                  <to>
                    <xdr:col>15</xdr:col>
                    <xdr:colOff>312420</xdr:colOff>
                    <xdr:row>31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52" r:id="rId118" name="Group Box 116">
              <controlPr defaultSize="0" print="0" autoFill="0" autoPict="0">
                <anchor moveWithCells="1">
                  <from>
                    <xdr:col>6</xdr:col>
                    <xdr:colOff>76200</xdr:colOff>
                    <xdr:row>33</xdr:row>
                    <xdr:rowOff>22860</xdr:rowOff>
                  </from>
                  <to>
                    <xdr:col>16</xdr:col>
                    <xdr:colOff>129540</xdr:colOff>
                    <xdr:row>33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53" r:id="rId119" name="Option Button 117">
              <controlPr defaultSize="0" autoFill="0" autoLine="0" autoPict="0">
                <anchor moveWithCells="1">
                  <from>
                    <xdr:col>7</xdr:col>
                    <xdr:colOff>83820</xdr:colOff>
                    <xdr:row>33</xdr:row>
                    <xdr:rowOff>53340</xdr:rowOff>
                  </from>
                  <to>
                    <xdr:col>7</xdr:col>
                    <xdr:colOff>312420</xdr:colOff>
                    <xdr:row>33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54" r:id="rId120" name="Option Button 118">
              <controlPr defaultSize="0" autoFill="0" autoLine="0" autoPict="0">
                <anchor moveWithCells="1">
                  <from>
                    <xdr:col>9</xdr:col>
                    <xdr:colOff>83820</xdr:colOff>
                    <xdr:row>33</xdr:row>
                    <xdr:rowOff>53340</xdr:rowOff>
                  </from>
                  <to>
                    <xdr:col>9</xdr:col>
                    <xdr:colOff>312420</xdr:colOff>
                    <xdr:row>33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55" r:id="rId121" name="Option Button 119">
              <controlPr defaultSize="0" autoFill="0" autoLine="0" autoPict="0">
                <anchor moveWithCells="1">
                  <from>
                    <xdr:col>11</xdr:col>
                    <xdr:colOff>83820</xdr:colOff>
                    <xdr:row>33</xdr:row>
                    <xdr:rowOff>53340</xdr:rowOff>
                  </from>
                  <to>
                    <xdr:col>11</xdr:col>
                    <xdr:colOff>312420</xdr:colOff>
                    <xdr:row>33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56" r:id="rId122" name="Option Button 120">
              <controlPr defaultSize="0" autoFill="0" autoLine="0" autoPict="0">
                <anchor moveWithCells="1">
                  <from>
                    <xdr:col>13</xdr:col>
                    <xdr:colOff>83820</xdr:colOff>
                    <xdr:row>33</xdr:row>
                    <xdr:rowOff>53340</xdr:rowOff>
                  </from>
                  <to>
                    <xdr:col>13</xdr:col>
                    <xdr:colOff>312420</xdr:colOff>
                    <xdr:row>33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57" r:id="rId123" name="Option Button 121">
              <controlPr defaultSize="0" autoFill="0" autoLine="0" autoPict="0">
                <anchor moveWithCells="1">
                  <from>
                    <xdr:col>15</xdr:col>
                    <xdr:colOff>83820</xdr:colOff>
                    <xdr:row>33</xdr:row>
                    <xdr:rowOff>53340</xdr:rowOff>
                  </from>
                  <to>
                    <xdr:col>15</xdr:col>
                    <xdr:colOff>312420</xdr:colOff>
                    <xdr:row>33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58" r:id="rId124" name="Group Box 122">
              <controlPr defaultSize="0" print="0" autoFill="0" autoPict="0">
                <anchor moveWithCells="1">
                  <from>
                    <xdr:col>6</xdr:col>
                    <xdr:colOff>76200</xdr:colOff>
                    <xdr:row>34</xdr:row>
                    <xdr:rowOff>22860</xdr:rowOff>
                  </from>
                  <to>
                    <xdr:col>16</xdr:col>
                    <xdr:colOff>129540</xdr:colOff>
                    <xdr:row>34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59" r:id="rId125" name="Option Button 123">
              <controlPr defaultSize="0" autoFill="0" autoLine="0" autoPict="0">
                <anchor moveWithCells="1">
                  <from>
                    <xdr:col>7</xdr:col>
                    <xdr:colOff>83820</xdr:colOff>
                    <xdr:row>34</xdr:row>
                    <xdr:rowOff>45720</xdr:rowOff>
                  </from>
                  <to>
                    <xdr:col>7</xdr:col>
                    <xdr:colOff>312420</xdr:colOff>
                    <xdr:row>34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60" r:id="rId126" name="Option Button 124">
              <controlPr defaultSize="0" autoFill="0" autoLine="0" autoPict="0">
                <anchor moveWithCells="1">
                  <from>
                    <xdr:col>9</xdr:col>
                    <xdr:colOff>83820</xdr:colOff>
                    <xdr:row>34</xdr:row>
                    <xdr:rowOff>45720</xdr:rowOff>
                  </from>
                  <to>
                    <xdr:col>9</xdr:col>
                    <xdr:colOff>312420</xdr:colOff>
                    <xdr:row>34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61" r:id="rId127" name="Option Button 125">
              <controlPr defaultSize="0" autoFill="0" autoLine="0" autoPict="0">
                <anchor moveWithCells="1">
                  <from>
                    <xdr:col>11</xdr:col>
                    <xdr:colOff>83820</xdr:colOff>
                    <xdr:row>34</xdr:row>
                    <xdr:rowOff>45720</xdr:rowOff>
                  </from>
                  <to>
                    <xdr:col>11</xdr:col>
                    <xdr:colOff>312420</xdr:colOff>
                    <xdr:row>34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62" r:id="rId128" name="Option Button 126">
              <controlPr defaultSize="0" autoFill="0" autoLine="0" autoPict="0">
                <anchor moveWithCells="1">
                  <from>
                    <xdr:col>13</xdr:col>
                    <xdr:colOff>83820</xdr:colOff>
                    <xdr:row>34</xdr:row>
                    <xdr:rowOff>45720</xdr:rowOff>
                  </from>
                  <to>
                    <xdr:col>13</xdr:col>
                    <xdr:colOff>312420</xdr:colOff>
                    <xdr:row>34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63" r:id="rId129" name="Option Button 127">
              <controlPr defaultSize="0" autoFill="0" autoLine="0" autoPict="0">
                <anchor moveWithCells="1">
                  <from>
                    <xdr:col>15</xdr:col>
                    <xdr:colOff>83820</xdr:colOff>
                    <xdr:row>34</xdr:row>
                    <xdr:rowOff>45720</xdr:rowOff>
                  </from>
                  <to>
                    <xdr:col>15</xdr:col>
                    <xdr:colOff>312420</xdr:colOff>
                    <xdr:row>34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64" r:id="rId130" name="Group Box 128">
              <controlPr defaultSize="0" print="0" autoFill="0" autoPict="0">
                <anchor moveWithCells="1">
                  <from>
                    <xdr:col>6</xdr:col>
                    <xdr:colOff>76200</xdr:colOff>
                    <xdr:row>35</xdr:row>
                    <xdr:rowOff>22860</xdr:rowOff>
                  </from>
                  <to>
                    <xdr:col>16</xdr:col>
                    <xdr:colOff>129540</xdr:colOff>
                    <xdr:row>35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65" r:id="rId131" name="Option Button 129">
              <controlPr defaultSize="0" autoFill="0" autoLine="0" autoPict="0">
                <anchor moveWithCells="1">
                  <from>
                    <xdr:col>7</xdr:col>
                    <xdr:colOff>83820</xdr:colOff>
                    <xdr:row>35</xdr:row>
                    <xdr:rowOff>45720</xdr:rowOff>
                  </from>
                  <to>
                    <xdr:col>7</xdr:col>
                    <xdr:colOff>312420</xdr:colOff>
                    <xdr:row>35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66" r:id="rId132" name="Option Button 130">
              <controlPr defaultSize="0" autoFill="0" autoLine="0" autoPict="0">
                <anchor moveWithCells="1">
                  <from>
                    <xdr:col>9</xdr:col>
                    <xdr:colOff>83820</xdr:colOff>
                    <xdr:row>35</xdr:row>
                    <xdr:rowOff>45720</xdr:rowOff>
                  </from>
                  <to>
                    <xdr:col>9</xdr:col>
                    <xdr:colOff>312420</xdr:colOff>
                    <xdr:row>35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67" r:id="rId133" name="Option Button 131">
              <controlPr defaultSize="0" autoFill="0" autoLine="0" autoPict="0">
                <anchor moveWithCells="1">
                  <from>
                    <xdr:col>11</xdr:col>
                    <xdr:colOff>83820</xdr:colOff>
                    <xdr:row>35</xdr:row>
                    <xdr:rowOff>45720</xdr:rowOff>
                  </from>
                  <to>
                    <xdr:col>11</xdr:col>
                    <xdr:colOff>312420</xdr:colOff>
                    <xdr:row>35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68" r:id="rId134" name="Option Button 132">
              <controlPr defaultSize="0" autoFill="0" autoLine="0" autoPict="0">
                <anchor moveWithCells="1">
                  <from>
                    <xdr:col>13</xdr:col>
                    <xdr:colOff>83820</xdr:colOff>
                    <xdr:row>35</xdr:row>
                    <xdr:rowOff>45720</xdr:rowOff>
                  </from>
                  <to>
                    <xdr:col>13</xdr:col>
                    <xdr:colOff>312420</xdr:colOff>
                    <xdr:row>35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69" r:id="rId135" name="Option Button 133">
              <controlPr defaultSize="0" autoFill="0" autoLine="0" autoPict="0">
                <anchor moveWithCells="1">
                  <from>
                    <xdr:col>15</xdr:col>
                    <xdr:colOff>83820</xdr:colOff>
                    <xdr:row>35</xdr:row>
                    <xdr:rowOff>45720</xdr:rowOff>
                  </from>
                  <to>
                    <xdr:col>15</xdr:col>
                    <xdr:colOff>312420</xdr:colOff>
                    <xdr:row>35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70" r:id="rId136" name="Group Box 134">
              <controlPr defaultSize="0" print="0" autoFill="0" autoPict="0">
                <anchor moveWithCells="1">
                  <from>
                    <xdr:col>6</xdr:col>
                    <xdr:colOff>76200</xdr:colOff>
                    <xdr:row>36</xdr:row>
                    <xdr:rowOff>22860</xdr:rowOff>
                  </from>
                  <to>
                    <xdr:col>16</xdr:col>
                    <xdr:colOff>129540</xdr:colOff>
                    <xdr:row>36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71" r:id="rId137" name="Option Button 135">
              <controlPr defaultSize="0" autoFill="0" autoLine="0" autoPict="0">
                <anchor moveWithCells="1">
                  <from>
                    <xdr:col>7</xdr:col>
                    <xdr:colOff>83820</xdr:colOff>
                    <xdr:row>36</xdr:row>
                    <xdr:rowOff>45720</xdr:rowOff>
                  </from>
                  <to>
                    <xdr:col>7</xdr:col>
                    <xdr:colOff>312420</xdr:colOff>
                    <xdr:row>36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72" r:id="rId138" name="Option Button 136">
              <controlPr defaultSize="0" autoFill="0" autoLine="0" autoPict="0">
                <anchor moveWithCells="1">
                  <from>
                    <xdr:col>9</xdr:col>
                    <xdr:colOff>83820</xdr:colOff>
                    <xdr:row>36</xdr:row>
                    <xdr:rowOff>45720</xdr:rowOff>
                  </from>
                  <to>
                    <xdr:col>9</xdr:col>
                    <xdr:colOff>312420</xdr:colOff>
                    <xdr:row>36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73" r:id="rId139" name="Option Button 137">
              <controlPr defaultSize="0" autoFill="0" autoLine="0" autoPict="0">
                <anchor moveWithCells="1">
                  <from>
                    <xdr:col>11</xdr:col>
                    <xdr:colOff>83820</xdr:colOff>
                    <xdr:row>36</xdr:row>
                    <xdr:rowOff>45720</xdr:rowOff>
                  </from>
                  <to>
                    <xdr:col>11</xdr:col>
                    <xdr:colOff>312420</xdr:colOff>
                    <xdr:row>36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74" r:id="rId140" name="Option Button 138">
              <controlPr defaultSize="0" autoFill="0" autoLine="0" autoPict="0">
                <anchor moveWithCells="1">
                  <from>
                    <xdr:col>13</xdr:col>
                    <xdr:colOff>83820</xdr:colOff>
                    <xdr:row>36</xdr:row>
                    <xdr:rowOff>45720</xdr:rowOff>
                  </from>
                  <to>
                    <xdr:col>13</xdr:col>
                    <xdr:colOff>312420</xdr:colOff>
                    <xdr:row>36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75" r:id="rId141" name="Option Button 139">
              <controlPr defaultSize="0" autoFill="0" autoLine="0" autoPict="0">
                <anchor moveWithCells="1">
                  <from>
                    <xdr:col>15</xdr:col>
                    <xdr:colOff>83820</xdr:colOff>
                    <xdr:row>36</xdr:row>
                    <xdr:rowOff>45720</xdr:rowOff>
                  </from>
                  <to>
                    <xdr:col>15</xdr:col>
                    <xdr:colOff>312420</xdr:colOff>
                    <xdr:row>36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76" r:id="rId142" name="Group Box 140">
              <controlPr defaultSize="0" print="0" autoFill="0" autoPict="0">
                <anchor moveWithCells="1">
                  <from>
                    <xdr:col>6</xdr:col>
                    <xdr:colOff>76200</xdr:colOff>
                    <xdr:row>37</xdr:row>
                    <xdr:rowOff>22860</xdr:rowOff>
                  </from>
                  <to>
                    <xdr:col>16</xdr:col>
                    <xdr:colOff>129540</xdr:colOff>
                    <xdr:row>37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77" r:id="rId143" name="Option Button 141">
              <controlPr defaultSize="0" autoFill="0" autoLine="0" autoPict="0">
                <anchor moveWithCells="1">
                  <from>
                    <xdr:col>7</xdr:col>
                    <xdr:colOff>83820</xdr:colOff>
                    <xdr:row>37</xdr:row>
                    <xdr:rowOff>53340</xdr:rowOff>
                  </from>
                  <to>
                    <xdr:col>7</xdr:col>
                    <xdr:colOff>312420</xdr:colOff>
                    <xdr:row>37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78" r:id="rId144" name="Option Button 142">
              <controlPr defaultSize="0" autoFill="0" autoLine="0" autoPict="0">
                <anchor moveWithCells="1">
                  <from>
                    <xdr:col>9</xdr:col>
                    <xdr:colOff>83820</xdr:colOff>
                    <xdr:row>37</xdr:row>
                    <xdr:rowOff>53340</xdr:rowOff>
                  </from>
                  <to>
                    <xdr:col>9</xdr:col>
                    <xdr:colOff>312420</xdr:colOff>
                    <xdr:row>37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79" r:id="rId145" name="Option Button 143">
              <controlPr defaultSize="0" autoFill="0" autoLine="0" autoPict="0">
                <anchor moveWithCells="1">
                  <from>
                    <xdr:col>11</xdr:col>
                    <xdr:colOff>83820</xdr:colOff>
                    <xdr:row>37</xdr:row>
                    <xdr:rowOff>53340</xdr:rowOff>
                  </from>
                  <to>
                    <xdr:col>11</xdr:col>
                    <xdr:colOff>312420</xdr:colOff>
                    <xdr:row>37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80" r:id="rId146" name="Option Button 144">
              <controlPr defaultSize="0" autoFill="0" autoLine="0" autoPict="0">
                <anchor moveWithCells="1">
                  <from>
                    <xdr:col>13</xdr:col>
                    <xdr:colOff>83820</xdr:colOff>
                    <xdr:row>37</xdr:row>
                    <xdr:rowOff>53340</xdr:rowOff>
                  </from>
                  <to>
                    <xdr:col>13</xdr:col>
                    <xdr:colOff>312420</xdr:colOff>
                    <xdr:row>37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81" r:id="rId147" name="Option Button 145">
              <controlPr defaultSize="0" autoFill="0" autoLine="0" autoPict="0">
                <anchor moveWithCells="1">
                  <from>
                    <xdr:col>15</xdr:col>
                    <xdr:colOff>83820</xdr:colOff>
                    <xdr:row>37</xdr:row>
                    <xdr:rowOff>53340</xdr:rowOff>
                  </from>
                  <to>
                    <xdr:col>15</xdr:col>
                    <xdr:colOff>312420</xdr:colOff>
                    <xdr:row>37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82" r:id="rId148" name="Group Box 146">
              <controlPr defaultSize="0" print="0" autoFill="0" autoPict="0">
                <anchor moveWithCells="1">
                  <from>
                    <xdr:col>6</xdr:col>
                    <xdr:colOff>76200</xdr:colOff>
                    <xdr:row>39</xdr:row>
                    <xdr:rowOff>30480</xdr:rowOff>
                  </from>
                  <to>
                    <xdr:col>16</xdr:col>
                    <xdr:colOff>129540</xdr:colOff>
                    <xdr:row>39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83" r:id="rId149" name="Option Button 147">
              <controlPr defaultSize="0" autoFill="0" autoLine="0" autoPict="0">
                <anchor moveWithCells="1">
                  <from>
                    <xdr:col>7</xdr:col>
                    <xdr:colOff>83820</xdr:colOff>
                    <xdr:row>39</xdr:row>
                    <xdr:rowOff>60960</xdr:rowOff>
                  </from>
                  <to>
                    <xdr:col>7</xdr:col>
                    <xdr:colOff>312420</xdr:colOff>
                    <xdr:row>39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84" r:id="rId150" name="Option Button 148">
              <controlPr defaultSize="0" autoFill="0" autoLine="0" autoPict="0">
                <anchor moveWithCells="1">
                  <from>
                    <xdr:col>9</xdr:col>
                    <xdr:colOff>83820</xdr:colOff>
                    <xdr:row>39</xdr:row>
                    <xdr:rowOff>60960</xdr:rowOff>
                  </from>
                  <to>
                    <xdr:col>9</xdr:col>
                    <xdr:colOff>312420</xdr:colOff>
                    <xdr:row>39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85" r:id="rId151" name="Option Button 149">
              <controlPr defaultSize="0" autoFill="0" autoLine="0" autoPict="0">
                <anchor moveWithCells="1">
                  <from>
                    <xdr:col>11</xdr:col>
                    <xdr:colOff>83820</xdr:colOff>
                    <xdr:row>39</xdr:row>
                    <xdr:rowOff>60960</xdr:rowOff>
                  </from>
                  <to>
                    <xdr:col>11</xdr:col>
                    <xdr:colOff>312420</xdr:colOff>
                    <xdr:row>39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86" r:id="rId152" name="Option Button 150">
              <controlPr defaultSize="0" autoFill="0" autoLine="0" autoPict="0">
                <anchor moveWithCells="1">
                  <from>
                    <xdr:col>13</xdr:col>
                    <xdr:colOff>83820</xdr:colOff>
                    <xdr:row>39</xdr:row>
                    <xdr:rowOff>60960</xdr:rowOff>
                  </from>
                  <to>
                    <xdr:col>13</xdr:col>
                    <xdr:colOff>312420</xdr:colOff>
                    <xdr:row>39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87" r:id="rId153" name="Option Button 151">
              <controlPr defaultSize="0" autoFill="0" autoLine="0" autoPict="0">
                <anchor moveWithCells="1">
                  <from>
                    <xdr:col>15</xdr:col>
                    <xdr:colOff>83820</xdr:colOff>
                    <xdr:row>39</xdr:row>
                    <xdr:rowOff>60960</xdr:rowOff>
                  </from>
                  <to>
                    <xdr:col>15</xdr:col>
                    <xdr:colOff>312420</xdr:colOff>
                    <xdr:row>39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88" r:id="rId154" name="Group Box 152">
              <controlPr defaultSize="0" print="0" autoFill="0" autoPict="0">
                <anchor moveWithCells="1">
                  <from>
                    <xdr:col>6</xdr:col>
                    <xdr:colOff>76200</xdr:colOff>
                    <xdr:row>41</xdr:row>
                    <xdr:rowOff>7620</xdr:rowOff>
                  </from>
                  <to>
                    <xdr:col>16</xdr:col>
                    <xdr:colOff>129540</xdr:colOff>
                    <xdr:row>41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89" r:id="rId155" name="Option Button 153">
              <controlPr defaultSize="0" autoFill="0" autoLine="0" autoPict="0">
                <anchor moveWithCells="1">
                  <from>
                    <xdr:col>7</xdr:col>
                    <xdr:colOff>83820</xdr:colOff>
                    <xdr:row>41</xdr:row>
                    <xdr:rowOff>45720</xdr:rowOff>
                  </from>
                  <to>
                    <xdr:col>7</xdr:col>
                    <xdr:colOff>312420</xdr:colOff>
                    <xdr:row>41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90" r:id="rId156" name="Option Button 154">
              <controlPr defaultSize="0" autoFill="0" autoLine="0" autoPict="0">
                <anchor moveWithCells="1">
                  <from>
                    <xdr:col>9</xdr:col>
                    <xdr:colOff>83820</xdr:colOff>
                    <xdr:row>41</xdr:row>
                    <xdr:rowOff>45720</xdr:rowOff>
                  </from>
                  <to>
                    <xdr:col>9</xdr:col>
                    <xdr:colOff>312420</xdr:colOff>
                    <xdr:row>41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91" r:id="rId157" name="Option Button 155">
              <controlPr defaultSize="0" autoFill="0" autoLine="0" autoPict="0">
                <anchor moveWithCells="1">
                  <from>
                    <xdr:col>11</xdr:col>
                    <xdr:colOff>83820</xdr:colOff>
                    <xdr:row>41</xdr:row>
                    <xdr:rowOff>45720</xdr:rowOff>
                  </from>
                  <to>
                    <xdr:col>11</xdr:col>
                    <xdr:colOff>312420</xdr:colOff>
                    <xdr:row>41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92" r:id="rId158" name="Option Button 156">
              <controlPr defaultSize="0" autoFill="0" autoLine="0" autoPict="0">
                <anchor moveWithCells="1">
                  <from>
                    <xdr:col>13</xdr:col>
                    <xdr:colOff>83820</xdr:colOff>
                    <xdr:row>41</xdr:row>
                    <xdr:rowOff>45720</xdr:rowOff>
                  </from>
                  <to>
                    <xdr:col>13</xdr:col>
                    <xdr:colOff>312420</xdr:colOff>
                    <xdr:row>41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93" r:id="rId159" name="Option Button 157">
              <controlPr defaultSize="0" autoFill="0" autoLine="0" autoPict="0">
                <anchor moveWithCells="1">
                  <from>
                    <xdr:col>15</xdr:col>
                    <xdr:colOff>83820</xdr:colOff>
                    <xdr:row>41</xdr:row>
                    <xdr:rowOff>45720</xdr:rowOff>
                  </from>
                  <to>
                    <xdr:col>15</xdr:col>
                    <xdr:colOff>312420</xdr:colOff>
                    <xdr:row>41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94" r:id="rId160" name="Group Box 158">
              <controlPr defaultSize="0" print="0" autoFill="0" autoPict="0">
                <anchor moveWithCells="1">
                  <from>
                    <xdr:col>6</xdr:col>
                    <xdr:colOff>76200</xdr:colOff>
                    <xdr:row>42</xdr:row>
                    <xdr:rowOff>7620</xdr:rowOff>
                  </from>
                  <to>
                    <xdr:col>16</xdr:col>
                    <xdr:colOff>129540</xdr:colOff>
                    <xdr:row>42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95" r:id="rId161" name="Option Button 159">
              <controlPr defaultSize="0" autoFill="0" autoLine="0" autoPict="0">
                <anchor moveWithCells="1">
                  <from>
                    <xdr:col>7</xdr:col>
                    <xdr:colOff>83820</xdr:colOff>
                    <xdr:row>42</xdr:row>
                    <xdr:rowOff>45720</xdr:rowOff>
                  </from>
                  <to>
                    <xdr:col>7</xdr:col>
                    <xdr:colOff>312420</xdr:colOff>
                    <xdr:row>42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96" r:id="rId162" name="Option Button 160">
              <controlPr defaultSize="0" autoFill="0" autoLine="0" autoPict="0">
                <anchor moveWithCells="1">
                  <from>
                    <xdr:col>9</xdr:col>
                    <xdr:colOff>83820</xdr:colOff>
                    <xdr:row>42</xdr:row>
                    <xdr:rowOff>45720</xdr:rowOff>
                  </from>
                  <to>
                    <xdr:col>9</xdr:col>
                    <xdr:colOff>312420</xdr:colOff>
                    <xdr:row>42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97" r:id="rId163" name="Option Button 161">
              <controlPr defaultSize="0" autoFill="0" autoLine="0" autoPict="0">
                <anchor moveWithCells="1">
                  <from>
                    <xdr:col>11</xdr:col>
                    <xdr:colOff>83820</xdr:colOff>
                    <xdr:row>42</xdr:row>
                    <xdr:rowOff>45720</xdr:rowOff>
                  </from>
                  <to>
                    <xdr:col>11</xdr:col>
                    <xdr:colOff>312420</xdr:colOff>
                    <xdr:row>42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98" r:id="rId164" name="Option Button 162">
              <controlPr defaultSize="0" autoFill="0" autoLine="0" autoPict="0">
                <anchor moveWithCells="1">
                  <from>
                    <xdr:col>13</xdr:col>
                    <xdr:colOff>83820</xdr:colOff>
                    <xdr:row>42</xdr:row>
                    <xdr:rowOff>45720</xdr:rowOff>
                  </from>
                  <to>
                    <xdr:col>13</xdr:col>
                    <xdr:colOff>312420</xdr:colOff>
                    <xdr:row>42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99" r:id="rId165" name="Option Button 163">
              <controlPr defaultSize="0" autoFill="0" autoLine="0" autoPict="0">
                <anchor moveWithCells="1">
                  <from>
                    <xdr:col>15</xdr:col>
                    <xdr:colOff>83820</xdr:colOff>
                    <xdr:row>42</xdr:row>
                    <xdr:rowOff>45720</xdr:rowOff>
                  </from>
                  <to>
                    <xdr:col>15</xdr:col>
                    <xdr:colOff>312420</xdr:colOff>
                    <xdr:row>42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500" r:id="rId166" name="Group Box 164">
              <controlPr defaultSize="0" print="0" autoFill="0" autoPict="0">
                <anchor moveWithCells="1">
                  <from>
                    <xdr:col>6</xdr:col>
                    <xdr:colOff>76200</xdr:colOff>
                    <xdr:row>43</xdr:row>
                    <xdr:rowOff>0</xdr:rowOff>
                  </from>
                  <to>
                    <xdr:col>16</xdr:col>
                    <xdr:colOff>129540</xdr:colOff>
                    <xdr:row>43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501" r:id="rId167" name="Option Button 165">
              <controlPr defaultSize="0" autoFill="0" autoLine="0" autoPict="0">
                <anchor moveWithCells="1">
                  <from>
                    <xdr:col>7</xdr:col>
                    <xdr:colOff>83820</xdr:colOff>
                    <xdr:row>43</xdr:row>
                    <xdr:rowOff>30480</xdr:rowOff>
                  </from>
                  <to>
                    <xdr:col>7</xdr:col>
                    <xdr:colOff>312420</xdr:colOff>
                    <xdr:row>43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502" r:id="rId168" name="Option Button 166">
              <controlPr defaultSize="0" autoFill="0" autoLine="0" autoPict="0">
                <anchor moveWithCells="1">
                  <from>
                    <xdr:col>9</xdr:col>
                    <xdr:colOff>83820</xdr:colOff>
                    <xdr:row>43</xdr:row>
                    <xdr:rowOff>30480</xdr:rowOff>
                  </from>
                  <to>
                    <xdr:col>9</xdr:col>
                    <xdr:colOff>312420</xdr:colOff>
                    <xdr:row>43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503" r:id="rId169" name="Option Button 167">
              <controlPr defaultSize="0" autoFill="0" autoLine="0" autoPict="0">
                <anchor moveWithCells="1">
                  <from>
                    <xdr:col>11</xdr:col>
                    <xdr:colOff>83820</xdr:colOff>
                    <xdr:row>43</xdr:row>
                    <xdr:rowOff>30480</xdr:rowOff>
                  </from>
                  <to>
                    <xdr:col>11</xdr:col>
                    <xdr:colOff>312420</xdr:colOff>
                    <xdr:row>43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504" r:id="rId170" name="Option Button 168">
              <controlPr defaultSize="0" autoFill="0" autoLine="0" autoPict="0">
                <anchor moveWithCells="1">
                  <from>
                    <xdr:col>13</xdr:col>
                    <xdr:colOff>83820</xdr:colOff>
                    <xdr:row>43</xdr:row>
                    <xdr:rowOff>30480</xdr:rowOff>
                  </from>
                  <to>
                    <xdr:col>13</xdr:col>
                    <xdr:colOff>312420</xdr:colOff>
                    <xdr:row>43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505" r:id="rId171" name="Option Button 169">
              <controlPr defaultSize="0" autoFill="0" autoLine="0" autoPict="0">
                <anchor moveWithCells="1">
                  <from>
                    <xdr:col>15</xdr:col>
                    <xdr:colOff>83820</xdr:colOff>
                    <xdr:row>43</xdr:row>
                    <xdr:rowOff>30480</xdr:rowOff>
                  </from>
                  <to>
                    <xdr:col>15</xdr:col>
                    <xdr:colOff>312420</xdr:colOff>
                    <xdr:row>43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506" r:id="rId172" name="Group Box 170">
              <controlPr defaultSize="0" print="0" autoFill="0" autoPict="0">
                <anchor moveWithCells="1">
                  <from>
                    <xdr:col>6</xdr:col>
                    <xdr:colOff>76200</xdr:colOff>
                    <xdr:row>44</xdr:row>
                    <xdr:rowOff>7620</xdr:rowOff>
                  </from>
                  <to>
                    <xdr:col>16</xdr:col>
                    <xdr:colOff>129540</xdr:colOff>
                    <xdr:row>44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507" r:id="rId173" name="Option Button 171">
              <controlPr defaultSize="0" autoFill="0" autoLine="0" autoPict="0">
                <anchor moveWithCells="1">
                  <from>
                    <xdr:col>7</xdr:col>
                    <xdr:colOff>83820</xdr:colOff>
                    <xdr:row>44</xdr:row>
                    <xdr:rowOff>45720</xdr:rowOff>
                  </from>
                  <to>
                    <xdr:col>7</xdr:col>
                    <xdr:colOff>312420</xdr:colOff>
                    <xdr:row>44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508" r:id="rId174" name="Option Button 172">
              <controlPr defaultSize="0" autoFill="0" autoLine="0" autoPict="0">
                <anchor moveWithCells="1">
                  <from>
                    <xdr:col>9</xdr:col>
                    <xdr:colOff>83820</xdr:colOff>
                    <xdr:row>44</xdr:row>
                    <xdr:rowOff>45720</xdr:rowOff>
                  </from>
                  <to>
                    <xdr:col>9</xdr:col>
                    <xdr:colOff>312420</xdr:colOff>
                    <xdr:row>44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509" r:id="rId175" name="Option Button 173">
              <controlPr defaultSize="0" autoFill="0" autoLine="0" autoPict="0">
                <anchor moveWithCells="1">
                  <from>
                    <xdr:col>11</xdr:col>
                    <xdr:colOff>83820</xdr:colOff>
                    <xdr:row>44</xdr:row>
                    <xdr:rowOff>45720</xdr:rowOff>
                  </from>
                  <to>
                    <xdr:col>11</xdr:col>
                    <xdr:colOff>312420</xdr:colOff>
                    <xdr:row>44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510" r:id="rId176" name="Option Button 174">
              <controlPr defaultSize="0" autoFill="0" autoLine="0" autoPict="0">
                <anchor moveWithCells="1">
                  <from>
                    <xdr:col>13</xdr:col>
                    <xdr:colOff>83820</xdr:colOff>
                    <xdr:row>44</xdr:row>
                    <xdr:rowOff>45720</xdr:rowOff>
                  </from>
                  <to>
                    <xdr:col>13</xdr:col>
                    <xdr:colOff>312420</xdr:colOff>
                    <xdr:row>44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511" r:id="rId177" name="Option Button 175">
              <controlPr defaultSize="0" autoFill="0" autoLine="0" autoPict="0">
                <anchor moveWithCells="1">
                  <from>
                    <xdr:col>15</xdr:col>
                    <xdr:colOff>83820</xdr:colOff>
                    <xdr:row>44</xdr:row>
                    <xdr:rowOff>45720</xdr:rowOff>
                  </from>
                  <to>
                    <xdr:col>15</xdr:col>
                    <xdr:colOff>312420</xdr:colOff>
                    <xdr:row>44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512" r:id="rId178" name="Group Box 176">
              <controlPr defaultSize="0" print="0" autoFill="0" autoPict="0">
                <anchor moveWithCells="1">
                  <from>
                    <xdr:col>6</xdr:col>
                    <xdr:colOff>76200</xdr:colOff>
                    <xdr:row>46</xdr:row>
                    <xdr:rowOff>30480</xdr:rowOff>
                  </from>
                  <to>
                    <xdr:col>16</xdr:col>
                    <xdr:colOff>129540</xdr:colOff>
                    <xdr:row>46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513" r:id="rId179" name="Option Button 177">
              <controlPr defaultSize="0" autoFill="0" autoLine="0" autoPict="0">
                <anchor moveWithCells="1">
                  <from>
                    <xdr:col>7</xdr:col>
                    <xdr:colOff>83820</xdr:colOff>
                    <xdr:row>46</xdr:row>
                    <xdr:rowOff>60960</xdr:rowOff>
                  </from>
                  <to>
                    <xdr:col>7</xdr:col>
                    <xdr:colOff>312420</xdr:colOff>
                    <xdr:row>46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514" r:id="rId180" name="Option Button 178">
              <controlPr defaultSize="0" autoFill="0" autoLine="0" autoPict="0">
                <anchor moveWithCells="1">
                  <from>
                    <xdr:col>9</xdr:col>
                    <xdr:colOff>83820</xdr:colOff>
                    <xdr:row>46</xdr:row>
                    <xdr:rowOff>60960</xdr:rowOff>
                  </from>
                  <to>
                    <xdr:col>9</xdr:col>
                    <xdr:colOff>312420</xdr:colOff>
                    <xdr:row>46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515" r:id="rId181" name="Option Button 179">
              <controlPr defaultSize="0" autoFill="0" autoLine="0" autoPict="0">
                <anchor moveWithCells="1">
                  <from>
                    <xdr:col>11</xdr:col>
                    <xdr:colOff>83820</xdr:colOff>
                    <xdr:row>46</xdr:row>
                    <xdr:rowOff>60960</xdr:rowOff>
                  </from>
                  <to>
                    <xdr:col>11</xdr:col>
                    <xdr:colOff>312420</xdr:colOff>
                    <xdr:row>46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516" r:id="rId182" name="Option Button 180">
              <controlPr defaultSize="0" autoFill="0" autoLine="0" autoPict="0">
                <anchor moveWithCells="1">
                  <from>
                    <xdr:col>13</xdr:col>
                    <xdr:colOff>83820</xdr:colOff>
                    <xdr:row>46</xdr:row>
                    <xdr:rowOff>60960</xdr:rowOff>
                  </from>
                  <to>
                    <xdr:col>13</xdr:col>
                    <xdr:colOff>312420</xdr:colOff>
                    <xdr:row>46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517" r:id="rId183" name="Option Button 181">
              <controlPr defaultSize="0" autoFill="0" autoLine="0" autoPict="0">
                <anchor moveWithCells="1">
                  <from>
                    <xdr:col>15</xdr:col>
                    <xdr:colOff>83820</xdr:colOff>
                    <xdr:row>46</xdr:row>
                    <xdr:rowOff>60960</xdr:rowOff>
                  </from>
                  <to>
                    <xdr:col>15</xdr:col>
                    <xdr:colOff>312420</xdr:colOff>
                    <xdr:row>46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518" r:id="rId184" name="Group Box 182">
              <controlPr defaultSize="0" print="0" autoFill="0" autoPict="0">
                <anchor moveWithCells="1">
                  <from>
                    <xdr:col>6</xdr:col>
                    <xdr:colOff>76200</xdr:colOff>
                    <xdr:row>47</xdr:row>
                    <xdr:rowOff>22860</xdr:rowOff>
                  </from>
                  <to>
                    <xdr:col>16</xdr:col>
                    <xdr:colOff>129540</xdr:colOff>
                    <xdr:row>47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519" r:id="rId185" name="Option Button 183">
              <controlPr defaultSize="0" autoFill="0" autoLine="0" autoPict="0">
                <anchor moveWithCells="1">
                  <from>
                    <xdr:col>7</xdr:col>
                    <xdr:colOff>83820</xdr:colOff>
                    <xdr:row>47</xdr:row>
                    <xdr:rowOff>45720</xdr:rowOff>
                  </from>
                  <to>
                    <xdr:col>7</xdr:col>
                    <xdr:colOff>312420</xdr:colOff>
                    <xdr:row>47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520" r:id="rId186" name="Option Button 184">
              <controlPr defaultSize="0" autoFill="0" autoLine="0" autoPict="0">
                <anchor moveWithCells="1">
                  <from>
                    <xdr:col>9</xdr:col>
                    <xdr:colOff>83820</xdr:colOff>
                    <xdr:row>47</xdr:row>
                    <xdr:rowOff>45720</xdr:rowOff>
                  </from>
                  <to>
                    <xdr:col>9</xdr:col>
                    <xdr:colOff>312420</xdr:colOff>
                    <xdr:row>47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521" r:id="rId187" name="Option Button 185">
              <controlPr defaultSize="0" autoFill="0" autoLine="0" autoPict="0">
                <anchor moveWithCells="1">
                  <from>
                    <xdr:col>11</xdr:col>
                    <xdr:colOff>83820</xdr:colOff>
                    <xdr:row>47</xdr:row>
                    <xdr:rowOff>45720</xdr:rowOff>
                  </from>
                  <to>
                    <xdr:col>11</xdr:col>
                    <xdr:colOff>312420</xdr:colOff>
                    <xdr:row>47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522" r:id="rId188" name="Option Button 186">
              <controlPr defaultSize="0" autoFill="0" autoLine="0" autoPict="0">
                <anchor moveWithCells="1">
                  <from>
                    <xdr:col>13</xdr:col>
                    <xdr:colOff>83820</xdr:colOff>
                    <xdr:row>47</xdr:row>
                    <xdr:rowOff>45720</xdr:rowOff>
                  </from>
                  <to>
                    <xdr:col>13</xdr:col>
                    <xdr:colOff>312420</xdr:colOff>
                    <xdr:row>47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523" r:id="rId189" name="Option Button 187">
              <controlPr defaultSize="0" autoFill="0" autoLine="0" autoPict="0">
                <anchor moveWithCells="1">
                  <from>
                    <xdr:col>15</xdr:col>
                    <xdr:colOff>83820</xdr:colOff>
                    <xdr:row>47</xdr:row>
                    <xdr:rowOff>45720</xdr:rowOff>
                  </from>
                  <to>
                    <xdr:col>15</xdr:col>
                    <xdr:colOff>312420</xdr:colOff>
                    <xdr:row>47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524" r:id="rId190" name="Group Box 188">
              <controlPr defaultSize="0" print="0" autoFill="0" autoPict="0">
                <anchor moveWithCells="1">
                  <from>
                    <xdr:col>6</xdr:col>
                    <xdr:colOff>76200</xdr:colOff>
                    <xdr:row>48</xdr:row>
                    <xdr:rowOff>30480</xdr:rowOff>
                  </from>
                  <to>
                    <xdr:col>16</xdr:col>
                    <xdr:colOff>129540</xdr:colOff>
                    <xdr:row>48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525" r:id="rId191" name="Option Button 189">
              <controlPr defaultSize="0" autoFill="0" autoLine="0" autoPict="0">
                <anchor moveWithCells="1">
                  <from>
                    <xdr:col>7</xdr:col>
                    <xdr:colOff>83820</xdr:colOff>
                    <xdr:row>48</xdr:row>
                    <xdr:rowOff>60960</xdr:rowOff>
                  </from>
                  <to>
                    <xdr:col>7</xdr:col>
                    <xdr:colOff>312420</xdr:colOff>
                    <xdr:row>48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526" r:id="rId192" name="Option Button 190">
              <controlPr defaultSize="0" autoFill="0" autoLine="0" autoPict="0">
                <anchor moveWithCells="1">
                  <from>
                    <xdr:col>9</xdr:col>
                    <xdr:colOff>83820</xdr:colOff>
                    <xdr:row>48</xdr:row>
                    <xdr:rowOff>60960</xdr:rowOff>
                  </from>
                  <to>
                    <xdr:col>9</xdr:col>
                    <xdr:colOff>312420</xdr:colOff>
                    <xdr:row>48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527" r:id="rId193" name="Option Button 191">
              <controlPr defaultSize="0" autoFill="0" autoLine="0" autoPict="0">
                <anchor moveWithCells="1">
                  <from>
                    <xdr:col>11</xdr:col>
                    <xdr:colOff>83820</xdr:colOff>
                    <xdr:row>48</xdr:row>
                    <xdr:rowOff>60960</xdr:rowOff>
                  </from>
                  <to>
                    <xdr:col>11</xdr:col>
                    <xdr:colOff>312420</xdr:colOff>
                    <xdr:row>48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528" r:id="rId194" name="Option Button 192">
              <controlPr defaultSize="0" autoFill="0" autoLine="0" autoPict="0">
                <anchor moveWithCells="1">
                  <from>
                    <xdr:col>13</xdr:col>
                    <xdr:colOff>83820</xdr:colOff>
                    <xdr:row>48</xdr:row>
                    <xdr:rowOff>60960</xdr:rowOff>
                  </from>
                  <to>
                    <xdr:col>13</xdr:col>
                    <xdr:colOff>312420</xdr:colOff>
                    <xdr:row>48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529" r:id="rId195" name="Option Button 193">
              <controlPr defaultSize="0" autoFill="0" autoLine="0" autoPict="0">
                <anchor moveWithCells="1">
                  <from>
                    <xdr:col>15</xdr:col>
                    <xdr:colOff>83820</xdr:colOff>
                    <xdr:row>48</xdr:row>
                    <xdr:rowOff>60960</xdr:rowOff>
                  </from>
                  <to>
                    <xdr:col>15</xdr:col>
                    <xdr:colOff>312420</xdr:colOff>
                    <xdr:row>48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530" r:id="rId196" name="Group Box 194">
              <controlPr defaultSize="0" print="0" autoFill="0" autoPict="0">
                <anchor moveWithCells="1">
                  <from>
                    <xdr:col>6</xdr:col>
                    <xdr:colOff>76200</xdr:colOff>
                    <xdr:row>50</xdr:row>
                    <xdr:rowOff>7620</xdr:rowOff>
                  </from>
                  <to>
                    <xdr:col>16</xdr:col>
                    <xdr:colOff>129540</xdr:colOff>
                    <xdr:row>50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531" r:id="rId197" name="Option Button 195">
              <controlPr defaultSize="0" autoFill="0" autoLine="0" autoPict="0">
                <anchor moveWithCells="1">
                  <from>
                    <xdr:col>7</xdr:col>
                    <xdr:colOff>83820</xdr:colOff>
                    <xdr:row>50</xdr:row>
                    <xdr:rowOff>45720</xdr:rowOff>
                  </from>
                  <to>
                    <xdr:col>7</xdr:col>
                    <xdr:colOff>312420</xdr:colOff>
                    <xdr:row>50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532" r:id="rId198" name="Option Button 196">
              <controlPr defaultSize="0" autoFill="0" autoLine="0" autoPict="0">
                <anchor moveWithCells="1">
                  <from>
                    <xdr:col>9</xdr:col>
                    <xdr:colOff>83820</xdr:colOff>
                    <xdr:row>50</xdr:row>
                    <xdr:rowOff>45720</xdr:rowOff>
                  </from>
                  <to>
                    <xdr:col>9</xdr:col>
                    <xdr:colOff>312420</xdr:colOff>
                    <xdr:row>50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533" r:id="rId199" name="Option Button 197">
              <controlPr defaultSize="0" autoFill="0" autoLine="0" autoPict="0">
                <anchor moveWithCells="1">
                  <from>
                    <xdr:col>11</xdr:col>
                    <xdr:colOff>83820</xdr:colOff>
                    <xdr:row>50</xdr:row>
                    <xdr:rowOff>45720</xdr:rowOff>
                  </from>
                  <to>
                    <xdr:col>11</xdr:col>
                    <xdr:colOff>312420</xdr:colOff>
                    <xdr:row>50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534" r:id="rId200" name="Option Button 198">
              <controlPr defaultSize="0" autoFill="0" autoLine="0" autoPict="0">
                <anchor moveWithCells="1">
                  <from>
                    <xdr:col>13</xdr:col>
                    <xdr:colOff>83820</xdr:colOff>
                    <xdr:row>50</xdr:row>
                    <xdr:rowOff>45720</xdr:rowOff>
                  </from>
                  <to>
                    <xdr:col>13</xdr:col>
                    <xdr:colOff>312420</xdr:colOff>
                    <xdr:row>50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535" r:id="rId201" name="Option Button 199">
              <controlPr defaultSize="0" autoFill="0" autoLine="0" autoPict="0">
                <anchor moveWithCells="1">
                  <from>
                    <xdr:col>15</xdr:col>
                    <xdr:colOff>83820</xdr:colOff>
                    <xdr:row>50</xdr:row>
                    <xdr:rowOff>45720</xdr:rowOff>
                  </from>
                  <to>
                    <xdr:col>15</xdr:col>
                    <xdr:colOff>312420</xdr:colOff>
                    <xdr:row>50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536" r:id="rId202" name="Group Box 200">
              <controlPr defaultSize="0" print="0" autoFill="0" autoPict="0">
                <anchor moveWithCells="1">
                  <from>
                    <xdr:col>6</xdr:col>
                    <xdr:colOff>76200</xdr:colOff>
                    <xdr:row>51</xdr:row>
                    <xdr:rowOff>7620</xdr:rowOff>
                  </from>
                  <to>
                    <xdr:col>16</xdr:col>
                    <xdr:colOff>129540</xdr:colOff>
                    <xdr:row>51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537" r:id="rId203" name="Option Button 201">
              <controlPr defaultSize="0" autoFill="0" autoLine="0" autoPict="0">
                <anchor moveWithCells="1">
                  <from>
                    <xdr:col>7</xdr:col>
                    <xdr:colOff>83820</xdr:colOff>
                    <xdr:row>51</xdr:row>
                    <xdr:rowOff>45720</xdr:rowOff>
                  </from>
                  <to>
                    <xdr:col>7</xdr:col>
                    <xdr:colOff>312420</xdr:colOff>
                    <xdr:row>51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538" r:id="rId204" name="Option Button 202">
              <controlPr defaultSize="0" autoFill="0" autoLine="0" autoPict="0">
                <anchor moveWithCells="1">
                  <from>
                    <xdr:col>9</xdr:col>
                    <xdr:colOff>83820</xdr:colOff>
                    <xdr:row>51</xdr:row>
                    <xdr:rowOff>45720</xdr:rowOff>
                  </from>
                  <to>
                    <xdr:col>9</xdr:col>
                    <xdr:colOff>312420</xdr:colOff>
                    <xdr:row>51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539" r:id="rId205" name="Option Button 203">
              <controlPr defaultSize="0" autoFill="0" autoLine="0" autoPict="0">
                <anchor moveWithCells="1">
                  <from>
                    <xdr:col>11</xdr:col>
                    <xdr:colOff>83820</xdr:colOff>
                    <xdr:row>51</xdr:row>
                    <xdr:rowOff>45720</xdr:rowOff>
                  </from>
                  <to>
                    <xdr:col>11</xdr:col>
                    <xdr:colOff>312420</xdr:colOff>
                    <xdr:row>51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540" r:id="rId206" name="Option Button 204">
              <controlPr defaultSize="0" autoFill="0" autoLine="0" autoPict="0">
                <anchor moveWithCells="1">
                  <from>
                    <xdr:col>13</xdr:col>
                    <xdr:colOff>83820</xdr:colOff>
                    <xdr:row>51</xdr:row>
                    <xdr:rowOff>45720</xdr:rowOff>
                  </from>
                  <to>
                    <xdr:col>13</xdr:col>
                    <xdr:colOff>312420</xdr:colOff>
                    <xdr:row>51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541" r:id="rId207" name="Option Button 205">
              <controlPr defaultSize="0" autoFill="0" autoLine="0" autoPict="0">
                <anchor moveWithCells="1">
                  <from>
                    <xdr:col>15</xdr:col>
                    <xdr:colOff>83820</xdr:colOff>
                    <xdr:row>51</xdr:row>
                    <xdr:rowOff>45720</xdr:rowOff>
                  </from>
                  <to>
                    <xdr:col>15</xdr:col>
                    <xdr:colOff>312420</xdr:colOff>
                    <xdr:row>51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542" r:id="rId208" name="Group Box 206">
              <controlPr defaultSize="0" print="0" autoFill="0" autoPict="0">
                <anchor moveWithCells="1">
                  <from>
                    <xdr:col>6</xdr:col>
                    <xdr:colOff>76200</xdr:colOff>
                    <xdr:row>52</xdr:row>
                    <xdr:rowOff>7620</xdr:rowOff>
                  </from>
                  <to>
                    <xdr:col>16</xdr:col>
                    <xdr:colOff>129540</xdr:colOff>
                    <xdr:row>52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543" r:id="rId209" name="Option Button 207">
              <controlPr defaultSize="0" autoFill="0" autoLine="0" autoPict="0">
                <anchor moveWithCells="1">
                  <from>
                    <xdr:col>7</xdr:col>
                    <xdr:colOff>83820</xdr:colOff>
                    <xdr:row>52</xdr:row>
                    <xdr:rowOff>45720</xdr:rowOff>
                  </from>
                  <to>
                    <xdr:col>7</xdr:col>
                    <xdr:colOff>312420</xdr:colOff>
                    <xdr:row>52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544" r:id="rId210" name="Option Button 208">
              <controlPr defaultSize="0" autoFill="0" autoLine="0" autoPict="0">
                <anchor moveWithCells="1">
                  <from>
                    <xdr:col>9</xdr:col>
                    <xdr:colOff>83820</xdr:colOff>
                    <xdr:row>52</xdr:row>
                    <xdr:rowOff>45720</xdr:rowOff>
                  </from>
                  <to>
                    <xdr:col>9</xdr:col>
                    <xdr:colOff>312420</xdr:colOff>
                    <xdr:row>52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545" r:id="rId211" name="Option Button 209">
              <controlPr defaultSize="0" autoFill="0" autoLine="0" autoPict="0">
                <anchor moveWithCells="1">
                  <from>
                    <xdr:col>11</xdr:col>
                    <xdr:colOff>83820</xdr:colOff>
                    <xdr:row>52</xdr:row>
                    <xdr:rowOff>45720</xdr:rowOff>
                  </from>
                  <to>
                    <xdr:col>11</xdr:col>
                    <xdr:colOff>312420</xdr:colOff>
                    <xdr:row>52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546" r:id="rId212" name="Option Button 210">
              <controlPr defaultSize="0" autoFill="0" autoLine="0" autoPict="0">
                <anchor moveWithCells="1">
                  <from>
                    <xdr:col>13</xdr:col>
                    <xdr:colOff>83820</xdr:colOff>
                    <xdr:row>52</xdr:row>
                    <xdr:rowOff>45720</xdr:rowOff>
                  </from>
                  <to>
                    <xdr:col>13</xdr:col>
                    <xdr:colOff>312420</xdr:colOff>
                    <xdr:row>52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547" r:id="rId213" name="Option Button 211">
              <controlPr defaultSize="0" autoFill="0" autoLine="0" autoPict="0">
                <anchor moveWithCells="1">
                  <from>
                    <xdr:col>15</xdr:col>
                    <xdr:colOff>83820</xdr:colOff>
                    <xdr:row>52</xdr:row>
                    <xdr:rowOff>45720</xdr:rowOff>
                  </from>
                  <to>
                    <xdr:col>15</xdr:col>
                    <xdr:colOff>312420</xdr:colOff>
                    <xdr:row>52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548" r:id="rId214" name="Group Box 212">
              <controlPr defaultSize="0" print="0" autoFill="0" autoPict="0">
                <anchor moveWithCells="1">
                  <from>
                    <xdr:col>6</xdr:col>
                    <xdr:colOff>76200</xdr:colOff>
                    <xdr:row>53</xdr:row>
                    <xdr:rowOff>0</xdr:rowOff>
                  </from>
                  <to>
                    <xdr:col>16</xdr:col>
                    <xdr:colOff>129540</xdr:colOff>
                    <xdr:row>53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549" r:id="rId215" name="Option Button 213">
              <controlPr defaultSize="0" autoFill="0" autoLine="0" autoPict="0">
                <anchor moveWithCells="1">
                  <from>
                    <xdr:col>7</xdr:col>
                    <xdr:colOff>83820</xdr:colOff>
                    <xdr:row>53</xdr:row>
                    <xdr:rowOff>30480</xdr:rowOff>
                  </from>
                  <to>
                    <xdr:col>7</xdr:col>
                    <xdr:colOff>312420</xdr:colOff>
                    <xdr:row>53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550" r:id="rId216" name="Option Button 214">
              <controlPr defaultSize="0" autoFill="0" autoLine="0" autoPict="0">
                <anchor moveWithCells="1">
                  <from>
                    <xdr:col>9</xdr:col>
                    <xdr:colOff>83820</xdr:colOff>
                    <xdr:row>53</xdr:row>
                    <xdr:rowOff>30480</xdr:rowOff>
                  </from>
                  <to>
                    <xdr:col>9</xdr:col>
                    <xdr:colOff>312420</xdr:colOff>
                    <xdr:row>53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551" r:id="rId217" name="Option Button 215">
              <controlPr defaultSize="0" autoFill="0" autoLine="0" autoPict="0">
                <anchor moveWithCells="1">
                  <from>
                    <xdr:col>11</xdr:col>
                    <xdr:colOff>83820</xdr:colOff>
                    <xdr:row>53</xdr:row>
                    <xdr:rowOff>30480</xdr:rowOff>
                  </from>
                  <to>
                    <xdr:col>11</xdr:col>
                    <xdr:colOff>312420</xdr:colOff>
                    <xdr:row>53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552" r:id="rId218" name="Option Button 216">
              <controlPr defaultSize="0" autoFill="0" autoLine="0" autoPict="0">
                <anchor moveWithCells="1">
                  <from>
                    <xdr:col>13</xdr:col>
                    <xdr:colOff>83820</xdr:colOff>
                    <xdr:row>53</xdr:row>
                    <xdr:rowOff>30480</xdr:rowOff>
                  </from>
                  <to>
                    <xdr:col>13</xdr:col>
                    <xdr:colOff>312420</xdr:colOff>
                    <xdr:row>53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553" r:id="rId219" name="Option Button 217">
              <controlPr defaultSize="0" autoFill="0" autoLine="0" autoPict="0">
                <anchor moveWithCells="1">
                  <from>
                    <xdr:col>15</xdr:col>
                    <xdr:colOff>83820</xdr:colOff>
                    <xdr:row>53</xdr:row>
                    <xdr:rowOff>30480</xdr:rowOff>
                  </from>
                  <to>
                    <xdr:col>15</xdr:col>
                    <xdr:colOff>312420</xdr:colOff>
                    <xdr:row>53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554" r:id="rId220" name="Group Box 218">
              <controlPr defaultSize="0" print="0" autoFill="0" autoPict="0">
                <anchor moveWithCells="1">
                  <from>
                    <xdr:col>6</xdr:col>
                    <xdr:colOff>76200</xdr:colOff>
                    <xdr:row>55</xdr:row>
                    <xdr:rowOff>30480</xdr:rowOff>
                  </from>
                  <to>
                    <xdr:col>16</xdr:col>
                    <xdr:colOff>129540</xdr:colOff>
                    <xdr:row>55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555" r:id="rId221" name="Option Button 219">
              <controlPr defaultSize="0" autoFill="0" autoLine="0" autoPict="0">
                <anchor moveWithCells="1">
                  <from>
                    <xdr:col>7</xdr:col>
                    <xdr:colOff>83820</xdr:colOff>
                    <xdr:row>55</xdr:row>
                    <xdr:rowOff>60960</xdr:rowOff>
                  </from>
                  <to>
                    <xdr:col>7</xdr:col>
                    <xdr:colOff>312420</xdr:colOff>
                    <xdr:row>55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556" r:id="rId222" name="Option Button 220">
              <controlPr defaultSize="0" autoFill="0" autoLine="0" autoPict="0">
                <anchor moveWithCells="1">
                  <from>
                    <xdr:col>9</xdr:col>
                    <xdr:colOff>83820</xdr:colOff>
                    <xdr:row>55</xdr:row>
                    <xdr:rowOff>60960</xdr:rowOff>
                  </from>
                  <to>
                    <xdr:col>9</xdr:col>
                    <xdr:colOff>312420</xdr:colOff>
                    <xdr:row>55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557" r:id="rId223" name="Option Button 221">
              <controlPr defaultSize="0" autoFill="0" autoLine="0" autoPict="0">
                <anchor moveWithCells="1">
                  <from>
                    <xdr:col>11</xdr:col>
                    <xdr:colOff>83820</xdr:colOff>
                    <xdr:row>55</xdr:row>
                    <xdr:rowOff>60960</xdr:rowOff>
                  </from>
                  <to>
                    <xdr:col>11</xdr:col>
                    <xdr:colOff>312420</xdr:colOff>
                    <xdr:row>55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558" r:id="rId224" name="Option Button 222">
              <controlPr defaultSize="0" autoFill="0" autoLine="0" autoPict="0">
                <anchor moveWithCells="1">
                  <from>
                    <xdr:col>13</xdr:col>
                    <xdr:colOff>83820</xdr:colOff>
                    <xdr:row>55</xdr:row>
                    <xdr:rowOff>60960</xdr:rowOff>
                  </from>
                  <to>
                    <xdr:col>13</xdr:col>
                    <xdr:colOff>312420</xdr:colOff>
                    <xdr:row>55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559" r:id="rId225" name="Option Button 223">
              <controlPr defaultSize="0" autoFill="0" autoLine="0" autoPict="0">
                <anchor moveWithCells="1">
                  <from>
                    <xdr:col>15</xdr:col>
                    <xdr:colOff>83820</xdr:colOff>
                    <xdr:row>55</xdr:row>
                    <xdr:rowOff>60960</xdr:rowOff>
                  </from>
                  <to>
                    <xdr:col>15</xdr:col>
                    <xdr:colOff>312420</xdr:colOff>
                    <xdr:row>55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560" r:id="rId226" name="Group Box 224">
              <controlPr defaultSize="0" print="0" autoFill="0" autoPict="0">
                <anchor moveWithCells="1">
                  <from>
                    <xdr:col>6</xdr:col>
                    <xdr:colOff>76200</xdr:colOff>
                    <xdr:row>56</xdr:row>
                    <xdr:rowOff>30480</xdr:rowOff>
                  </from>
                  <to>
                    <xdr:col>16</xdr:col>
                    <xdr:colOff>129540</xdr:colOff>
                    <xdr:row>56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561" r:id="rId227" name="Option Button 225">
              <controlPr defaultSize="0" autoFill="0" autoLine="0" autoPict="0">
                <anchor moveWithCells="1">
                  <from>
                    <xdr:col>7</xdr:col>
                    <xdr:colOff>83820</xdr:colOff>
                    <xdr:row>56</xdr:row>
                    <xdr:rowOff>60960</xdr:rowOff>
                  </from>
                  <to>
                    <xdr:col>7</xdr:col>
                    <xdr:colOff>312420</xdr:colOff>
                    <xdr:row>56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562" r:id="rId228" name="Option Button 226">
              <controlPr defaultSize="0" autoFill="0" autoLine="0" autoPict="0">
                <anchor moveWithCells="1">
                  <from>
                    <xdr:col>9</xdr:col>
                    <xdr:colOff>83820</xdr:colOff>
                    <xdr:row>56</xdr:row>
                    <xdr:rowOff>60960</xdr:rowOff>
                  </from>
                  <to>
                    <xdr:col>9</xdr:col>
                    <xdr:colOff>312420</xdr:colOff>
                    <xdr:row>56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563" r:id="rId229" name="Option Button 227">
              <controlPr defaultSize="0" autoFill="0" autoLine="0" autoPict="0">
                <anchor moveWithCells="1">
                  <from>
                    <xdr:col>11</xdr:col>
                    <xdr:colOff>83820</xdr:colOff>
                    <xdr:row>56</xdr:row>
                    <xdr:rowOff>60960</xdr:rowOff>
                  </from>
                  <to>
                    <xdr:col>11</xdr:col>
                    <xdr:colOff>312420</xdr:colOff>
                    <xdr:row>56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564" r:id="rId230" name="Option Button 228">
              <controlPr defaultSize="0" autoFill="0" autoLine="0" autoPict="0">
                <anchor moveWithCells="1">
                  <from>
                    <xdr:col>13</xdr:col>
                    <xdr:colOff>83820</xdr:colOff>
                    <xdr:row>56</xdr:row>
                    <xdr:rowOff>60960</xdr:rowOff>
                  </from>
                  <to>
                    <xdr:col>13</xdr:col>
                    <xdr:colOff>312420</xdr:colOff>
                    <xdr:row>56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565" r:id="rId231" name="Option Button 229">
              <controlPr defaultSize="0" autoFill="0" autoLine="0" autoPict="0">
                <anchor moveWithCells="1">
                  <from>
                    <xdr:col>15</xdr:col>
                    <xdr:colOff>83820</xdr:colOff>
                    <xdr:row>56</xdr:row>
                    <xdr:rowOff>60960</xdr:rowOff>
                  </from>
                  <to>
                    <xdr:col>15</xdr:col>
                    <xdr:colOff>312420</xdr:colOff>
                    <xdr:row>56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566" r:id="rId232" name="Group Box 230">
              <controlPr defaultSize="0" print="0" autoFill="0" autoPict="0">
                <anchor moveWithCells="1">
                  <from>
                    <xdr:col>6</xdr:col>
                    <xdr:colOff>76200</xdr:colOff>
                    <xdr:row>38</xdr:row>
                    <xdr:rowOff>30480</xdr:rowOff>
                  </from>
                  <to>
                    <xdr:col>16</xdr:col>
                    <xdr:colOff>129540</xdr:colOff>
                    <xdr:row>38</xdr:row>
                    <xdr:rowOff>213360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567" r:id="rId233" name="Option Button 231">
              <controlPr defaultSize="0" autoFill="0" autoLine="0" autoPict="0">
                <anchor moveWithCells="1">
                  <from>
                    <xdr:col>7</xdr:col>
                    <xdr:colOff>83820</xdr:colOff>
                    <xdr:row>38</xdr:row>
                    <xdr:rowOff>60960</xdr:rowOff>
                  </from>
                  <to>
                    <xdr:col>7</xdr:col>
                    <xdr:colOff>312420</xdr:colOff>
                    <xdr:row>38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568" r:id="rId234" name="Option Button 232">
              <controlPr defaultSize="0" autoFill="0" autoLine="0" autoPict="0">
                <anchor moveWithCells="1">
                  <from>
                    <xdr:col>9</xdr:col>
                    <xdr:colOff>83820</xdr:colOff>
                    <xdr:row>38</xdr:row>
                    <xdr:rowOff>60960</xdr:rowOff>
                  </from>
                  <to>
                    <xdr:col>9</xdr:col>
                    <xdr:colOff>312420</xdr:colOff>
                    <xdr:row>38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569" r:id="rId235" name="Option Button 233">
              <controlPr defaultSize="0" autoFill="0" autoLine="0" autoPict="0">
                <anchor moveWithCells="1">
                  <from>
                    <xdr:col>11</xdr:col>
                    <xdr:colOff>83820</xdr:colOff>
                    <xdr:row>38</xdr:row>
                    <xdr:rowOff>60960</xdr:rowOff>
                  </from>
                  <to>
                    <xdr:col>11</xdr:col>
                    <xdr:colOff>312420</xdr:colOff>
                    <xdr:row>38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570" r:id="rId236" name="Option Button 234">
              <controlPr defaultSize="0" autoFill="0" autoLine="0" autoPict="0">
                <anchor moveWithCells="1">
                  <from>
                    <xdr:col>13</xdr:col>
                    <xdr:colOff>83820</xdr:colOff>
                    <xdr:row>38</xdr:row>
                    <xdr:rowOff>60960</xdr:rowOff>
                  </from>
                  <to>
                    <xdr:col>13</xdr:col>
                    <xdr:colOff>312420</xdr:colOff>
                    <xdr:row>38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571" r:id="rId237" name="Option Button 235">
              <controlPr defaultSize="0" autoFill="0" autoLine="0" autoPict="0">
                <anchor moveWithCells="1">
                  <from>
                    <xdr:col>15</xdr:col>
                    <xdr:colOff>83820</xdr:colOff>
                    <xdr:row>38</xdr:row>
                    <xdr:rowOff>60960</xdr:rowOff>
                  </from>
                  <to>
                    <xdr:col>15</xdr:col>
                    <xdr:colOff>312420</xdr:colOff>
                    <xdr:row>38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572" r:id="rId238" name="Drop Down 236">
              <controlPr defaultSize="0" print="0" autoLine="0" autoPict="0">
                <anchor moveWithCells="1">
                  <from>
                    <xdr:col>20</xdr:col>
                    <xdr:colOff>1737360</xdr:colOff>
                    <xdr:row>1</xdr:row>
                    <xdr:rowOff>60960</xdr:rowOff>
                  </from>
                  <to>
                    <xdr:col>21</xdr:col>
                    <xdr:colOff>0</xdr:colOff>
                    <xdr:row>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573" r:id="rId239" name="Group Box 237">
              <controlPr defaultSize="0" print="0" autoFill="0" autoPict="0">
                <anchor moveWithCells="1">
                  <from>
                    <xdr:col>22</xdr:col>
                    <xdr:colOff>327660</xdr:colOff>
                    <xdr:row>10</xdr:row>
                    <xdr:rowOff>228600</xdr:rowOff>
                  </from>
                  <to>
                    <xdr:col>27</xdr:col>
                    <xdr:colOff>632460</xdr:colOff>
                    <xdr:row>11</xdr:row>
                    <xdr:rowOff>30480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4" id="{D1252464-3764-4733-9160-1E7DF50B9EF4}">
            <x14:iconSet iconSet="5Boxes">
              <x14:cfvo type="percent">
                <xm:f>0</xm:f>
              </x14:cfvo>
              <x14:cfvo type="num">
                <xm:f>3</xm:f>
              </x14:cfvo>
              <x14:cfvo type="num">
                <xm:f>6</xm:f>
              </x14:cfvo>
              <x14:cfvo type="num">
                <xm:f>9</xm:f>
              </x14:cfvo>
              <x14:cfvo type="num">
                <xm:f>10</xm:f>
              </x14:cfvo>
            </x14:iconSet>
          </x14:cfRule>
          <xm:sqref>W59:X61</xm:sqref>
        </x14:conditionalFormatting>
        <x14:conditionalFormatting xmlns:xm="http://schemas.microsoft.com/office/excel/2006/main">
          <x14:cfRule type="iconSet" priority="11" id="{A3479A1E-9D33-47A3-AF17-D4B8C0A97754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1"/>
              <x14:cfIcon iconSet="3Symbols2" iconId="0"/>
              <x14:cfIcon iconSet="3Symbols2" iconId="2"/>
            </x14:iconSet>
          </x14:cfRule>
          <xm:sqref>Z4</xm:sqref>
        </x14:conditionalFormatting>
        <x14:conditionalFormatting xmlns:xm="http://schemas.microsoft.com/office/excel/2006/main">
          <x14:cfRule type="iconSet" priority="10" id="{4249A4D3-43AC-4B7C-88DA-E220098D9026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1"/>
              <x14:cfIcon iconSet="3Symbols2" iconId="0"/>
              <x14:cfIcon iconSet="3Symbols2" iconId="2"/>
            </x14:iconSet>
          </x14:cfRule>
          <xm:sqref>Z5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Tabelle9">
    <tabColor theme="4" tint="0.39997558519241921"/>
  </sheetPr>
  <dimension ref="A1:AB200"/>
  <sheetViews>
    <sheetView showGridLines="0" topLeftCell="F1" zoomScaleNormal="100" workbookViewId="0">
      <pane ySplit="7" topLeftCell="A8" activePane="bottomLeft" state="frozen"/>
      <selection activeCell="B1" sqref="B1"/>
      <selection pane="bottomLeft" activeCell="A8" sqref="A8"/>
    </sheetView>
  </sheetViews>
  <sheetFormatPr baseColWidth="10" defaultColWidth="12.5546875" defaultRowHeight="14.4" x14ac:dyDescent="0.3"/>
  <cols>
    <col min="1" max="1" width="7" style="86" customWidth="1"/>
    <col min="2" max="2" width="3.21875" style="86" customWidth="1"/>
    <col min="3" max="3" width="0.5546875" style="83" customWidth="1"/>
    <col min="4" max="4" width="15.21875" style="86" customWidth="1"/>
    <col min="5" max="5" width="36.77734375" style="86" customWidth="1"/>
    <col min="6" max="6" width="0.5546875" style="83" customWidth="1"/>
    <col min="7" max="7" width="1.77734375" style="86" customWidth="1"/>
    <col min="8" max="8" width="5" style="86" customWidth="1"/>
    <col min="9" max="9" width="1.77734375" style="86" customWidth="1"/>
    <col min="10" max="10" width="5" style="86" customWidth="1"/>
    <col min="11" max="11" width="1.77734375" style="86" customWidth="1"/>
    <col min="12" max="12" width="5" style="86" customWidth="1"/>
    <col min="13" max="13" width="1.77734375" style="86" customWidth="1"/>
    <col min="14" max="14" width="5" style="86" customWidth="1"/>
    <col min="15" max="15" width="1.77734375" style="86" customWidth="1"/>
    <col min="16" max="16" width="5" style="86" customWidth="1"/>
    <col min="17" max="17" width="1.77734375" style="86" customWidth="1"/>
    <col min="18" max="18" width="0.21875" style="86" customWidth="1"/>
    <col min="19" max="19" width="5.44140625" style="83" customWidth="1"/>
    <col min="20" max="20" width="0.5546875" style="83" customWidth="1"/>
    <col min="21" max="21" width="39" style="83" customWidth="1"/>
    <col min="22" max="22" width="4.5546875" style="151" customWidth="1"/>
    <col min="23" max="23" width="6.44140625" style="1011" customWidth="1"/>
    <col min="24" max="24" width="5.77734375" style="1011" customWidth="1"/>
    <col min="25" max="25" width="5" style="151" customWidth="1"/>
    <col min="26" max="26" width="11" style="83" customWidth="1"/>
    <col min="27" max="27" width="12.5546875" style="992"/>
    <col min="28" max="16384" width="12.5546875" style="86"/>
  </cols>
  <sheetData>
    <row r="1" spans="1:28" s="82" customFormat="1" ht="43.95" customHeight="1" x14ac:dyDescent="0.3">
      <c r="B1" s="79" t="str">
        <f ca="1">' '!A422</f>
        <v>C H A N C E N   &amp;   G E F A H R E N</v>
      </c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  <c r="R1" s="78"/>
      <c r="S1" s="139"/>
      <c r="T1" s="139"/>
      <c r="U1" s="80"/>
      <c r="V1" s="978"/>
      <c r="W1" s="979"/>
      <c r="X1" s="979"/>
      <c r="Y1" s="773"/>
      <c r="AA1" s="980"/>
    </row>
    <row r="2" spans="1:28" s="82" customFormat="1" ht="24" customHeight="1" x14ac:dyDescent="0.3">
      <c r="B2" s="551"/>
      <c r="C2" s="81"/>
      <c r="D2" s="78"/>
      <c r="E2" s="78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981"/>
      <c r="V2" s="149"/>
      <c r="W2" s="979"/>
      <c r="X2" s="979"/>
      <c r="Y2" s="773"/>
      <c r="AA2" s="980"/>
    </row>
    <row r="3" spans="1:28" ht="17.25" customHeight="1" x14ac:dyDescent="0.3">
      <c r="B3" s="982"/>
      <c r="C3" s="983"/>
      <c r="D3" s="984"/>
      <c r="E3" s="985">
        <f>(N10+N18+N27+N31+N40+N48+N56+N63+N69)</f>
        <v>183</v>
      </c>
      <c r="G3" s="1200"/>
      <c r="H3" s="1201" t="str">
        <f ca="1">' '!A365</f>
        <v>trifft überhaupt nicht zu</v>
      </c>
      <c r="I3" s="986"/>
      <c r="J3" s="1201" t="str">
        <f ca="1">' '!A364</f>
        <v>trifft eher nicht zu</v>
      </c>
      <c r="K3" s="986"/>
      <c r="L3" s="1201" t="str">
        <f ca="1">' '!A363</f>
        <v>trifft teilweise zu</v>
      </c>
      <c r="M3" s="986"/>
      <c r="N3" s="1201" t="str">
        <f ca="1">' '!A362</f>
        <v>trifft eher zu</v>
      </c>
      <c r="O3" s="986"/>
      <c r="P3" s="1201" t="str">
        <f ca="1">' '!A361</f>
        <v>trifft voll zu</v>
      </c>
      <c r="Q3" s="986"/>
      <c r="R3" s="986"/>
      <c r="S3" s="1208" t="str">
        <f ca="1">' '!A413</f>
        <v>Auswirkung
(1 - 10)</v>
      </c>
      <c r="T3" s="987"/>
      <c r="U3" s="988"/>
      <c r="V3" s="989"/>
      <c r="W3" s="990"/>
      <c r="X3" s="990"/>
      <c r="Y3" s="1203"/>
      <c r="Z3" s="991"/>
    </row>
    <row r="4" spans="1:28" ht="17.25" customHeight="1" x14ac:dyDescent="0.3">
      <c r="B4" s="982"/>
      <c r="C4" s="983"/>
      <c r="D4" s="993"/>
      <c r="E4" s="985">
        <f>(P10+P18+P27+P31+P40+P48+P56+P63+P69)</f>
        <v>295</v>
      </c>
      <c r="G4" s="1200"/>
      <c r="H4" s="1201"/>
      <c r="I4" s="986"/>
      <c r="J4" s="1201"/>
      <c r="K4" s="986"/>
      <c r="L4" s="1201"/>
      <c r="M4" s="986"/>
      <c r="N4" s="1201"/>
      <c r="O4" s="986"/>
      <c r="P4" s="1201"/>
      <c r="Q4" s="986"/>
      <c r="R4" s="986"/>
      <c r="S4" s="1208"/>
      <c r="T4" s="987"/>
      <c r="U4" s="988"/>
      <c r="V4" s="994"/>
      <c r="W4" s="990"/>
      <c r="X4" s="990"/>
      <c r="Y4" s="1203"/>
      <c r="Z4" s="995"/>
    </row>
    <row r="5" spans="1:28" ht="17.25" customHeight="1" x14ac:dyDescent="0.3">
      <c r="B5" s="982"/>
      <c r="C5" s="983"/>
      <c r="D5" s="993"/>
      <c r="E5" s="996"/>
      <c r="G5" s="1200"/>
      <c r="H5" s="1201"/>
      <c r="I5" s="986"/>
      <c r="J5" s="1201"/>
      <c r="K5" s="986"/>
      <c r="L5" s="1201"/>
      <c r="M5" s="986"/>
      <c r="N5" s="1201"/>
      <c r="O5" s="986"/>
      <c r="P5" s="1201"/>
      <c r="Q5" s="986"/>
      <c r="R5" s="986"/>
      <c r="S5" s="1208"/>
      <c r="T5" s="987"/>
      <c r="U5" s="988"/>
      <c r="V5" s="994"/>
      <c r="W5" s="990"/>
      <c r="X5" s="990"/>
      <c r="Y5" s="1203"/>
      <c r="Z5" s="471"/>
    </row>
    <row r="6" spans="1:28" ht="24.75" customHeight="1" x14ac:dyDescent="0.3">
      <c r="B6" s="982"/>
      <c r="C6" s="997"/>
      <c r="D6" s="998"/>
      <c r="E6" s="999"/>
      <c r="G6" s="1200"/>
      <c r="H6" s="1201"/>
      <c r="I6" s="986"/>
      <c r="J6" s="1201"/>
      <c r="K6" s="986"/>
      <c r="L6" s="1201"/>
      <c r="M6" s="986"/>
      <c r="N6" s="1201"/>
      <c r="O6" s="986"/>
      <c r="P6" s="1201"/>
      <c r="Q6" s="986"/>
      <c r="R6" s="986"/>
      <c r="S6" s="1208"/>
      <c r="T6" s="987"/>
      <c r="U6" s="1000" t="str">
        <f ca="1">CONCATENATE(' '!A417,"  ",E3," / ",E4)</f>
        <v>Total Punkte :  183 / 295</v>
      </c>
      <c r="V6" s="1001"/>
      <c r="W6" s="1002"/>
      <c r="X6" s="1002"/>
      <c r="Y6" s="1002"/>
      <c r="Z6" s="1003"/>
    </row>
    <row r="7" spans="1:28" s="83" customFormat="1" ht="13.5" customHeight="1" x14ac:dyDescent="0.4">
      <c r="D7" s="1004"/>
      <c r="E7" s="1004"/>
      <c r="G7" s="1003"/>
      <c r="H7" s="1005">
        <f>(COUNTIF(B134:B200,1)/59)</f>
        <v>8.4745762711864403E-2</v>
      </c>
      <c r="I7" s="1006"/>
      <c r="J7" s="1005">
        <f>(COUNTIF(B134:B200,2)/59)</f>
        <v>0.28813559322033899</v>
      </c>
      <c r="K7" s="1006"/>
      <c r="L7" s="1005">
        <f>(COUNTIF(B134:B200,3)/59)</f>
        <v>0.25423728813559321</v>
      </c>
      <c r="M7" s="1006"/>
      <c r="N7" s="1005">
        <f>(COUNTIF(B134:B200,4)/59)</f>
        <v>0.1864406779661017</v>
      </c>
      <c r="O7" s="1006"/>
      <c r="P7" s="1005">
        <f>(COUNTIF(B134:B200,5)/59)</f>
        <v>0.1864406779661017</v>
      </c>
      <c r="Q7" s="1003"/>
      <c r="R7" s="86"/>
      <c r="AA7" s="209"/>
    </row>
    <row r="8" spans="1:28" ht="1.05" customHeight="1" x14ac:dyDescent="0.4">
      <c r="A8" s="1007"/>
      <c r="D8" s="1008"/>
      <c r="E8" s="1008"/>
      <c r="G8" s="1009"/>
      <c r="H8" s="1009"/>
      <c r="I8" s="1010"/>
      <c r="J8" s="1009"/>
      <c r="K8" s="1010"/>
      <c r="L8" s="1009"/>
      <c r="M8" s="1010"/>
      <c r="N8" s="1009"/>
      <c r="O8" s="1010"/>
      <c r="P8" s="1009"/>
    </row>
    <row r="9" spans="1:28" ht="5.25" customHeight="1" x14ac:dyDescent="0.4">
      <c r="A9" s="1007"/>
      <c r="D9" s="1008"/>
      <c r="E9" s="1008"/>
      <c r="G9" s="1009"/>
      <c r="H9" s="1009"/>
      <c r="I9" s="1010"/>
      <c r="J9" s="1009"/>
      <c r="K9" s="1010"/>
      <c r="L9" s="1009"/>
      <c r="M9" s="1010"/>
      <c r="N9" s="1009"/>
      <c r="O9" s="1010"/>
      <c r="P9" s="1009"/>
    </row>
    <row r="10" spans="1:28" ht="15.75" customHeight="1" x14ac:dyDescent="0.3">
      <c r="B10" s="1012">
        <v>1</v>
      </c>
      <c r="C10" s="1013"/>
      <c r="D10" s="1204" t="s">
        <v>584</v>
      </c>
      <c r="E10" s="1204"/>
      <c r="G10" s="1014">
        <f>SUM(B134:B137)</f>
        <v>13</v>
      </c>
      <c r="H10" s="1204"/>
      <c r="I10" s="1204"/>
      <c r="J10" s="1015"/>
      <c r="K10" s="1015"/>
      <c r="L10" s="1205"/>
      <c r="M10" s="1205"/>
      <c r="N10" s="1017">
        <f>SUM(B134:B140)</f>
        <v>23</v>
      </c>
      <c r="O10" s="1018" t="s">
        <v>612</v>
      </c>
      <c r="P10" s="1017">
        <v>35</v>
      </c>
      <c r="Q10" s="1019"/>
      <c r="R10" s="1020"/>
      <c r="S10" s="1016"/>
      <c r="T10" s="1021"/>
      <c r="U10" s="1022"/>
      <c r="V10" s="86"/>
      <c r="W10" s="86"/>
      <c r="X10" s="86"/>
      <c r="Y10" s="86"/>
      <c r="Z10" s="86"/>
      <c r="AA10" s="1023"/>
    </row>
    <row r="11" spans="1:28" ht="31.5" customHeight="1" x14ac:dyDescent="0.3">
      <c r="B11" s="1024">
        <v>1.1000000000000001</v>
      </c>
      <c r="C11" s="209"/>
      <c r="D11" s="1199" t="str">
        <f ca="1">' '!A423</f>
        <v>Wir können wiederkehrende Einnahmen generieren, indem wir von Produkte Dienstleistungen ableiten</v>
      </c>
      <c r="E11" s="1199"/>
      <c r="G11" s="1026"/>
      <c r="H11" s="1026"/>
      <c r="I11" s="1026"/>
      <c r="J11" s="1026"/>
      <c r="K11" s="1026"/>
      <c r="L11" s="1026"/>
      <c r="M11" s="1026"/>
      <c r="N11" s="1026"/>
      <c r="O11" s="1026"/>
      <c r="P11" s="1026"/>
      <c r="Q11" s="1026"/>
      <c r="R11" s="1020"/>
      <c r="S11" s="1027">
        <v>9</v>
      </c>
      <c r="T11" s="1028"/>
      <c r="U11" s="1029"/>
      <c r="V11" s="86"/>
      <c r="W11" s="86"/>
      <c r="X11" s="86"/>
      <c r="Y11" s="86"/>
      <c r="Z11" s="86"/>
      <c r="AB11" s="1030"/>
    </row>
    <row r="12" spans="1:28" ht="32.25" customHeight="1" x14ac:dyDescent="0.3">
      <c r="B12" s="1024">
        <v>1.2</v>
      </c>
      <c r="C12" s="1013"/>
      <c r="D12" s="1199" t="str">
        <f ca="1">' '!A424</f>
        <v>Wir können unsere Produkte und Dienstleistungen besser integrieren</v>
      </c>
      <c r="E12" s="1199"/>
      <c r="G12" s="1026"/>
      <c r="H12" s="1026"/>
      <c r="I12" s="1026"/>
      <c r="J12" s="1026"/>
      <c r="K12" s="1026"/>
      <c r="L12" s="1026"/>
      <c r="M12" s="1026"/>
      <c r="N12" s="1026"/>
      <c r="O12" s="1026"/>
      <c r="P12" s="1026"/>
      <c r="Q12" s="1026"/>
      <c r="R12" s="1020"/>
      <c r="S12" s="1027">
        <v>8</v>
      </c>
      <c r="T12" s="1028"/>
      <c r="U12" s="1029"/>
      <c r="V12" s="86"/>
      <c r="W12" s="86"/>
      <c r="X12" s="86"/>
      <c r="Y12" s="86"/>
      <c r="Z12" s="86"/>
      <c r="AA12" s="1023"/>
    </row>
    <row r="13" spans="1:28" ht="32.25" customHeight="1" x14ac:dyDescent="0.3">
      <c r="B13" s="1024">
        <v>1.3</v>
      </c>
      <c r="C13" s="1031"/>
      <c r="D13" s="1199" t="str">
        <f ca="1">' '!A425</f>
        <v>Wir können andere Kundenbedürfnisse befriedigen</v>
      </c>
      <c r="E13" s="1199"/>
      <c r="G13" s="1026"/>
      <c r="H13" s="1026"/>
      <c r="I13" s="1026"/>
      <c r="J13" s="1026"/>
      <c r="K13" s="1026"/>
      <c r="L13" s="1026"/>
      <c r="M13" s="1026"/>
      <c r="N13" s="1026"/>
      <c r="O13" s="1026"/>
      <c r="P13" s="1026"/>
      <c r="Q13" s="1026"/>
      <c r="R13" s="1020"/>
      <c r="S13" s="1027">
        <v>7</v>
      </c>
      <c r="T13" s="1028"/>
      <c r="U13" s="1029"/>
      <c r="V13" s="86"/>
      <c r="W13" s="86"/>
      <c r="X13" s="86"/>
      <c r="Y13" s="86"/>
      <c r="Z13" s="86"/>
    </row>
    <row r="14" spans="1:28" ht="31.5" customHeight="1" x14ac:dyDescent="0.3">
      <c r="B14" s="1024">
        <v>1.4</v>
      </c>
      <c r="C14" s="1013"/>
      <c r="D14" s="1199" t="str">
        <f ca="1">' '!A426</f>
        <v>Es gibt Ergänzungen oder mögliche Erweiterungen die zusätzlichen Mehrwert schaffen</v>
      </c>
      <c r="E14" s="1199"/>
      <c r="G14" s="1026"/>
      <c r="H14" s="1026"/>
      <c r="I14" s="1026"/>
      <c r="J14" s="1026"/>
      <c r="K14" s="1026"/>
      <c r="L14" s="1026"/>
      <c r="M14" s="1026"/>
      <c r="N14" s="1026"/>
      <c r="O14" s="1026"/>
      <c r="P14" s="1026"/>
      <c r="Q14" s="1026"/>
      <c r="R14" s="1020"/>
      <c r="S14" s="1027">
        <v>6</v>
      </c>
      <c r="T14" s="1028"/>
      <c r="U14" s="1029"/>
      <c r="V14" s="86"/>
      <c r="W14" s="86"/>
      <c r="X14" s="86"/>
      <c r="Y14" s="86"/>
      <c r="Z14" s="86"/>
    </row>
    <row r="15" spans="1:28" ht="31.5" customHeight="1" x14ac:dyDescent="0.3">
      <c r="B15" s="1024">
        <v>1.5</v>
      </c>
      <c r="C15" s="1013"/>
      <c r="D15" s="1199" t="str">
        <f ca="1">' '!A427</f>
        <v>Wir können andere Aufgaben unserer Kunden anbieten</v>
      </c>
      <c r="E15" s="1199"/>
      <c r="G15" s="1026"/>
      <c r="H15" s="1026"/>
      <c r="I15" s="1026"/>
      <c r="J15" s="1026"/>
      <c r="K15" s="1026"/>
      <c r="L15" s="1026"/>
      <c r="M15" s="1026"/>
      <c r="N15" s="1026"/>
      <c r="O15" s="1026"/>
      <c r="P15" s="1026"/>
      <c r="Q15" s="1026"/>
      <c r="R15" s="1020"/>
      <c r="S15" s="1027">
        <v>4</v>
      </c>
      <c r="T15" s="1028"/>
      <c r="U15" s="1029"/>
      <c r="V15" s="86"/>
      <c r="W15" s="86"/>
      <c r="X15" s="86"/>
      <c r="Y15" s="86"/>
      <c r="Z15" s="86"/>
    </row>
    <row r="16" spans="1:28" ht="31.5" customHeight="1" x14ac:dyDescent="0.3">
      <c r="B16" s="1024">
        <v>1.6</v>
      </c>
      <c r="C16" s="1013"/>
      <c r="D16" s="1199" t="str">
        <f ca="1">' '!A428</f>
        <v>Es gibt Ersatzprodukte und -dienstleistungen</v>
      </c>
      <c r="E16" s="1199"/>
      <c r="G16" s="1026"/>
      <c r="H16" s="1026"/>
      <c r="I16" s="1026"/>
      <c r="J16" s="1026"/>
      <c r="K16" s="1026"/>
      <c r="L16" s="1026"/>
      <c r="M16" s="1026"/>
      <c r="N16" s="1026"/>
      <c r="O16" s="1026"/>
      <c r="P16" s="1026"/>
      <c r="Q16" s="1026"/>
      <c r="R16" s="1020"/>
      <c r="S16" s="1027">
        <v>3</v>
      </c>
      <c r="T16" s="1028"/>
      <c r="U16" s="1029"/>
      <c r="V16" s="86"/>
      <c r="W16" s="86"/>
      <c r="X16" s="86"/>
      <c r="Y16" s="86"/>
      <c r="Z16" s="86"/>
    </row>
    <row r="17" spans="2:26" ht="31.5" customHeight="1" x14ac:dyDescent="0.3">
      <c r="B17" s="1024">
        <v>1.7</v>
      </c>
      <c r="C17" s="1013"/>
      <c r="D17" s="1199" t="str">
        <f ca="1">' '!A429</f>
        <v>Wettbewerber können den Kunden Mehrwert und tiefere Preise anbieten</v>
      </c>
      <c r="E17" s="1199"/>
      <c r="G17" s="1026"/>
      <c r="H17" s="1026"/>
      <c r="I17" s="1026"/>
      <c r="J17" s="1026"/>
      <c r="K17" s="1026"/>
      <c r="L17" s="1026"/>
      <c r="M17" s="1026"/>
      <c r="N17" s="1026"/>
      <c r="O17" s="1026"/>
      <c r="P17" s="1026"/>
      <c r="Q17" s="1026"/>
      <c r="R17" s="1020"/>
      <c r="S17" s="1027">
        <v>3</v>
      </c>
      <c r="T17" s="1028"/>
      <c r="U17" s="1029"/>
      <c r="V17" s="86"/>
      <c r="W17" s="86"/>
      <c r="X17" s="86"/>
      <c r="Y17" s="86"/>
      <c r="Z17" s="86"/>
    </row>
    <row r="18" spans="2:26" ht="15.75" customHeight="1" x14ac:dyDescent="0.3">
      <c r="B18" s="1012">
        <v>2</v>
      </c>
      <c r="C18" s="1013"/>
      <c r="D18" s="1204" t="s">
        <v>585</v>
      </c>
      <c r="E18" s="1204"/>
      <c r="G18" s="1015"/>
      <c r="H18" s="1015"/>
      <c r="I18" s="1015"/>
      <c r="J18" s="1015"/>
      <c r="K18" s="1015"/>
      <c r="L18" s="1015"/>
      <c r="M18" s="1015"/>
      <c r="N18" s="1017">
        <f>SUM(B142:B149)</f>
        <v>22</v>
      </c>
      <c r="O18" s="1018" t="s">
        <v>612</v>
      </c>
      <c r="P18" s="1017">
        <v>40</v>
      </c>
      <c r="Q18" s="1019"/>
      <c r="R18" s="1020"/>
      <c r="S18" s="1016"/>
      <c r="T18" s="1032"/>
      <c r="U18" s="1022"/>
      <c r="V18" s="86"/>
      <c r="W18" s="86"/>
      <c r="X18" s="86"/>
      <c r="Y18" s="86"/>
      <c r="Z18" s="86"/>
    </row>
    <row r="19" spans="2:26" ht="31.5" customHeight="1" x14ac:dyDescent="0.3">
      <c r="B19" s="1033">
        <v>2.1</v>
      </c>
      <c r="C19" s="1031"/>
      <c r="D19" s="1206" t="str">
        <f ca="1">' '!A431</f>
        <v>Wir können punktuell Transaktionsumsatz  aus wiederkehrenden Einkommen generieren</v>
      </c>
      <c r="E19" s="1206"/>
      <c r="G19" s="1034"/>
      <c r="H19" s="1034"/>
      <c r="I19" s="1034"/>
      <c r="J19" s="1034"/>
      <c r="K19" s="1034"/>
      <c r="L19" s="1034"/>
      <c r="M19" s="1034"/>
      <c r="N19" s="1034"/>
      <c r="O19" s="1034"/>
      <c r="P19" s="1034"/>
      <c r="Q19" s="1034"/>
      <c r="R19" s="1020"/>
      <c r="S19" s="1035">
        <v>10</v>
      </c>
      <c r="T19" s="1028"/>
      <c r="U19" s="1029"/>
      <c r="V19" s="86"/>
      <c r="W19" s="86"/>
      <c r="X19" s="86"/>
      <c r="Y19" s="86"/>
      <c r="Z19" s="86"/>
    </row>
    <row r="20" spans="2:26" ht="31.5" customHeight="1" x14ac:dyDescent="0.3">
      <c r="B20" s="1033">
        <v>2.2000000000000002</v>
      </c>
      <c r="C20" s="1031"/>
      <c r="D20" s="1206" t="str">
        <f ca="1">' '!A432</f>
        <v>Unsere Kunden sind bereit für zusätzliche Produkte oder Dienstleistungen zu bezahlen</v>
      </c>
      <c r="E20" s="1206"/>
      <c r="G20" s="1034"/>
      <c r="H20" s="1034"/>
      <c r="I20" s="1034"/>
      <c r="J20" s="1034"/>
      <c r="K20" s="1034"/>
      <c r="L20" s="1034"/>
      <c r="M20" s="1034"/>
      <c r="N20" s="1034"/>
      <c r="O20" s="1034"/>
      <c r="P20" s="1034"/>
      <c r="Q20" s="1034"/>
      <c r="R20" s="1020"/>
      <c r="S20" s="1035">
        <v>9</v>
      </c>
      <c r="T20" s="1028"/>
      <c r="U20" s="1029"/>
      <c r="V20" s="86"/>
      <c r="W20" s="86"/>
      <c r="X20" s="86"/>
      <c r="Y20" s="86"/>
      <c r="Z20" s="86"/>
    </row>
    <row r="21" spans="2:26" ht="31.5" customHeight="1" x14ac:dyDescent="0.3">
      <c r="B21" s="1033">
        <v>2.2999999999999998</v>
      </c>
      <c r="C21" s="209"/>
      <c r="D21" s="1206" t="str">
        <f ca="1">' '!A433</f>
        <v>Wir haben die Möglichkeit Querverkäufe intern oder mit Partner zu tätigen</v>
      </c>
      <c r="E21" s="1206"/>
      <c r="G21" s="1034"/>
      <c r="H21" s="1034"/>
      <c r="I21" s="1034"/>
      <c r="J21" s="1034"/>
      <c r="K21" s="1034"/>
      <c r="L21" s="1034"/>
      <c r="M21" s="1034"/>
      <c r="N21" s="1034"/>
      <c r="O21" s="1034"/>
      <c r="P21" s="1034"/>
      <c r="Q21" s="1034"/>
      <c r="R21" s="1020"/>
      <c r="S21" s="1035">
        <v>8</v>
      </c>
      <c r="T21" s="1028"/>
      <c r="U21" s="1029"/>
      <c r="V21" s="86"/>
      <c r="W21" s="86"/>
      <c r="X21" s="86"/>
      <c r="Y21" s="86"/>
      <c r="Z21" s="86"/>
    </row>
    <row r="22" spans="2:26" ht="31.5" customHeight="1" x14ac:dyDescent="0.3">
      <c r="B22" s="1033">
        <v>2.4</v>
      </c>
      <c r="C22" s="209"/>
      <c r="D22" s="1206" t="str">
        <f ca="1">' '!A434</f>
        <v>Wir können zusätzliche Einnahmequellen generieren oder neu entwickeln</v>
      </c>
      <c r="E22" s="1206"/>
      <c r="G22" s="1034"/>
      <c r="H22" s="1034"/>
      <c r="I22" s="1034"/>
      <c r="J22" s="1034"/>
      <c r="K22" s="1034"/>
      <c r="L22" s="1034"/>
      <c r="M22" s="1034"/>
      <c r="N22" s="1034"/>
      <c r="O22" s="1034"/>
      <c r="P22" s="1034"/>
      <c r="Q22" s="1034"/>
      <c r="R22" s="1020"/>
      <c r="S22" s="1035">
        <v>7</v>
      </c>
      <c r="T22" s="1028"/>
      <c r="U22" s="1029"/>
      <c r="V22" s="86"/>
      <c r="W22" s="86"/>
      <c r="X22" s="86"/>
      <c r="Y22" s="86"/>
      <c r="Z22" s="86"/>
    </row>
    <row r="23" spans="2:26" ht="31.5" customHeight="1" x14ac:dyDescent="0.3">
      <c r="B23" s="1033">
        <v>2.5</v>
      </c>
      <c r="C23" s="209"/>
      <c r="D23" s="1206" t="str">
        <f ca="1">' '!A435</f>
        <v>Wir können die Preise erhöhen</v>
      </c>
      <c r="E23" s="1206"/>
      <c r="G23" s="1034"/>
      <c r="H23" s="1034"/>
      <c r="I23" s="1034"/>
      <c r="J23" s="1034"/>
      <c r="K23" s="1034"/>
      <c r="L23" s="1034"/>
      <c r="M23" s="1034"/>
      <c r="N23" s="1034"/>
      <c r="O23" s="1034"/>
      <c r="P23" s="1034"/>
      <c r="Q23" s="1034"/>
      <c r="R23" s="1020"/>
      <c r="S23" s="1035">
        <v>6</v>
      </c>
      <c r="T23" s="1028"/>
      <c r="U23" s="1029"/>
      <c r="V23" s="86"/>
      <c r="W23" s="86"/>
      <c r="X23" s="86"/>
      <c r="Y23" s="86"/>
      <c r="Z23" s="86"/>
    </row>
    <row r="24" spans="2:26" ht="31.5" customHeight="1" x14ac:dyDescent="0.3">
      <c r="B24" s="1033">
        <v>2.6</v>
      </c>
      <c r="C24" s="209"/>
      <c r="D24" s="1206" t="str">
        <f ca="1">' '!A436</f>
        <v>Unsere Margen geraten durch Konkurrenten und/oder neuen Technologien unter Druck</v>
      </c>
      <c r="E24" s="1206"/>
      <c r="G24" s="1034"/>
      <c r="H24" s="1034"/>
      <c r="I24" s="1034"/>
      <c r="J24" s="1034"/>
      <c r="K24" s="1034"/>
      <c r="L24" s="1034"/>
      <c r="M24" s="1034"/>
      <c r="N24" s="1034"/>
      <c r="O24" s="1034"/>
      <c r="P24" s="1034"/>
      <c r="Q24" s="1034"/>
      <c r="R24" s="1020"/>
      <c r="S24" s="1035">
        <v>5</v>
      </c>
      <c r="T24" s="1028"/>
      <c r="U24" s="1029"/>
      <c r="V24" s="86"/>
      <c r="W24" s="86"/>
      <c r="X24" s="86"/>
      <c r="Y24" s="86"/>
      <c r="Z24" s="86"/>
    </row>
    <row r="25" spans="2:26" ht="31.5" customHeight="1" x14ac:dyDescent="0.3">
      <c r="B25" s="1033">
        <v>2.7</v>
      </c>
      <c r="C25" s="209"/>
      <c r="D25" s="1206" t="str">
        <f ca="1">' '!A437</f>
        <v>Wir sind von einem oder mehreren Einkommensquellen abhängig</v>
      </c>
      <c r="E25" s="1206"/>
      <c r="G25" s="1034"/>
      <c r="H25" s="1034"/>
      <c r="I25" s="1034"/>
      <c r="J25" s="1034"/>
      <c r="K25" s="1034"/>
      <c r="L25" s="1034"/>
      <c r="M25" s="1034"/>
      <c r="N25" s="1034"/>
      <c r="O25" s="1034"/>
      <c r="P25" s="1034"/>
      <c r="Q25" s="1034"/>
      <c r="R25" s="1020"/>
      <c r="S25" s="1035">
        <v>4</v>
      </c>
      <c r="T25" s="1028"/>
      <c r="U25" s="1029"/>
      <c r="V25" s="86"/>
      <c r="W25" s="86"/>
      <c r="X25" s="86"/>
      <c r="Y25" s="86"/>
      <c r="Z25" s="86"/>
    </row>
    <row r="26" spans="2:26" ht="31.5" customHeight="1" x14ac:dyDescent="0.3">
      <c r="B26" s="1033">
        <v>2.8</v>
      </c>
      <c r="C26" s="209"/>
      <c r="D26" s="1206" t="str">
        <f ca="1">' '!A438</f>
        <v>Wir haben Einnahmequellen, die bald versiegen werden</v>
      </c>
      <c r="E26" s="1206"/>
      <c r="G26" s="1034"/>
      <c r="H26" s="1034"/>
      <c r="I26" s="1034"/>
      <c r="J26" s="1034"/>
      <c r="K26" s="1034"/>
      <c r="L26" s="1034"/>
      <c r="M26" s="1034"/>
      <c r="N26" s="1034"/>
      <c r="O26" s="1034"/>
      <c r="P26" s="1034"/>
      <c r="Q26" s="1034"/>
      <c r="R26" s="1020"/>
      <c r="S26" s="1035">
        <v>3</v>
      </c>
      <c r="T26" s="1028"/>
      <c r="U26" s="1029"/>
      <c r="V26" s="86"/>
      <c r="W26" s="86"/>
      <c r="X26" s="86"/>
      <c r="Y26" s="86"/>
      <c r="Z26" s="86"/>
    </row>
    <row r="27" spans="2:26" ht="15.75" customHeight="1" x14ac:dyDescent="0.3">
      <c r="B27" s="1012">
        <v>3</v>
      </c>
      <c r="C27" s="1013"/>
      <c r="D27" s="1204" t="s">
        <v>586</v>
      </c>
      <c r="E27" s="1204"/>
      <c r="G27" s="1015"/>
      <c r="H27" s="1015"/>
      <c r="I27" s="1015"/>
      <c r="J27" s="1015"/>
      <c r="K27" s="1015"/>
      <c r="L27" s="1015"/>
      <c r="M27" s="1015"/>
      <c r="N27" s="1017">
        <f>SUM(B151:B153)</f>
        <v>9</v>
      </c>
      <c r="O27" s="1018" t="s">
        <v>612</v>
      </c>
      <c r="P27" s="1017">
        <v>15</v>
      </c>
      <c r="Q27" s="1017"/>
      <c r="R27" s="1020"/>
      <c r="S27" s="1016"/>
      <c r="T27" s="1032"/>
      <c r="U27" s="1022"/>
      <c r="V27" s="86"/>
      <c r="W27" s="86"/>
      <c r="X27" s="86"/>
      <c r="Y27" s="86"/>
      <c r="Z27" s="86"/>
    </row>
    <row r="28" spans="2:26" ht="31.5" customHeight="1" x14ac:dyDescent="0.3">
      <c r="B28" s="1024">
        <v>3.1</v>
      </c>
      <c r="C28" s="209"/>
      <c r="D28" s="1199" t="str">
        <f ca="1">' '!A440</f>
        <v>Wir können unsere Kosten senken</v>
      </c>
      <c r="E28" s="1199"/>
      <c r="G28" s="1026"/>
      <c r="H28" s="1026"/>
      <c r="I28" s="1026"/>
      <c r="J28" s="1026"/>
      <c r="K28" s="1026"/>
      <c r="L28" s="1026"/>
      <c r="M28" s="1026"/>
      <c r="N28" s="1026"/>
      <c r="O28" s="1026"/>
      <c r="P28" s="1026"/>
      <c r="Q28" s="1026"/>
      <c r="R28" s="1020"/>
      <c r="S28" s="1027">
        <v>10</v>
      </c>
      <c r="T28" s="1028"/>
      <c r="U28" s="1029"/>
      <c r="V28" s="86"/>
      <c r="W28" s="86"/>
      <c r="X28" s="86"/>
      <c r="Y28" s="86"/>
      <c r="Z28" s="86"/>
    </row>
    <row r="29" spans="2:26" ht="31.5" customHeight="1" x14ac:dyDescent="0.3">
      <c r="B29" s="1024">
        <v>3.2</v>
      </c>
      <c r="C29" s="1013"/>
      <c r="D29" s="1199" t="str">
        <f ca="1">' '!A441</f>
        <v>Einige Kosten können unberechenbar werden</v>
      </c>
      <c r="E29" s="1199"/>
      <c r="G29" s="1026"/>
      <c r="H29" s="1026"/>
      <c r="I29" s="1026"/>
      <c r="J29" s="1026"/>
      <c r="K29" s="1026"/>
      <c r="L29" s="1026"/>
      <c r="M29" s="1026"/>
      <c r="N29" s="1026"/>
      <c r="O29" s="1026"/>
      <c r="P29" s="1026"/>
      <c r="Q29" s="1036"/>
      <c r="R29" s="1037"/>
      <c r="S29" s="1027">
        <v>4</v>
      </c>
      <c r="T29" s="1028"/>
      <c r="U29" s="1029"/>
      <c r="V29" s="86"/>
      <c r="W29" s="86"/>
      <c r="X29" s="86"/>
      <c r="Y29" s="86"/>
      <c r="Z29" s="86"/>
    </row>
    <row r="30" spans="2:26" ht="90.75" customHeight="1" x14ac:dyDescent="0.3">
      <c r="B30" s="1024">
        <v>3.3</v>
      </c>
      <c r="C30" s="1031"/>
      <c r="D30" s="1199" t="str">
        <f ca="1">' '!A442</f>
        <v>Einige Kosten drohen schneller zu wachsen als die entsprechenden Einkünfte</v>
      </c>
      <c r="E30" s="1199"/>
      <c r="G30" s="1026"/>
      <c r="H30" s="1026"/>
      <c r="I30" s="1026"/>
      <c r="J30" s="1026"/>
      <c r="K30" s="1026"/>
      <c r="L30" s="1026"/>
      <c r="M30" s="1026"/>
      <c r="N30" s="1026"/>
      <c r="O30" s="1026"/>
      <c r="P30" s="1026"/>
      <c r="Q30" s="1025"/>
      <c r="R30" s="1038"/>
      <c r="S30" s="1027">
        <v>10</v>
      </c>
      <c r="T30" s="1028"/>
      <c r="U30" s="1029"/>
      <c r="V30" s="86"/>
      <c r="W30" s="86"/>
      <c r="X30" s="86"/>
      <c r="Y30" s="86"/>
      <c r="Z30" s="86"/>
    </row>
    <row r="31" spans="2:26" ht="15.6" x14ac:dyDescent="0.3">
      <c r="B31" s="1012">
        <v>4</v>
      </c>
      <c r="C31" s="1013"/>
      <c r="D31" s="1204" t="s">
        <v>590</v>
      </c>
      <c r="E31" s="1204"/>
      <c r="G31" s="1015"/>
      <c r="H31" s="1015"/>
      <c r="I31" s="1015"/>
      <c r="J31" s="1015"/>
      <c r="K31" s="1015"/>
      <c r="L31" s="1015"/>
      <c r="M31" s="1015"/>
      <c r="N31" s="1017">
        <f>SUM(B155:B162)</f>
        <v>24</v>
      </c>
      <c r="O31" s="1018" t="s">
        <v>612</v>
      </c>
      <c r="P31" s="1017">
        <v>40</v>
      </c>
      <c r="Q31" s="1017"/>
      <c r="R31" s="1020"/>
      <c r="S31" s="1016"/>
      <c r="T31" s="1032"/>
      <c r="U31" s="1022"/>
      <c r="V31" s="86"/>
      <c r="W31" s="86"/>
      <c r="X31" s="86"/>
      <c r="Y31" s="86"/>
      <c r="Z31" s="86"/>
    </row>
    <row r="32" spans="2:26" ht="31.5" customHeight="1" x14ac:dyDescent="0.3">
      <c r="B32" s="1033">
        <v>4.0999999999999996</v>
      </c>
      <c r="C32" s="1031"/>
      <c r="D32" s="1206" t="str">
        <f ca="1">' '!A444</f>
        <v>Wir können von einem wachsenden/expandierenden Markt profitieren</v>
      </c>
      <c r="E32" s="1206"/>
      <c r="G32" s="1034"/>
      <c r="H32" s="1034"/>
      <c r="I32" s="1034"/>
      <c r="J32" s="1034"/>
      <c r="K32" s="1034"/>
      <c r="L32" s="1034"/>
      <c r="M32" s="1034"/>
      <c r="N32" s="1034"/>
      <c r="O32" s="1034"/>
      <c r="P32" s="1034"/>
      <c r="Q32" s="1034"/>
      <c r="R32" s="1020"/>
      <c r="S32" s="1035">
        <v>10</v>
      </c>
      <c r="T32" s="1028"/>
      <c r="U32" s="1029"/>
      <c r="V32" s="86"/>
      <c r="W32" s="86"/>
      <c r="X32" s="86"/>
      <c r="Y32" s="86"/>
      <c r="Z32" s="86"/>
    </row>
    <row r="33" spans="2:26" ht="31.5" customHeight="1" x14ac:dyDescent="0.3">
      <c r="B33" s="1033">
        <v>4.2</v>
      </c>
      <c r="C33" s="1031"/>
      <c r="D33" s="1206" t="str">
        <f ca="1">' '!A445</f>
        <v>Wir können neue Kundensegemente bedienen</v>
      </c>
      <c r="E33" s="1206"/>
      <c r="G33" s="1034"/>
      <c r="H33" s="1034"/>
      <c r="I33" s="1034"/>
      <c r="J33" s="1034"/>
      <c r="K33" s="1034"/>
      <c r="L33" s="1034"/>
      <c r="M33" s="1034"/>
      <c r="N33" s="1034"/>
      <c r="O33" s="1034"/>
      <c r="P33" s="1034"/>
      <c r="Q33" s="1034"/>
      <c r="R33" s="1020"/>
      <c r="S33" s="1035">
        <v>9</v>
      </c>
      <c r="T33" s="1028"/>
      <c r="U33" s="1029"/>
      <c r="V33" s="86"/>
      <c r="W33" s="86"/>
      <c r="X33" s="86"/>
      <c r="Y33" s="86"/>
      <c r="Z33" s="86"/>
    </row>
    <row r="34" spans="2:26" ht="31.5" customHeight="1" x14ac:dyDescent="0.3">
      <c r="B34" s="1033">
        <v>4.3</v>
      </c>
      <c r="C34" s="1031"/>
      <c r="D34" s="1206" t="str">
        <f ca="1">' '!A446</f>
        <v>Aufgrund einer feineren Segmentierung,  können wir unsere Kunden besser bedienen</v>
      </c>
      <c r="E34" s="1206"/>
      <c r="G34" s="1034"/>
      <c r="H34" s="1034"/>
      <c r="I34" s="1034"/>
      <c r="J34" s="1034"/>
      <c r="K34" s="1034"/>
      <c r="L34" s="1034"/>
      <c r="M34" s="1034"/>
      <c r="N34" s="1034"/>
      <c r="O34" s="1034"/>
      <c r="P34" s="1034"/>
      <c r="Q34" s="1034"/>
      <c r="R34" s="1020"/>
      <c r="S34" s="1035">
        <v>8</v>
      </c>
      <c r="T34" s="1028"/>
      <c r="U34" s="1029"/>
      <c r="V34" s="86"/>
      <c r="W34" s="86"/>
      <c r="X34" s="86"/>
      <c r="Y34" s="86"/>
      <c r="Z34" s="86"/>
    </row>
    <row r="35" spans="2:26" ht="31.5" customHeight="1" x14ac:dyDescent="0.3">
      <c r="B35" s="1033">
        <v>4.4000000000000004</v>
      </c>
      <c r="C35" s="1031"/>
      <c r="D35" s="1206" t="str">
        <f ca="1">' '!A447</f>
        <v>Es besteht die Gefahr, dass unser Markt bald gesättigt ist</v>
      </c>
      <c r="E35" s="1206"/>
      <c r="G35" s="1034"/>
      <c r="H35" s="1034"/>
      <c r="I35" s="1034"/>
      <c r="J35" s="1034"/>
      <c r="K35" s="1034"/>
      <c r="L35" s="1034"/>
      <c r="M35" s="1034"/>
      <c r="N35" s="1034"/>
      <c r="O35" s="1034"/>
      <c r="P35" s="1034"/>
      <c r="Q35" s="1034"/>
      <c r="R35" s="1020"/>
      <c r="S35" s="1035">
        <v>7</v>
      </c>
      <c r="T35" s="1028"/>
      <c r="U35" s="1029"/>
      <c r="V35" s="86"/>
      <c r="W35" s="86"/>
      <c r="X35" s="86"/>
      <c r="Y35" s="86"/>
      <c r="Z35" s="86"/>
    </row>
    <row r="36" spans="2:26" ht="31.5" customHeight="1" x14ac:dyDescent="0.3">
      <c r="B36" s="1033">
        <v>4.5</v>
      </c>
      <c r="C36" s="1031"/>
      <c r="D36" s="1206" t="str">
        <f ca="1">' '!A448</f>
        <v>Unsere Konkurrenten bedrohen unseren Marktanteil</v>
      </c>
      <c r="E36" s="1206"/>
      <c r="G36" s="1034"/>
      <c r="H36" s="1034"/>
      <c r="I36" s="1034"/>
      <c r="J36" s="1034"/>
      <c r="K36" s="1034"/>
      <c r="L36" s="1034"/>
      <c r="M36" s="1034"/>
      <c r="N36" s="1034"/>
      <c r="O36" s="1034"/>
      <c r="P36" s="1034"/>
      <c r="Q36" s="1034"/>
      <c r="R36" s="1020"/>
      <c r="S36" s="1035">
        <v>6</v>
      </c>
      <c r="T36" s="1028"/>
      <c r="U36" s="1029"/>
      <c r="V36" s="86"/>
      <c r="W36" s="86"/>
      <c r="X36" s="86"/>
      <c r="Y36" s="86"/>
      <c r="Z36" s="86"/>
    </row>
    <row r="37" spans="2:26" ht="31.5" customHeight="1" x14ac:dyDescent="0.3">
      <c r="B37" s="1033">
        <v>4.5999999999999996</v>
      </c>
      <c r="C37" s="1031"/>
      <c r="D37" s="1206" t="str">
        <f ca="1">' '!A449</f>
        <v>Es besteht die Möglichkeit, dass wir Kunden verlieren</v>
      </c>
      <c r="E37" s="1206"/>
      <c r="G37" s="1034"/>
      <c r="H37" s="1034"/>
      <c r="I37" s="1034"/>
      <c r="J37" s="1034"/>
      <c r="K37" s="1034"/>
      <c r="L37" s="1034"/>
      <c r="M37" s="1034"/>
      <c r="N37" s="1034"/>
      <c r="O37" s="1034"/>
      <c r="P37" s="1034"/>
      <c r="Q37" s="1034"/>
      <c r="R37" s="1020"/>
      <c r="S37" s="1035">
        <v>5</v>
      </c>
      <c r="T37" s="1028"/>
      <c r="U37" s="1029"/>
      <c r="V37" s="86"/>
      <c r="W37" s="86"/>
      <c r="X37" s="86"/>
      <c r="Y37" s="86"/>
      <c r="Z37" s="86"/>
    </row>
    <row r="38" spans="2:26" ht="31.5" customHeight="1" x14ac:dyDescent="0.3">
      <c r="B38" s="1033">
        <v>4.7</v>
      </c>
      <c r="C38" s="1031"/>
      <c r="D38" s="1206" t="str">
        <f ca="1">' '!A450</f>
        <v>Es besteht die Gefahr, dass unsere Kunden in Zahlungsverzug geraten</v>
      </c>
      <c r="E38" s="1206"/>
      <c r="G38" s="1034"/>
      <c r="H38" s="1034"/>
      <c r="I38" s="1034"/>
      <c r="J38" s="1034"/>
      <c r="K38" s="1034"/>
      <c r="L38" s="1034"/>
      <c r="M38" s="1034"/>
      <c r="N38" s="1034"/>
      <c r="O38" s="1034"/>
      <c r="P38" s="1034"/>
      <c r="Q38" s="1034"/>
      <c r="R38" s="1020"/>
      <c r="S38" s="1035">
        <v>4</v>
      </c>
      <c r="T38" s="1028"/>
      <c r="U38" s="1029"/>
      <c r="V38" s="86"/>
      <c r="W38" s="86"/>
      <c r="X38" s="86"/>
      <c r="Y38" s="86"/>
      <c r="Z38" s="86"/>
    </row>
    <row r="39" spans="2:26" ht="31.5" customHeight="1" x14ac:dyDescent="0.3">
      <c r="B39" s="1033">
        <v>4.8</v>
      </c>
      <c r="C39" s="1031"/>
      <c r="D39" s="1206" t="str">
        <f ca="1">' '!A451</f>
        <v>Es besteht das Risiko, dass sich der Wettbewerb verschärft</v>
      </c>
      <c r="E39" s="1206"/>
      <c r="G39" s="1034"/>
      <c r="H39" s="1034"/>
      <c r="I39" s="1034"/>
      <c r="J39" s="1034"/>
      <c r="K39" s="1034"/>
      <c r="L39" s="1034"/>
      <c r="M39" s="1034"/>
      <c r="N39" s="1034"/>
      <c r="O39" s="1034"/>
      <c r="P39" s="1034"/>
      <c r="Q39" s="1034"/>
      <c r="R39" s="1020"/>
      <c r="S39" s="1035">
        <v>3</v>
      </c>
      <c r="T39" s="1028"/>
      <c r="U39" s="1029"/>
      <c r="V39" s="86"/>
      <c r="W39" s="86"/>
      <c r="X39" s="86"/>
      <c r="Y39" s="86"/>
      <c r="Z39" s="86"/>
    </row>
    <row r="40" spans="2:26" ht="15.6" x14ac:dyDescent="0.3">
      <c r="B40" s="1012">
        <v>5</v>
      </c>
      <c r="C40" s="1013"/>
      <c r="D40" s="1204" t="s">
        <v>595</v>
      </c>
      <c r="E40" s="1204"/>
      <c r="G40" s="1015"/>
      <c r="H40" s="1015"/>
      <c r="I40" s="1015"/>
      <c r="J40" s="1015"/>
      <c r="K40" s="1015"/>
      <c r="L40" s="1015"/>
      <c r="M40" s="1015"/>
      <c r="N40" s="1017">
        <f>SUM(B164:B170)</f>
        <v>20</v>
      </c>
      <c r="O40" s="1018" t="s">
        <v>612</v>
      </c>
      <c r="P40" s="1017">
        <v>35</v>
      </c>
      <c r="Q40" s="1019"/>
      <c r="R40" s="1020"/>
      <c r="S40" s="1016"/>
      <c r="T40" s="1028"/>
      <c r="U40" s="1029"/>
      <c r="V40" s="86"/>
      <c r="W40" s="86"/>
      <c r="X40" s="86"/>
      <c r="Y40" s="86"/>
      <c r="Z40" s="86"/>
    </row>
    <row r="41" spans="2:26" ht="31.5" customHeight="1" x14ac:dyDescent="0.3">
      <c r="B41" s="1024">
        <v>5.0999999999999996</v>
      </c>
      <c r="C41" s="209"/>
      <c r="D41" s="1199" t="str">
        <f ca="1">' '!A453</f>
        <v>Wir können die Effizienz, die Effektivität und die Leistungsfähigkeit unserer Vertriebskanäle verbessern</v>
      </c>
      <c r="E41" s="1199"/>
      <c r="G41" s="1026"/>
      <c r="H41" s="1026"/>
      <c r="I41" s="1026"/>
      <c r="J41" s="1026"/>
      <c r="K41" s="1026"/>
      <c r="L41" s="1026"/>
      <c r="M41" s="1026"/>
      <c r="N41" s="1026"/>
      <c r="O41" s="1026"/>
      <c r="P41" s="1026"/>
      <c r="Q41" s="1026"/>
      <c r="R41" s="1020"/>
      <c r="S41" s="1027">
        <v>1</v>
      </c>
      <c r="T41" s="1028"/>
      <c r="U41" s="1029"/>
      <c r="V41" s="86"/>
      <c r="W41" s="86"/>
      <c r="X41" s="86"/>
      <c r="Y41" s="86"/>
      <c r="Z41" s="86"/>
    </row>
    <row r="42" spans="2:26" ht="31.5" customHeight="1" x14ac:dyDescent="0.3">
      <c r="B42" s="1024">
        <v>5.2</v>
      </c>
      <c r="C42" s="1013"/>
      <c r="D42" s="1199" t="str">
        <f ca="1">' '!A454</f>
        <v>Wir können die Integration unserer Vertriebskanäle verbessern</v>
      </c>
      <c r="E42" s="1199"/>
      <c r="G42" s="1026"/>
      <c r="H42" s="1026"/>
      <c r="I42" s="1026"/>
      <c r="J42" s="1026"/>
      <c r="K42" s="1026"/>
      <c r="L42" s="1026"/>
      <c r="M42" s="1026"/>
      <c r="N42" s="1026"/>
      <c r="O42" s="1026"/>
      <c r="P42" s="1026"/>
      <c r="Q42" s="1036"/>
      <c r="R42" s="1020"/>
      <c r="S42" s="1027">
        <v>2</v>
      </c>
      <c r="T42" s="1028"/>
      <c r="U42" s="1029"/>
      <c r="V42" s="86"/>
      <c r="W42" s="86"/>
      <c r="X42" s="86"/>
      <c r="Y42" s="86"/>
      <c r="Z42" s="86"/>
    </row>
    <row r="43" spans="2:26" ht="31.5" customHeight="1" x14ac:dyDescent="0.3">
      <c r="B43" s="1024">
        <v>5.3</v>
      </c>
      <c r="C43" s="1031"/>
      <c r="D43" s="1199" t="str">
        <f ca="1">' '!A455</f>
        <v>Wir können zusätzliche Vertriebskanäle finden</v>
      </c>
      <c r="E43" s="1199"/>
      <c r="G43" s="1026"/>
      <c r="H43" s="1026"/>
      <c r="I43" s="1026"/>
      <c r="J43" s="1026"/>
      <c r="K43" s="1026"/>
      <c r="L43" s="1026"/>
      <c r="M43" s="1026"/>
      <c r="N43" s="1026"/>
      <c r="O43" s="1026"/>
      <c r="P43" s="1026"/>
      <c r="Q43" s="1025"/>
      <c r="R43" s="1020"/>
      <c r="S43" s="1027">
        <v>3</v>
      </c>
      <c r="T43" s="1028"/>
      <c r="U43" s="1029"/>
      <c r="V43" s="86"/>
      <c r="W43" s="86"/>
      <c r="X43" s="86"/>
      <c r="Y43" s="86"/>
      <c r="Z43" s="86"/>
    </row>
    <row r="44" spans="2:26" ht="31.5" customHeight="1" x14ac:dyDescent="0.3">
      <c r="B44" s="1024">
        <v>5.4</v>
      </c>
      <c r="C44" s="1013"/>
      <c r="D44" s="1199" t="str">
        <f ca="1">' '!A456</f>
        <v>Wir können unsere Margen steigern indem wir unsere Kunden direkt bedienen</v>
      </c>
      <c r="E44" s="1199"/>
      <c r="G44" s="1026"/>
      <c r="H44" s="1026"/>
      <c r="I44" s="1026"/>
      <c r="J44" s="1026"/>
      <c r="K44" s="1026"/>
      <c r="L44" s="1026"/>
      <c r="M44" s="1026"/>
      <c r="N44" s="1026"/>
      <c r="O44" s="1026"/>
      <c r="P44" s="1026"/>
      <c r="Q44" s="1026"/>
      <c r="R44" s="1020"/>
      <c r="S44" s="1027">
        <v>4</v>
      </c>
      <c r="T44" s="1028"/>
      <c r="U44" s="1029"/>
      <c r="V44" s="86"/>
      <c r="W44" s="86"/>
      <c r="X44" s="86"/>
      <c r="Y44" s="86"/>
      <c r="Z44" s="86"/>
    </row>
    <row r="45" spans="2:26" ht="31.5" customHeight="1" x14ac:dyDescent="0.3">
      <c r="B45" s="1024">
        <v>5.5</v>
      </c>
      <c r="C45" s="209"/>
      <c r="D45" s="1199" t="str">
        <f ca="1">' '!A457</f>
        <v>Wir können die Angemessenheit zwischen den Vertriebskanälen und den Kundensegmenten verbessern</v>
      </c>
      <c r="E45" s="1199"/>
      <c r="G45" s="1026"/>
      <c r="H45" s="1026"/>
      <c r="I45" s="1026"/>
      <c r="J45" s="1026"/>
      <c r="K45" s="1026"/>
      <c r="L45" s="1026"/>
      <c r="M45" s="1026"/>
      <c r="N45" s="1026"/>
      <c r="O45" s="1026"/>
      <c r="P45" s="1026"/>
      <c r="Q45" s="1026"/>
      <c r="R45" s="1020"/>
      <c r="S45" s="1027">
        <v>5</v>
      </c>
      <c r="T45" s="1028"/>
      <c r="U45" s="1029"/>
      <c r="V45" s="86"/>
      <c r="W45" s="86"/>
      <c r="X45" s="86"/>
      <c r="Y45" s="86"/>
      <c r="Z45" s="86"/>
    </row>
    <row r="46" spans="2:26" ht="31.5" customHeight="1" x14ac:dyDescent="0.3">
      <c r="B46" s="1024">
        <v>5.6</v>
      </c>
      <c r="C46" s="1013"/>
      <c r="D46" s="1199" t="str">
        <f ca="1">' '!A458</f>
        <v>Unsere Konkurrenten bedrohen unsere Vertriebskanäle</v>
      </c>
      <c r="E46" s="1199"/>
      <c r="G46" s="1026"/>
      <c r="H46" s="1026"/>
      <c r="I46" s="1026"/>
      <c r="J46" s="1026"/>
      <c r="K46" s="1026"/>
      <c r="L46" s="1026"/>
      <c r="M46" s="1026"/>
      <c r="N46" s="1026"/>
      <c r="O46" s="1026"/>
      <c r="P46" s="1026"/>
      <c r="Q46" s="1036"/>
      <c r="R46" s="1020"/>
      <c r="S46" s="1027">
        <v>6</v>
      </c>
      <c r="T46" s="1028"/>
      <c r="U46" s="1029"/>
      <c r="V46" s="86"/>
      <c r="W46" s="86"/>
      <c r="X46" s="86"/>
      <c r="Y46" s="86"/>
      <c r="Z46" s="86"/>
    </row>
    <row r="47" spans="2:26" ht="31.5" customHeight="1" x14ac:dyDescent="0.3">
      <c r="B47" s="1024">
        <v>5.7</v>
      </c>
      <c r="C47" s="1031"/>
      <c r="D47" s="1199" t="str">
        <f ca="1">' '!A459</f>
        <v>Unsere Vertriebswege sind möglicherweise nicht mehr relevant / geeignet für unsere Kunden</v>
      </c>
      <c r="E47" s="1199"/>
      <c r="G47" s="1026"/>
      <c r="H47" s="1026"/>
      <c r="I47" s="1026"/>
      <c r="J47" s="1026"/>
      <c r="K47" s="1026"/>
      <c r="L47" s="1026"/>
      <c r="M47" s="1026"/>
      <c r="N47" s="1026"/>
      <c r="O47" s="1026"/>
      <c r="P47" s="1026"/>
      <c r="Q47" s="1025"/>
      <c r="R47" s="1020"/>
      <c r="S47" s="1027">
        <v>7</v>
      </c>
      <c r="T47" s="1028"/>
      <c r="U47" s="1029"/>
      <c r="V47" s="86"/>
      <c r="W47" s="86"/>
      <c r="X47" s="86"/>
      <c r="Y47" s="86"/>
      <c r="Z47" s="86"/>
    </row>
    <row r="48" spans="2:26" ht="15.6" x14ac:dyDescent="0.3">
      <c r="B48" s="1012">
        <v>6</v>
      </c>
      <c r="C48" s="1013"/>
      <c r="D48" s="1204" t="s">
        <v>584</v>
      </c>
      <c r="E48" s="1204"/>
      <c r="G48" s="1015"/>
      <c r="H48" s="1015"/>
      <c r="I48" s="1015"/>
      <c r="J48" s="1015"/>
      <c r="K48" s="1015"/>
      <c r="L48" s="1015"/>
      <c r="M48" s="1015"/>
      <c r="N48" s="1017">
        <f>SUM(B172:B178)</f>
        <v>20</v>
      </c>
      <c r="O48" s="1018" t="s">
        <v>612</v>
      </c>
      <c r="P48" s="1017">
        <v>35</v>
      </c>
      <c r="Q48" s="1019"/>
      <c r="R48" s="1020"/>
      <c r="S48" s="1016"/>
      <c r="T48" s="1028"/>
      <c r="U48" s="1029"/>
      <c r="V48" s="86"/>
      <c r="W48" s="86"/>
      <c r="X48" s="86"/>
      <c r="Y48" s="86"/>
      <c r="Z48" s="86"/>
    </row>
    <row r="49" spans="2:26" ht="31.5" customHeight="1" x14ac:dyDescent="0.3">
      <c r="B49" s="1033">
        <v>6.1</v>
      </c>
      <c r="C49" s="1031"/>
      <c r="D49" s="1206" t="str">
        <f ca="1">' '!A461</f>
        <v>Die Kundenbetreuung kann verbessert werden</v>
      </c>
      <c r="E49" s="1206"/>
      <c r="G49" s="1034"/>
      <c r="H49" s="1034"/>
      <c r="I49" s="1034"/>
      <c r="J49" s="1034"/>
      <c r="K49" s="1034"/>
      <c r="L49" s="1034"/>
      <c r="M49" s="1034"/>
      <c r="N49" s="1034"/>
      <c r="O49" s="1034"/>
      <c r="P49" s="1034"/>
      <c r="Q49" s="1034"/>
      <c r="R49" s="1020"/>
      <c r="S49" s="1035">
        <v>8</v>
      </c>
      <c r="T49" s="1028"/>
      <c r="U49" s="1029"/>
      <c r="V49" s="86"/>
      <c r="W49" s="86"/>
      <c r="X49" s="86"/>
      <c r="Y49" s="86"/>
      <c r="Z49" s="86"/>
    </row>
    <row r="50" spans="2:26" ht="31.5" customHeight="1" x14ac:dyDescent="0.3">
      <c r="B50" s="1033">
        <v>6.2</v>
      </c>
      <c r="C50" s="1031"/>
      <c r="D50" s="1206" t="str">
        <f ca="1">' '!A462</f>
        <v>Wir können die Beziehungen zu unseren Kunden stärken</v>
      </c>
      <c r="E50" s="1206"/>
      <c r="G50" s="1034"/>
      <c r="H50" s="1034"/>
      <c r="I50" s="1034"/>
      <c r="J50" s="1034"/>
      <c r="K50" s="1034"/>
      <c r="L50" s="1034"/>
      <c r="M50" s="1034"/>
      <c r="N50" s="1034"/>
      <c r="O50" s="1034"/>
      <c r="P50" s="1034"/>
      <c r="Q50" s="1034"/>
      <c r="R50" s="1020"/>
      <c r="S50" s="1035">
        <v>7</v>
      </c>
      <c r="T50" s="1028"/>
      <c r="U50" s="1029"/>
      <c r="V50" s="86"/>
      <c r="W50" s="86"/>
      <c r="X50" s="86"/>
      <c r="Y50" s="86"/>
      <c r="Z50" s="86"/>
    </row>
    <row r="51" spans="2:26" ht="31.5" customHeight="1" x14ac:dyDescent="0.3">
      <c r="B51" s="1033">
        <v>6.3</v>
      </c>
      <c r="C51" s="1031"/>
      <c r="D51" s="1206" t="str">
        <f ca="1">' '!A463</f>
        <v>Wir können den Personifizierung verbessern</v>
      </c>
      <c r="E51" s="1206"/>
      <c r="G51" s="1034"/>
      <c r="H51" s="1034"/>
      <c r="I51" s="1034"/>
      <c r="J51" s="1034"/>
      <c r="K51" s="1034"/>
      <c r="L51" s="1034"/>
      <c r="M51" s="1034"/>
      <c r="N51" s="1034"/>
      <c r="O51" s="1034"/>
      <c r="P51" s="1034"/>
      <c r="Q51" s="1034"/>
      <c r="R51" s="1020"/>
      <c r="S51" s="1035">
        <v>6</v>
      </c>
      <c r="T51" s="1028"/>
      <c r="U51" s="1029"/>
      <c r="V51" s="86"/>
      <c r="W51" s="86"/>
      <c r="X51" s="86"/>
      <c r="Y51" s="86"/>
      <c r="Z51" s="86"/>
    </row>
    <row r="52" spans="2:26" ht="31.5" customHeight="1" x14ac:dyDescent="0.3">
      <c r="B52" s="1033">
        <v>6.4</v>
      </c>
      <c r="C52" s="1031"/>
      <c r="D52" s="1206" t="str">
        <f ca="1">' '!A464</f>
        <v>Wir können die Umstellungskosten erhöhen (switching costs)</v>
      </c>
      <c r="E52" s="1206"/>
      <c r="G52" s="1034"/>
      <c r="H52" s="1034"/>
      <c r="I52" s="1034"/>
      <c r="J52" s="1034"/>
      <c r="K52" s="1034"/>
      <c r="L52" s="1034"/>
      <c r="M52" s="1034"/>
      <c r="N52" s="1034"/>
      <c r="O52" s="1034"/>
      <c r="P52" s="1034"/>
      <c r="Q52" s="1034"/>
      <c r="R52" s="1020"/>
      <c r="S52" s="1035">
        <v>5</v>
      </c>
      <c r="T52" s="1028"/>
      <c r="U52" s="1029"/>
      <c r="V52" s="86"/>
      <c r="W52" s="86"/>
      <c r="X52" s="86"/>
      <c r="Y52" s="86"/>
      <c r="Z52" s="86"/>
    </row>
    <row r="53" spans="2:26" ht="31.5" customHeight="1" x14ac:dyDescent="0.3">
      <c r="B53" s="1033">
        <v>6.5</v>
      </c>
      <c r="C53" s="1031"/>
      <c r="D53" s="1206" t="str">
        <f ca="1">' '!A465</f>
        <v>Wir haben die unrentablen Kunden identifiziert und "beseitigt"</v>
      </c>
      <c r="E53" s="1206"/>
      <c r="G53" s="1034"/>
      <c r="H53" s="1034"/>
      <c r="I53" s="1034"/>
      <c r="J53" s="1034"/>
      <c r="K53" s="1034"/>
      <c r="L53" s="1034"/>
      <c r="M53" s="1034"/>
      <c r="N53" s="1034"/>
      <c r="O53" s="1034"/>
      <c r="P53" s="1034"/>
      <c r="Q53" s="1034"/>
      <c r="R53" s="1020"/>
      <c r="S53" s="1035">
        <v>4</v>
      </c>
      <c r="T53" s="1028"/>
      <c r="U53" s="1029"/>
      <c r="V53" s="86"/>
      <c r="W53" s="86"/>
      <c r="X53" s="86"/>
      <c r="Y53" s="86"/>
      <c r="Z53" s="86"/>
    </row>
    <row r="54" spans="2:26" ht="31.5" customHeight="1" x14ac:dyDescent="0.3">
      <c r="B54" s="1033">
        <v>6.6</v>
      </c>
      <c r="C54" s="1031"/>
      <c r="D54" s="1206" t="str">
        <f ca="1">' '!A466</f>
        <v>Wir haben gewisse Beziehungen automatisiert</v>
      </c>
      <c r="E54" s="1206"/>
      <c r="G54" s="1034"/>
      <c r="H54" s="1034"/>
      <c r="I54" s="1034"/>
      <c r="J54" s="1034"/>
      <c r="K54" s="1034"/>
      <c r="L54" s="1034"/>
      <c r="M54" s="1034"/>
      <c r="N54" s="1034"/>
      <c r="O54" s="1034"/>
      <c r="P54" s="1034"/>
      <c r="Q54" s="1034"/>
      <c r="R54" s="1020"/>
      <c r="S54" s="1035">
        <v>3</v>
      </c>
      <c r="T54" s="1028"/>
      <c r="U54" s="1029"/>
      <c r="V54" s="86"/>
      <c r="W54" s="86"/>
      <c r="X54" s="86"/>
      <c r="Y54" s="86"/>
      <c r="Z54" s="86"/>
    </row>
    <row r="55" spans="2:26" ht="31.5" customHeight="1" x14ac:dyDescent="0.3">
      <c r="B55" s="1033">
        <v>6.7</v>
      </c>
      <c r="C55" s="1031"/>
      <c r="D55" s="1206" t="str">
        <f ca="1">' '!A467</f>
        <v>Es besteht das Risiko, dass sich die Beziehungen zu unseren Kunden verschlechtert</v>
      </c>
      <c r="E55" s="1206"/>
      <c r="G55" s="1034"/>
      <c r="H55" s="1034"/>
      <c r="I55" s="1034"/>
      <c r="J55" s="1034"/>
      <c r="K55" s="1034"/>
      <c r="L55" s="1034"/>
      <c r="M55" s="1034"/>
      <c r="N55" s="1034"/>
      <c r="O55" s="1034"/>
      <c r="P55" s="1034"/>
      <c r="Q55" s="1034"/>
      <c r="R55" s="1020"/>
      <c r="S55" s="1035">
        <v>1</v>
      </c>
      <c r="T55" s="1028"/>
      <c r="U55" s="1029"/>
      <c r="V55" s="86"/>
      <c r="W55" s="86"/>
      <c r="X55" s="86"/>
      <c r="Y55" s="86"/>
      <c r="Z55" s="86"/>
    </row>
    <row r="56" spans="2:26" ht="15.6" x14ac:dyDescent="0.3">
      <c r="B56" s="1012">
        <v>7</v>
      </c>
      <c r="C56" s="1013"/>
      <c r="D56" s="1204" t="s">
        <v>603</v>
      </c>
      <c r="E56" s="1204"/>
      <c r="G56" s="1015"/>
      <c r="H56" s="1015"/>
      <c r="I56" s="1015"/>
      <c r="J56" s="1015"/>
      <c r="K56" s="1015"/>
      <c r="L56" s="1015"/>
      <c r="M56" s="1015"/>
      <c r="N56" s="1017">
        <f>SUM(B180:B185)</f>
        <v>17</v>
      </c>
      <c r="O56" s="1018" t="s">
        <v>612</v>
      </c>
      <c r="P56" s="1017">
        <v>30</v>
      </c>
      <c r="Q56" s="1019"/>
      <c r="R56" s="1020"/>
      <c r="S56" s="1016"/>
      <c r="T56" s="1028"/>
      <c r="U56" s="1029"/>
      <c r="V56" s="86"/>
      <c r="W56" s="86"/>
      <c r="X56" s="86"/>
      <c r="Y56" s="86"/>
      <c r="Z56" s="86"/>
    </row>
    <row r="57" spans="2:26" ht="31.5" customHeight="1" x14ac:dyDescent="0.3">
      <c r="B57" s="1024">
        <v>7.1</v>
      </c>
      <c r="C57" s="209"/>
      <c r="D57" s="1199" t="str">
        <f ca="1">' '!A469</f>
        <v>Wir können billigere Ressourcen einsetzen um das gleiche Resultat zu erzielen</v>
      </c>
      <c r="E57" s="1199"/>
      <c r="G57" s="1026"/>
      <c r="H57" s="1026"/>
      <c r="I57" s="1026"/>
      <c r="J57" s="1026"/>
      <c r="K57" s="1026"/>
      <c r="L57" s="1026"/>
      <c r="M57" s="1026"/>
      <c r="N57" s="1026"/>
      <c r="O57" s="1026"/>
      <c r="P57" s="1026"/>
      <c r="Q57" s="1026"/>
      <c r="R57" s="1020"/>
      <c r="S57" s="1027">
        <v>9</v>
      </c>
      <c r="T57" s="1028"/>
      <c r="U57" s="1029"/>
      <c r="V57" s="86"/>
      <c r="W57" s="86"/>
      <c r="X57" s="86"/>
      <c r="Y57" s="86"/>
      <c r="Z57" s="86"/>
    </row>
    <row r="58" spans="2:26" ht="31.5" customHeight="1" x14ac:dyDescent="0.3">
      <c r="B58" s="1024">
        <v>7.2</v>
      </c>
      <c r="C58" s="209"/>
      <c r="D58" s="1199" t="str">
        <f ca="1">' '!A470</f>
        <v>Wir benötigen Kernressourcen, die besser von unseren Partnern bezogen werden könnten</v>
      </c>
      <c r="E58" s="1199"/>
      <c r="G58" s="1026"/>
      <c r="H58" s="1026"/>
      <c r="I58" s="1026"/>
      <c r="J58" s="1026"/>
      <c r="K58" s="1026"/>
      <c r="L58" s="1026"/>
      <c r="M58" s="1026"/>
      <c r="N58" s="1026"/>
      <c r="O58" s="1026"/>
      <c r="P58" s="1026"/>
      <c r="Q58" s="1026"/>
      <c r="R58" s="1020"/>
      <c r="S58" s="1027">
        <v>8</v>
      </c>
      <c r="T58" s="1028"/>
      <c r="U58" s="1029"/>
      <c r="V58" s="86"/>
      <c r="W58" s="86"/>
      <c r="X58" s="86"/>
      <c r="Y58" s="86"/>
      <c r="Z58" s="86"/>
    </row>
    <row r="59" spans="2:26" ht="31.5" customHeight="1" x14ac:dyDescent="0.3">
      <c r="B59" s="1024">
        <v>7.3</v>
      </c>
      <c r="C59" s="209"/>
      <c r="D59" s="1199" t="str">
        <f ca="1">' '!A471</f>
        <v>Wir besitzen Kernressourcen, die zu wenig genutzt werden</v>
      </c>
      <c r="E59" s="1199"/>
      <c r="G59" s="1026"/>
      <c r="H59" s="1026"/>
      <c r="I59" s="1026"/>
      <c r="J59" s="1026"/>
      <c r="K59" s="1026"/>
      <c r="L59" s="1026"/>
      <c r="M59" s="1026"/>
      <c r="N59" s="1026"/>
      <c r="O59" s="1026"/>
      <c r="P59" s="1026"/>
      <c r="Q59" s="1026"/>
      <c r="R59" s="1020"/>
      <c r="S59" s="1027">
        <v>7</v>
      </c>
      <c r="T59" s="1028"/>
      <c r="U59" s="1029"/>
      <c r="V59" s="86"/>
      <c r="W59" s="86"/>
      <c r="X59" s="86"/>
      <c r="Y59" s="86"/>
      <c r="Z59" s="86"/>
    </row>
    <row r="60" spans="2:26" ht="31.5" customHeight="1" x14ac:dyDescent="0.3">
      <c r="B60" s="1024">
        <v>7.4</v>
      </c>
      <c r="C60" s="209"/>
      <c r="D60" s="1199" t="str">
        <f ca="1">' '!A472</f>
        <v>Wir besitzen Patente oder andere ungenutzte Erfindungen, die für andere von Wert sein könnten</v>
      </c>
      <c r="E60" s="1199"/>
      <c r="G60" s="1026"/>
      <c r="H60" s="1026"/>
      <c r="I60" s="1026"/>
      <c r="J60" s="1026"/>
      <c r="K60" s="1026"/>
      <c r="L60" s="1026"/>
      <c r="M60" s="1026"/>
      <c r="N60" s="1026"/>
      <c r="O60" s="1026"/>
      <c r="P60" s="1026"/>
      <c r="Q60" s="1026"/>
      <c r="R60" s="1020"/>
      <c r="S60" s="1027">
        <v>6</v>
      </c>
      <c r="T60" s="1028"/>
      <c r="U60" s="1029"/>
      <c r="V60" s="86"/>
      <c r="W60" s="86"/>
      <c r="X60" s="86"/>
      <c r="Y60" s="86"/>
      <c r="Z60" s="86"/>
    </row>
    <row r="61" spans="2:26" ht="31.5" customHeight="1" x14ac:dyDescent="0.3">
      <c r="B61" s="1024">
        <v>7.5</v>
      </c>
      <c r="C61" s="209"/>
      <c r="D61" s="1199" t="str">
        <f ca="1">' '!A473</f>
        <v>Es besteht das Risiko, dass einige Ressourcen knapp werden könnten</v>
      </c>
      <c r="E61" s="1199"/>
      <c r="G61" s="1026"/>
      <c r="H61" s="1026"/>
      <c r="I61" s="1026"/>
      <c r="J61" s="1026"/>
      <c r="K61" s="1026"/>
      <c r="L61" s="1026"/>
      <c r="M61" s="1026"/>
      <c r="N61" s="1026"/>
      <c r="O61" s="1026"/>
      <c r="P61" s="1026"/>
      <c r="Q61" s="1026"/>
      <c r="R61" s="1020"/>
      <c r="S61" s="1027">
        <v>5</v>
      </c>
      <c r="T61" s="1028"/>
      <c r="U61" s="1029"/>
      <c r="V61" s="86"/>
      <c r="W61" s="86"/>
      <c r="X61" s="86"/>
      <c r="Y61" s="86"/>
      <c r="Z61" s="86"/>
    </row>
    <row r="62" spans="2:26" ht="31.5" customHeight="1" x14ac:dyDescent="0.3">
      <c r="B62" s="1024">
        <v>7.6</v>
      </c>
      <c r="C62" s="209"/>
      <c r="D62" s="1199" t="str">
        <f ca="1">' '!A474</f>
        <v>Die Qualität unserer Ressourcen sind in Gefahr</v>
      </c>
      <c r="E62" s="1199"/>
      <c r="G62" s="1026"/>
      <c r="H62" s="1026"/>
      <c r="I62" s="1026"/>
      <c r="J62" s="1026"/>
      <c r="K62" s="1026"/>
      <c r="L62" s="1026"/>
      <c r="M62" s="1026"/>
      <c r="N62" s="1026"/>
      <c r="O62" s="1026"/>
      <c r="P62" s="1026"/>
      <c r="Q62" s="1026"/>
      <c r="R62" s="1020"/>
      <c r="S62" s="1027">
        <v>4</v>
      </c>
      <c r="T62" s="1028"/>
      <c r="U62" s="1029"/>
      <c r="V62" s="86"/>
      <c r="W62" s="86"/>
      <c r="X62" s="86"/>
      <c r="Y62" s="86"/>
      <c r="Z62" s="86"/>
    </row>
    <row r="63" spans="2:26" ht="15.6" x14ac:dyDescent="0.3">
      <c r="B63" s="1012">
        <v>8</v>
      </c>
      <c r="C63" s="1013"/>
      <c r="D63" s="1204" t="s">
        <v>608</v>
      </c>
      <c r="E63" s="1204"/>
      <c r="G63" s="1015"/>
      <c r="H63" s="1015"/>
      <c r="I63" s="1015"/>
      <c r="J63" s="1015"/>
      <c r="K63" s="1015"/>
      <c r="L63" s="1015"/>
      <c r="M63" s="1015"/>
      <c r="N63" s="1017">
        <f>SUM(B187:B191)</f>
        <v>15</v>
      </c>
      <c r="O63" s="1018" t="s">
        <v>612</v>
      </c>
      <c r="P63" s="1017">
        <v>25</v>
      </c>
      <c r="Q63" s="1019"/>
      <c r="R63" s="1020"/>
      <c r="S63" s="1016"/>
      <c r="T63" s="1028"/>
      <c r="U63" s="1029"/>
      <c r="V63" s="86"/>
      <c r="W63" s="86"/>
      <c r="X63" s="86"/>
      <c r="Y63" s="86"/>
      <c r="Z63" s="86"/>
    </row>
    <row r="64" spans="2:26" ht="31.5" customHeight="1" x14ac:dyDescent="0.3">
      <c r="B64" s="1033">
        <v>8.1</v>
      </c>
      <c r="C64" s="1031"/>
      <c r="D64" s="1206" t="str">
        <f ca="1">' '!A476</f>
        <v>Wir können einige Kernaktivitäten standardisieren</v>
      </c>
      <c r="E64" s="1206"/>
      <c r="G64" s="1034"/>
      <c r="H64" s="1034"/>
      <c r="I64" s="1034"/>
      <c r="J64" s="1034"/>
      <c r="K64" s="1034"/>
      <c r="L64" s="1034"/>
      <c r="M64" s="1034"/>
      <c r="N64" s="1034"/>
      <c r="O64" s="1034"/>
      <c r="P64" s="1034"/>
      <c r="Q64" s="1034"/>
      <c r="R64" s="1020"/>
      <c r="S64" s="1035">
        <v>8</v>
      </c>
      <c r="T64" s="1028"/>
      <c r="U64" s="1029"/>
      <c r="V64" s="86"/>
      <c r="W64" s="86"/>
      <c r="X64" s="86"/>
      <c r="Y64" s="86"/>
      <c r="Z64" s="86"/>
    </row>
    <row r="65" spans="2:26" ht="31.5" customHeight="1" x14ac:dyDescent="0.3">
      <c r="B65" s="1033">
        <v>8.1999999999999993</v>
      </c>
      <c r="C65" s="1031"/>
      <c r="D65" s="1206" t="str">
        <f ca="1">' '!A477</f>
        <v>Wir können allgemein unsere Leistung verbessern</v>
      </c>
      <c r="E65" s="1206"/>
      <c r="G65" s="1034"/>
      <c r="H65" s="1034"/>
      <c r="I65" s="1034"/>
      <c r="J65" s="1034"/>
      <c r="K65" s="1034"/>
      <c r="L65" s="1034"/>
      <c r="M65" s="1034"/>
      <c r="N65" s="1034"/>
      <c r="O65" s="1034"/>
      <c r="P65" s="1034"/>
      <c r="Q65" s="1034"/>
      <c r="R65" s="1020"/>
      <c r="S65" s="1035">
        <v>5</v>
      </c>
      <c r="T65" s="1028"/>
      <c r="U65" s="1029"/>
      <c r="V65" s="86"/>
      <c r="W65" s="86"/>
      <c r="X65" s="86"/>
      <c r="Y65" s="86"/>
      <c r="Z65" s="86"/>
    </row>
    <row r="66" spans="2:26" ht="31.5" customHeight="1" x14ac:dyDescent="0.3">
      <c r="B66" s="1033">
        <v>8.3000000000000007</v>
      </c>
      <c r="C66" s="1031"/>
      <c r="D66" s="1206" t="str">
        <f ca="1">' '!A478</f>
        <v>Eine Informatikunterstützung könnte unsere Leistung steigern</v>
      </c>
      <c r="E66" s="1206"/>
      <c r="G66" s="1034"/>
      <c r="H66" s="1034"/>
      <c r="I66" s="1034"/>
      <c r="J66" s="1034"/>
      <c r="K66" s="1034"/>
      <c r="L66" s="1034"/>
      <c r="M66" s="1034"/>
      <c r="N66" s="1034"/>
      <c r="O66" s="1034"/>
      <c r="P66" s="1034"/>
      <c r="Q66" s="1034"/>
      <c r="R66" s="1020"/>
      <c r="S66" s="1035">
        <v>2</v>
      </c>
      <c r="T66" s="1028"/>
      <c r="U66" s="1029"/>
      <c r="V66" s="86"/>
      <c r="W66" s="86"/>
      <c r="X66" s="86"/>
      <c r="Y66" s="86"/>
      <c r="Z66" s="86"/>
    </row>
    <row r="67" spans="2:26" ht="31.5" customHeight="1" x14ac:dyDescent="0.3">
      <c r="B67" s="1033">
        <v>8.4</v>
      </c>
      <c r="C67" s="1031"/>
      <c r="D67" s="1206" t="str">
        <f ca="1">' '!A479</f>
        <v>Kernaktivitäten könnten gestört werden</v>
      </c>
      <c r="E67" s="1206"/>
      <c r="G67" s="1034"/>
      <c r="H67" s="1034"/>
      <c r="I67" s="1034"/>
      <c r="J67" s="1034"/>
      <c r="K67" s="1034"/>
      <c r="L67" s="1034"/>
      <c r="M67" s="1034"/>
      <c r="N67" s="1034"/>
      <c r="O67" s="1034"/>
      <c r="P67" s="1034"/>
      <c r="Q67" s="1034"/>
      <c r="R67" s="1020"/>
      <c r="S67" s="1035">
        <v>6</v>
      </c>
      <c r="T67" s="1028"/>
      <c r="U67" s="1029"/>
      <c r="V67" s="86"/>
      <c r="W67" s="86"/>
      <c r="X67" s="86"/>
      <c r="Y67" s="86"/>
      <c r="Z67" s="86"/>
    </row>
    <row r="68" spans="2:26" ht="31.5" customHeight="1" x14ac:dyDescent="0.3">
      <c r="B68" s="1033">
        <v>8.5</v>
      </c>
      <c r="C68" s="1031"/>
      <c r="D68" s="1206" t="str">
        <f ca="1">' '!A480</f>
        <v>Die Qualität unserer Aktivitäten ist in Gefahr</v>
      </c>
      <c r="E68" s="1206"/>
      <c r="G68" s="1034"/>
      <c r="H68" s="1034"/>
      <c r="I68" s="1034"/>
      <c r="J68" s="1034"/>
      <c r="K68" s="1034"/>
      <c r="L68" s="1034"/>
      <c r="M68" s="1034"/>
      <c r="N68" s="1034"/>
      <c r="O68" s="1034"/>
      <c r="P68" s="1034"/>
      <c r="Q68" s="1034"/>
      <c r="R68" s="1020"/>
      <c r="S68" s="1035">
        <v>7</v>
      </c>
      <c r="T68" s="1028"/>
      <c r="U68" s="1029"/>
      <c r="V68" s="86"/>
      <c r="W68" s="86"/>
      <c r="X68" s="86"/>
      <c r="Y68" s="86"/>
      <c r="Z68" s="86"/>
    </row>
    <row r="69" spans="2:26" ht="15.6" x14ac:dyDescent="0.3">
      <c r="B69" s="1012">
        <v>9</v>
      </c>
      <c r="C69" s="1013"/>
      <c r="D69" s="1204" t="s">
        <v>611</v>
      </c>
      <c r="E69" s="1204"/>
      <c r="G69" s="1015"/>
      <c r="H69" s="1015"/>
      <c r="I69" s="1015"/>
      <c r="J69" s="1015"/>
      <c r="K69" s="1015"/>
      <c r="L69" s="1015"/>
      <c r="M69" s="1015"/>
      <c r="N69" s="1017">
        <f>SUM(B193:B200)</f>
        <v>33</v>
      </c>
      <c r="O69" s="1018" t="s">
        <v>612</v>
      </c>
      <c r="P69" s="1017">
        <v>40</v>
      </c>
      <c r="Q69" s="1019"/>
      <c r="R69" s="1020"/>
      <c r="S69" s="1016"/>
      <c r="T69" s="1028"/>
      <c r="U69" s="1029"/>
      <c r="V69" s="86"/>
      <c r="W69" s="86"/>
      <c r="X69" s="86"/>
      <c r="Y69" s="86"/>
      <c r="Z69" s="86"/>
    </row>
    <row r="70" spans="2:26" ht="31.5" customHeight="1" x14ac:dyDescent="0.3">
      <c r="B70" s="1024">
        <v>9.1</v>
      </c>
      <c r="C70" s="209"/>
      <c r="D70" s="1199" t="str">
        <f ca="1">' '!A482</f>
        <v>Es bestehen Möglichkeiten zur Externalisierung</v>
      </c>
      <c r="E70" s="1199"/>
      <c r="G70" s="1026"/>
      <c r="H70" s="1026"/>
      <c r="I70" s="1026"/>
      <c r="J70" s="1026"/>
      <c r="K70" s="1026"/>
      <c r="L70" s="1026"/>
      <c r="M70" s="1026"/>
      <c r="N70" s="1026"/>
      <c r="O70" s="1026"/>
      <c r="P70" s="1026"/>
      <c r="Q70" s="1026"/>
      <c r="R70" s="1020"/>
      <c r="S70" s="1027">
        <v>10</v>
      </c>
      <c r="T70" s="1028"/>
      <c r="U70" s="1029"/>
      <c r="V70" s="86"/>
      <c r="W70" s="86"/>
      <c r="X70" s="86"/>
      <c r="Y70" s="86"/>
      <c r="Z70" s="86"/>
    </row>
    <row r="71" spans="2:26" ht="31.5" customHeight="1" x14ac:dyDescent="0.3">
      <c r="B71" s="1024">
        <v>9.1999999999999993</v>
      </c>
      <c r="C71" s="209"/>
      <c r="D71" s="1199" t="str">
        <f ca="1">' '!A483</f>
        <v>Eine verstärkte Zusammenarbeit mit unseren Partnern würde helfen, uns auf unser Kerngeschäft zu konzentrieren</v>
      </c>
      <c r="E71" s="1199"/>
      <c r="G71" s="1026"/>
      <c r="H71" s="1026"/>
      <c r="I71" s="1026"/>
      <c r="J71" s="1026"/>
      <c r="K71" s="1026"/>
      <c r="L71" s="1026"/>
      <c r="M71" s="1026"/>
      <c r="N71" s="1026"/>
      <c r="O71" s="1026"/>
      <c r="P71" s="1026"/>
      <c r="Q71" s="1026"/>
      <c r="R71" s="1020"/>
      <c r="S71" s="1027">
        <v>7</v>
      </c>
      <c r="T71" s="1028"/>
      <c r="U71" s="1029"/>
      <c r="V71" s="86"/>
      <c r="W71" s="86"/>
      <c r="X71" s="86"/>
      <c r="Y71" s="86"/>
      <c r="Z71" s="86"/>
    </row>
    <row r="72" spans="2:26" ht="31.5" customHeight="1" x14ac:dyDescent="0.3">
      <c r="B72" s="1024">
        <v>9.3000000000000007</v>
      </c>
      <c r="C72" s="209"/>
      <c r="D72" s="1199" t="str">
        <f ca="1">' '!A484</f>
        <v>Es bestehen Möglichkeiten Gegengeschäfte mit unseren Partnern zu tätigen</v>
      </c>
      <c r="E72" s="1199"/>
      <c r="G72" s="1026"/>
      <c r="H72" s="1026"/>
      <c r="I72" s="1026"/>
      <c r="J72" s="1026"/>
      <c r="K72" s="1026"/>
      <c r="L72" s="1026"/>
      <c r="M72" s="1026"/>
      <c r="N72" s="1026"/>
      <c r="O72" s="1026"/>
      <c r="P72" s="1026"/>
      <c r="Q72" s="1026"/>
      <c r="R72" s="1020"/>
      <c r="S72" s="1027">
        <v>5</v>
      </c>
      <c r="T72" s="1028"/>
      <c r="U72" s="1029"/>
      <c r="V72" s="86"/>
      <c r="W72" s="86"/>
      <c r="X72" s="86"/>
      <c r="Y72" s="86"/>
      <c r="Z72" s="86"/>
    </row>
    <row r="73" spans="2:26" ht="31.5" customHeight="1" x14ac:dyDescent="0.3">
      <c r="B73" s="1024">
        <v>9.4</v>
      </c>
      <c r="C73" s="209"/>
      <c r="D73" s="1199" t="str">
        <f ca="1">' '!A485</f>
        <v>Die Vertriebskanäle unserer Partner könnten uns helfen, zusätzliche Kunden zu erreichen</v>
      </c>
      <c r="E73" s="1199"/>
      <c r="G73" s="1026"/>
      <c r="H73" s="1026"/>
      <c r="I73" s="1026"/>
      <c r="J73" s="1026"/>
      <c r="K73" s="1026"/>
      <c r="L73" s="1026"/>
      <c r="M73" s="1026"/>
      <c r="N73" s="1026"/>
      <c r="O73" s="1026"/>
      <c r="P73" s="1026"/>
      <c r="Q73" s="1026"/>
      <c r="R73" s="1020"/>
      <c r="S73" s="1027">
        <v>6</v>
      </c>
      <c r="T73" s="1028"/>
      <c r="U73" s="1029"/>
      <c r="V73" s="86"/>
      <c r="W73" s="86"/>
      <c r="X73" s="86"/>
      <c r="Y73" s="86"/>
      <c r="Z73" s="86"/>
    </row>
    <row r="74" spans="2:26" ht="31.5" customHeight="1" x14ac:dyDescent="0.3">
      <c r="B74" s="1024">
        <v>9.5</v>
      </c>
      <c r="C74" s="209"/>
      <c r="D74" s="1199" t="str">
        <f ca="1">' '!A486</f>
        <v>Unsere Partner könnten unser Nutzenversprechen (value proposition) vervollständigen</v>
      </c>
      <c r="E74" s="1199"/>
      <c r="G74" s="1026"/>
      <c r="H74" s="1026"/>
      <c r="I74" s="1026"/>
      <c r="J74" s="1026"/>
      <c r="K74" s="1026"/>
      <c r="L74" s="1026"/>
      <c r="M74" s="1026"/>
      <c r="N74" s="1026"/>
      <c r="O74" s="1026"/>
      <c r="P74" s="1026"/>
      <c r="Q74" s="1026"/>
      <c r="R74" s="1020"/>
      <c r="S74" s="1027">
        <v>9</v>
      </c>
      <c r="T74" s="1028"/>
      <c r="U74" s="1029"/>
      <c r="V74" s="86"/>
      <c r="W74" s="86"/>
      <c r="X74" s="86"/>
      <c r="Y74" s="86"/>
      <c r="Z74" s="86"/>
    </row>
    <row r="75" spans="2:26" ht="31.5" customHeight="1" x14ac:dyDescent="0.3">
      <c r="B75" s="1024">
        <v>9.6</v>
      </c>
      <c r="C75" s="209"/>
      <c r="D75" s="1199" t="str">
        <f ca="1">' '!A487</f>
        <v>Wir riskieren, Partner zu verlieren</v>
      </c>
      <c r="E75" s="1199"/>
      <c r="G75" s="1026"/>
      <c r="H75" s="1026"/>
      <c r="I75" s="1026"/>
      <c r="J75" s="1026"/>
      <c r="K75" s="1026"/>
      <c r="L75" s="1026"/>
      <c r="M75" s="1026"/>
      <c r="N75" s="1026"/>
      <c r="O75" s="1026"/>
      <c r="P75" s="1026"/>
      <c r="Q75" s="1026"/>
      <c r="R75" s="1020"/>
      <c r="S75" s="1027">
        <v>6</v>
      </c>
      <c r="T75" s="1028"/>
      <c r="U75" s="1029"/>
      <c r="V75" s="86"/>
      <c r="W75" s="86"/>
      <c r="X75" s="86"/>
      <c r="Y75" s="86"/>
      <c r="Z75" s="86"/>
    </row>
    <row r="76" spans="2:26" ht="31.5" customHeight="1" x14ac:dyDescent="0.3">
      <c r="B76" s="1024">
        <v>9.6999999999999993</v>
      </c>
      <c r="C76" s="209"/>
      <c r="D76" s="1199" t="str">
        <f ca="1">' '!A488</f>
        <v>Unser Partner könnten mit den Konkurrenten zusammenarbeiten</v>
      </c>
      <c r="E76" s="1199"/>
      <c r="G76" s="1026"/>
      <c r="H76" s="1026"/>
      <c r="I76" s="1026"/>
      <c r="J76" s="1026"/>
      <c r="K76" s="1026"/>
      <c r="L76" s="1026"/>
      <c r="M76" s="1026"/>
      <c r="N76" s="1026"/>
      <c r="O76" s="1026"/>
      <c r="P76" s="1026"/>
      <c r="Q76" s="1026"/>
      <c r="R76" s="1020"/>
      <c r="S76" s="1027">
        <v>10</v>
      </c>
      <c r="T76" s="1028"/>
      <c r="U76" s="1029"/>
      <c r="V76" s="86"/>
      <c r="W76" s="86"/>
      <c r="X76" s="86"/>
      <c r="Y76" s="86"/>
      <c r="Z76" s="86"/>
    </row>
    <row r="77" spans="2:26" ht="31.5" customHeight="1" x14ac:dyDescent="0.3">
      <c r="B77" s="1024">
        <v>9.8000000000000007</v>
      </c>
      <c r="C77" s="209"/>
      <c r="D77" s="1199" t="str">
        <f ca="1">' '!A489</f>
        <v>Wir sind von einigen Partnern zu stark abhängig</v>
      </c>
      <c r="E77" s="1199"/>
      <c r="G77" s="1026"/>
      <c r="H77" s="1026"/>
      <c r="I77" s="1026"/>
      <c r="J77" s="1026"/>
      <c r="K77" s="1026"/>
      <c r="L77" s="1026"/>
      <c r="M77" s="1026"/>
      <c r="N77" s="1026"/>
      <c r="O77" s="1026"/>
      <c r="P77" s="1026"/>
      <c r="Q77" s="1026"/>
      <c r="R77" s="1020"/>
      <c r="S77" s="1027">
        <v>10</v>
      </c>
      <c r="T77" s="1028"/>
      <c r="U77" s="1029"/>
      <c r="V77" s="86"/>
      <c r="W77" s="86"/>
      <c r="X77" s="86"/>
      <c r="Y77" s="86"/>
      <c r="Z77" s="86"/>
    </row>
    <row r="78" spans="2:26" ht="5.25" customHeight="1" x14ac:dyDescent="0.3">
      <c r="B78" s="1039"/>
      <c r="D78" s="1207"/>
      <c r="E78" s="1207"/>
      <c r="F78" s="1207"/>
      <c r="G78" s="1207"/>
      <c r="H78" s="1207"/>
      <c r="I78" s="1207"/>
      <c r="J78" s="1207"/>
      <c r="K78" s="1207"/>
      <c r="L78" s="1207"/>
      <c r="M78" s="1207"/>
      <c r="N78" s="1207"/>
      <c r="O78" s="1207"/>
      <c r="P78" s="1207"/>
      <c r="Q78" s="1207"/>
      <c r="R78" s="1207"/>
      <c r="S78" s="1207"/>
      <c r="T78" s="1207"/>
      <c r="U78" s="1207"/>
      <c r="V78" s="1040"/>
      <c r="Z78" s="1041"/>
    </row>
    <row r="79" spans="2:26" ht="13.5" customHeight="1" x14ac:dyDescent="0.3">
      <c r="B79" s="130" t="s">
        <v>2792</v>
      </c>
      <c r="C79" s="93"/>
      <c r="D79" s="119"/>
      <c r="E79" s="1042"/>
      <c r="G79" s="132"/>
      <c r="H79" s="132"/>
      <c r="I79" s="132"/>
      <c r="J79" s="132"/>
      <c r="K79" s="132"/>
      <c r="L79" s="132"/>
      <c r="M79" s="132"/>
      <c r="N79" s="132"/>
      <c r="O79" s="132"/>
      <c r="P79" s="132"/>
      <c r="Q79" s="132"/>
      <c r="R79" s="1043"/>
      <c r="V79" s="1044"/>
      <c r="W79" s="1045"/>
      <c r="X79" s="1045"/>
      <c r="Z79" s="1041"/>
    </row>
    <row r="80" spans="2:26" ht="8.25" customHeight="1" x14ac:dyDescent="0.3">
      <c r="B80" s="134"/>
      <c r="C80" s="134"/>
      <c r="D80" s="119"/>
      <c r="E80" s="119"/>
      <c r="G80" s="132"/>
      <c r="H80" s="132"/>
      <c r="I80" s="132"/>
      <c r="J80" s="132"/>
      <c r="K80" s="132"/>
      <c r="L80" s="132"/>
      <c r="M80" s="132"/>
      <c r="N80" s="132"/>
      <c r="O80" s="132"/>
      <c r="P80" s="132"/>
      <c r="Q80" s="132"/>
      <c r="R80" s="1043"/>
      <c r="V80" s="1044"/>
      <c r="W80" s="1045"/>
      <c r="X80" s="1045"/>
    </row>
    <row r="81" spans="2:25" ht="14.25" customHeight="1" x14ac:dyDescent="0.3">
      <c r="B81" s="134"/>
      <c r="C81" s="134"/>
      <c r="D81" s="119"/>
      <c r="E81" s="119"/>
      <c r="G81" s="132"/>
      <c r="H81" s="132"/>
      <c r="I81" s="132"/>
      <c r="J81" s="132"/>
      <c r="K81" s="132"/>
      <c r="L81" s="132"/>
      <c r="M81" s="132"/>
      <c r="N81" s="132"/>
      <c r="O81" s="132"/>
      <c r="P81" s="132"/>
      <c r="Q81" s="132"/>
      <c r="R81" s="1043"/>
      <c r="V81" s="1044"/>
      <c r="W81" s="1045"/>
      <c r="X81" s="1045"/>
    </row>
    <row r="82" spans="2:25" x14ac:dyDescent="0.3">
      <c r="B82" s="154" t="str">
        <f>D10</f>
        <v>CUSTOMER RELATIONSHIP</v>
      </c>
      <c r="C82" s="154">
        <f>5/P10*N10</f>
        <v>3.2857142857142856</v>
      </c>
      <c r="D82" s="1209"/>
      <c r="E82" s="1209"/>
      <c r="F82" s="1209"/>
      <c r="G82" s="1209"/>
      <c r="H82" s="1209"/>
      <c r="I82" s="1209"/>
      <c r="J82" s="1209"/>
      <c r="K82" s="1209"/>
      <c r="L82" s="1209"/>
      <c r="M82" s="1209"/>
      <c r="N82" s="1209"/>
      <c r="O82" s="1209"/>
      <c r="P82" s="1209"/>
      <c r="Q82" s="1209"/>
      <c r="R82" s="1209"/>
      <c r="S82" s="1209"/>
      <c r="T82" s="1209"/>
      <c r="U82" s="1209"/>
      <c r="V82" s="1040"/>
    </row>
    <row r="83" spans="2:25" x14ac:dyDescent="0.3">
      <c r="B83" s="154" t="str">
        <f>D18</f>
        <v>REVENUE STREAMS</v>
      </c>
      <c r="C83" s="154">
        <f>5/P18*N18</f>
        <v>2.75</v>
      </c>
      <c r="D83" s="1209"/>
      <c r="E83" s="1209"/>
      <c r="F83" s="1209"/>
      <c r="G83" s="1209"/>
      <c r="H83" s="1209"/>
      <c r="I83" s="1209"/>
      <c r="J83" s="1209"/>
      <c r="K83" s="1209"/>
      <c r="L83" s="1209"/>
      <c r="M83" s="1209"/>
      <c r="N83" s="1209"/>
      <c r="O83" s="1209"/>
      <c r="P83" s="1209"/>
      <c r="Q83" s="1209"/>
      <c r="R83" s="1209"/>
      <c r="S83" s="1209"/>
      <c r="T83" s="1209"/>
      <c r="U83" s="1209"/>
      <c r="V83" s="1040"/>
    </row>
    <row r="84" spans="2:25" x14ac:dyDescent="0.3">
      <c r="B84" s="154" t="str">
        <f>D27</f>
        <v>COST STRUCTURE</v>
      </c>
      <c r="C84" s="154">
        <f>5/P27*N27</f>
        <v>3</v>
      </c>
      <c r="D84" s="1209"/>
      <c r="E84" s="1209"/>
      <c r="F84" s="1209"/>
      <c r="G84" s="1209"/>
      <c r="H84" s="1209"/>
      <c r="I84" s="1209"/>
      <c r="J84" s="1209"/>
      <c r="K84" s="1209"/>
      <c r="L84" s="1209"/>
      <c r="M84" s="1209"/>
      <c r="N84" s="1209"/>
      <c r="O84" s="1209"/>
      <c r="P84" s="1209"/>
      <c r="Q84" s="1209"/>
      <c r="R84" s="1209"/>
      <c r="S84" s="1209"/>
      <c r="T84" s="1209"/>
      <c r="U84" s="1209"/>
      <c r="V84" s="1040"/>
    </row>
    <row r="85" spans="2:25" x14ac:dyDescent="0.3">
      <c r="B85" s="154" t="str">
        <f>D31</f>
        <v>CUSTOMER SEGMENTS</v>
      </c>
      <c r="C85" s="154">
        <f>5/P31*N31</f>
        <v>3</v>
      </c>
      <c r="D85" s="1209"/>
      <c r="E85" s="1209"/>
      <c r="F85" s="1209"/>
      <c r="G85" s="1209"/>
      <c r="H85" s="1209"/>
      <c r="I85" s="1209"/>
      <c r="J85" s="1209"/>
      <c r="K85" s="1209"/>
      <c r="L85" s="1209"/>
      <c r="M85" s="1209"/>
      <c r="N85" s="1209"/>
      <c r="O85" s="1209"/>
      <c r="P85" s="1209"/>
      <c r="Q85" s="1209"/>
      <c r="R85" s="1209"/>
      <c r="S85" s="1209"/>
      <c r="T85" s="1209"/>
      <c r="U85" s="1209"/>
      <c r="V85" s="1040"/>
    </row>
    <row r="86" spans="2:25" x14ac:dyDescent="0.3">
      <c r="B86" s="154" t="str">
        <f>D40</f>
        <v>CHANNELS</v>
      </c>
      <c r="C86" s="154">
        <f>5/P40*N40</f>
        <v>2.8571428571428568</v>
      </c>
      <c r="D86" s="1209"/>
      <c r="E86" s="1209"/>
      <c r="F86" s="1209"/>
      <c r="G86" s="1209"/>
      <c r="H86" s="1209"/>
      <c r="I86" s="1209"/>
      <c r="J86" s="1209"/>
      <c r="K86" s="1209"/>
      <c r="L86" s="1209"/>
      <c r="M86" s="1209"/>
      <c r="N86" s="1209"/>
      <c r="O86" s="1209"/>
      <c r="P86" s="1209"/>
      <c r="Q86" s="1209"/>
      <c r="R86" s="1209"/>
      <c r="S86" s="1209"/>
      <c r="T86" s="1209"/>
      <c r="U86" s="1209"/>
      <c r="V86" s="1040"/>
    </row>
    <row r="87" spans="2:25" x14ac:dyDescent="0.3">
      <c r="B87" s="154" t="str">
        <f>D48</f>
        <v>CUSTOMER RELATIONSHIP</v>
      </c>
      <c r="C87" s="154">
        <f>5/40*23</f>
        <v>2.875</v>
      </c>
      <c r="D87" s="1209"/>
      <c r="E87" s="1209"/>
      <c r="F87" s="1209"/>
      <c r="G87" s="1209"/>
      <c r="H87" s="1209"/>
      <c r="I87" s="1209"/>
      <c r="J87" s="1209"/>
      <c r="K87" s="1209"/>
      <c r="L87" s="1209"/>
      <c r="M87" s="1209"/>
      <c r="N87" s="1209"/>
      <c r="O87" s="1209"/>
      <c r="P87" s="1209"/>
      <c r="Q87" s="1209"/>
      <c r="R87" s="1209"/>
      <c r="S87" s="1209"/>
      <c r="T87" s="1209"/>
      <c r="U87" s="1209"/>
      <c r="V87" s="1040"/>
    </row>
    <row r="88" spans="2:25" x14ac:dyDescent="0.3">
      <c r="B88" s="154" t="str">
        <f>D56</f>
        <v>KEY RESSOURCES</v>
      </c>
      <c r="C88" s="154">
        <f>5/P56*N56</f>
        <v>2.833333333333333</v>
      </c>
      <c r="D88" s="1209"/>
      <c r="E88" s="1209"/>
      <c r="F88" s="1209"/>
      <c r="G88" s="1209"/>
      <c r="H88" s="1209"/>
      <c r="I88" s="1209"/>
      <c r="J88" s="1209"/>
      <c r="K88" s="1209"/>
      <c r="L88" s="1209"/>
      <c r="M88" s="1209"/>
      <c r="N88" s="1209"/>
      <c r="O88" s="1209"/>
      <c r="P88" s="1209"/>
      <c r="Q88" s="1209"/>
      <c r="R88" s="1209"/>
      <c r="S88" s="1209"/>
      <c r="T88" s="1209"/>
      <c r="U88" s="1209"/>
      <c r="V88" s="1040"/>
    </row>
    <row r="89" spans="2:25" x14ac:dyDescent="0.3">
      <c r="B89" s="154" t="str">
        <f>D63</f>
        <v>KEY ACTIVITIES</v>
      </c>
      <c r="C89" s="154">
        <f>5/P63*N63</f>
        <v>3</v>
      </c>
      <c r="D89" s="1209"/>
      <c r="E89" s="1209"/>
      <c r="F89" s="1209"/>
      <c r="G89" s="1209"/>
      <c r="H89" s="1209"/>
      <c r="I89" s="1209"/>
      <c r="J89" s="1209"/>
      <c r="K89" s="1209"/>
      <c r="L89" s="1209"/>
      <c r="M89" s="1209"/>
      <c r="N89" s="1209"/>
      <c r="O89" s="1209"/>
      <c r="P89" s="1209"/>
      <c r="Q89" s="1209"/>
      <c r="R89" s="1209"/>
      <c r="S89" s="1209"/>
      <c r="T89" s="1209"/>
      <c r="U89" s="1209"/>
      <c r="V89" s="86"/>
      <c r="W89" s="86"/>
      <c r="X89" s="86"/>
      <c r="Y89" s="86"/>
    </row>
    <row r="90" spans="2:25" x14ac:dyDescent="0.3">
      <c r="B90" s="154" t="str">
        <f>D69</f>
        <v>KEY PARTNERSHIP</v>
      </c>
      <c r="C90" s="154">
        <f>5/P69*N69</f>
        <v>4.125</v>
      </c>
      <c r="D90" s="1209"/>
      <c r="E90" s="1209"/>
      <c r="F90" s="1209"/>
      <c r="G90" s="1209"/>
      <c r="H90" s="1209"/>
      <c r="I90" s="1209"/>
      <c r="J90" s="1209"/>
      <c r="K90" s="1209"/>
      <c r="L90" s="1209"/>
      <c r="M90" s="1209"/>
      <c r="N90" s="1209"/>
      <c r="O90" s="1209"/>
      <c r="P90" s="1209"/>
      <c r="Q90" s="1209"/>
      <c r="R90" s="1209"/>
      <c r="S90" s="1209"/>
      <c r="T90" s="1209"/>
      <c r="U90" s="1209"/>
      <c r="V90" s="86"/>
      <c r="W90" s="86"/>
      <c r="X90" s="86"/>
      <c r="Y90" s="86"/>
    </row>
    <row r="91" spans="2:25" x14ac:dyDescent="0.3">
      <c r="B91" s="1046"/>
      <c r="C91" s="151"/>
      <c r="D91" s="1207"/>
      <c r="E91" s="1207"/>
      <c r="F91" s="1207"/>
      <c r="G91" s="1207"/>
      <c r="H91" s="1207"/>
      <c r="I91" s="1207"/>
      <c r="J91" s="1207"/>
      <c r="K91" s="1207"/>
      <c r="L91" s="1207"/>
      <c r="M91" s="1207"/>
      <c r="N91" s="1207"/>
      <c r="O91" s="1207"/>
      <c r="P91" s="1207"/>
      <c r="Q91" s="1207"/>
      <c r="R91" s="1207"/>
      <c r="S91" s="1207"/>
      <c r="T91" s="1207"/>
      <c r="U91" s="1207"/>
      <c r="V91" s="86"/>
      <c r="W91" s="86"/>
      <c r="X91" s="86"/>
      <c r="Y91" s="86"/>
    </row>
    <row r="92" spans="2:25" x14ac:dyDescent="0.3">
      <c r="B92" s="1046"/>
      <c r="C92" s="151"/>
      <c r="D92" s="1207"/>
      <c r="E92" s="1207"/>
      <c r="F92" s="1207"/>
      <c r="G92" s="1207"/>
      <c r="H92" s="1207"/>
      <c r="I92" s="1207"/>
      <c r="J92" s="1207"/>
      <c r="K92" s="1207"/>
      <c r="L92" s="1207"/>
      <c r="M92" s="1207"/>
      <c r="N92" s="1207"/>
      <c r="O92" s="1207"/>
      <c r="P92" s="1207"/>
      <c r="Q92" s="1207"/>
      <c r="R92" s="1207"/>
      <c r="S92" s="1207"/>
      <c r="T92" s="1207"/>
      <c r="U92" s="1207"/>
      <c r="V92" s="86"/>
      <c r="W92" s="86"/>
      <c r="X92" s="86"/>
      <c r="Y92" s="86"/>
    </row>
    <row r="93" spans="2:25" x14ac:dyDescent="0.3">
      <c r="B93" s="1046"/>
      <c r="C93" s="151"/>
      <c r="D93" s="1207"/>
      <c r="E93" s="1207"/>
      <c r="F93" s="1207"/>
      <c r="G93" s="1207"/>
      <c r="H93" s="1207"/>
      <c r="I93" s="1207"/>
      <c r="J93" s="1207"/>
      <c r="K93" s="1207"/>
      <c r="L93" s="1207"/>
      <c r="M93" s="1207"/>
      <c r="N93" s="1207"/>
      <c r="O93" s="1207"/>
      <c r="P93" s="1207"/>
      <c r="Q93" s="1207"/>
      <c r="R93" s="1207"/>
      <c r="S93" s="1207"/>
      <c r="T93" s="1207"/>
      <c r="U93" s="1207"/>
      <c r="V93" s="86"/>
      <c r="W93" s="86"/>
      <c r="X93" s="86"/>
      <c r="Y93" s="86"/>
    </row>
    <row r="94" spans="2:25" x14ac:dyDescent="0.3">
      <c r="B94" s="1046"/>
      <c r="C94" s="151"/>
      <c r="D94" s="1207"/>
      <c r="E94" s="1207"/>
      <c r="F94" s="1207"/>
      <c r="G94" s="1207"/>
      <c r="H94" s="1207"/>
      <c r="I94" s="1207"/>
      <c r="J94" s="1207"/>
      <c r="K94" s="1207"/>
      <c r="L94" s="1207"/>
      <c r="M94" s="1207"/>
      <c r="N94" s="1207"/>
      <c r="O94" s="1207"/>
      <c r="P94" s="1207"/>
      <c r="Q94" s="1207"/>
      <c r="R94" s="1207"/>
      <c r="S94" s="1207"/>
      <c r="T94" s="1207"/>
      <c r="U94" s="1207"/>
      <c r="V94" s="86"/>
      <c r="W94" s="86"/>
      <c r="X94" s="86"/>
      <c r="Y94" s="86"/>
    </row>
    <row r="95" spans="2:25" x14ac:dyDescent="0.3">
      <c r="B95" s="154"/>
      <c r="C95" s="151"/>
    </row>
    <row r="96" spans="2:25" x14ac:dyDescent="0.3">
      <c r="B96" s="154"/>
      <c r="C96" s="151"/>
    </row>
    <row r="116" spans="1:27" ht="1.05" customHeight="1" x14ac:dyDescent="0.3">
      <c r="A116" s="1007"/>
    </row>
    <row r="117" spans="1:27" x14ac:dyDescent="0.3">
      <c r="B117" s="130"/>
      <c r="C117" s="93"/>
      <c r="Z117" s="1047"/>
      <c r="AA117" s="1048"/>
    </row>
    <row r="118" spans="1:27" x14ac:dyDescent="0.3">
      <c r="Z118" s="1047"/>
      <c r="AA118" s="1048"/>
    </row>
    <row r="119" spans="1:27" x14ac:dyDescent="0.3">
      <c r="Z119" s="1047"/>
      <c r="AA119" s="1048"/>
    </row>
    <row r="120" spans="1:27" x14ac:dyDescent="0.3">
      <c r="Z120" s="1047"/>
      <c r="AA120" s="1048"/>
    </row>
    <row r="121" spans="1:27" x14ac:dyDescent="0.3">
      <c r="Z121" s="1047"/>
      <c r="AA121" s="1048"/>
    </row>
    <row r="122" spans="1:27" x14ac:dyDescent="0.3">
      <c r="Z122" s="1047"/>
      <c r="AA122" s="1048"/>
    </row>
    <row r="123" spans="1:27" x14ac:dyDescent="0.3">
      <c r="Z123" s="1047"/>
      <c r="AA123" s="1048"/>
    </row>
    <row r="124" spans="1:27" x14ac:dyDescent="0.3">
      <c r="Z124" s="1047"/>
      <c r="AA124" s="1048"/>
    </row>
    <row r="125" spans="1:27" x14ac:dyDescent="0.3">
      <c r="A125" s="1040"/>
      <c r="B125" s="1011"/>
      <c r="C125" s="1011"/>
      <c r="D125" s="151"/>
      <c r="Z125" s="1047"/>
      <c r="AA125" s="1048"/>
    </row>
    <row r="126" spans="1:27" x14ac:dyDescent="0.3">
      <c r="Z126" s="1047"/>
      <c r="AA126" s="1048"/>
    </row>
    <row r="127" spans="1:27" x14ac:dyDescent="0.3">
      <c r="Z127" s="1047"/>
      <c r="AA127" s="1048"/>
    </row>
    <row r="128" spans="1:27" x14ac:dyDescent="0.3">
      <c r="Z128" s="1047"/>
      <c r="AA128" s="1048"/>
    </row>
    <row r="129" spans="1:27" x14ac:dyDescent="0.3">
      <c r="Z129" s="1047"/>
      <c r="AA129" s="1048"/>
    </row>
    <row r="130" spans="1:27" x14ac:dyDescent="0.3">
      <c r="A130" s="1049">
        <f>A133/590</f>
        <v>0.61016949152542377</v>
      </c>
      <c r="B130" s="1050">
        <f>(B133/205)</f>
        <v>0.6</v>
      </c>
      <c r="C130" s="1050" t="s">
        <v>615</v>
      </c>
      <c r="D130" s="1050">
        <f>(D133/2950)</f>
        <v>0.38677966101694916</v>
      </c>
      <c r="E130" s="1051"/>
      <c r="F130" s="1052"/>
      <c r="G130" s="1051"/>
      <c r="H130" s="1051"/>
      <c r="I130" s="1053"/>
      <c r="Z130" s="1047"/>
      <c r="AA130" s="1048"/>
    </row>
    <row r="131" spans="1:27" x14ac:dyDescent="0.3">
      <c r="A131" s="1054"/>
      <c r="B131" s="1055"/>
      <c r="C131" s="1055"/>
      <c r="D131" s="1055"/>
      <c r="E131" s="1056"/>
      <c r="F131" s="1047"/>
      <c r="G131" s="1056"/>
      <c r="H131" s="1056"/>
      <c r="I131" s="1057"/>
      <c r="Z131" s="1047"/>
      <c r="AA131" s="1048"/>
    </row>
    <row r="132" spans="1:27" x14ac:dyDescent="0.3">
      <c r="A132" s="1058"/>
      <c r="B132" s="1059"/>
      <c r="C132" s="1047"/>
      <c r="D132" s="1047"/>
      <c r="E132" s="1056"/>
      <c r="F132" s="1047"/>
      <c r="G132" s="1056"/>
      <c r="H132" s="1056"/>
      <c r="I132" s="1057"/>
      <c r="Z132" s="1047"/>
      <c r="AA132" s="1048"/>
    </row>
    <row r="133" spans="1:27" x14ac:dyDescent="0.3">
      <c r="A133" s="1054">
        <f>SUM(A134:A200)</f>
        <v>360</v>
      </c>
      <c r="B133" s="1055">
        <f>SUM(B134:B180)</f>
        <v>123</v>
      </c>
      <c r="C133" s="1055"/>
      <c r="D133" s="1055">
        <f>SUM(D134:D200)</f>
        <v>1141</v>
      </c>
      <c r="E133" s="1047"/>
      <c r="F133" s="1047" t="s">
        <v>719</v>
      </c>
      <c r="G133" s="1056"/>
      <c r="H133" s="1056"/>
      <c r="I133" s="1057"/>
      <c r="Z133" s="1047"/>
      <c r="AA133" s="1048"/>
    </row>
    <row r="134" spans="1:27" x14ac:dyDescent="0.3">
      <c r="A134" s="1054">
        <f t="shared" ref="A134:A140" si="0">S11</f>
        <v>9</v>
      </c>
      <c r="B134" s="1055">
        <v>2</v>
      </c>
      <c r="C134" s="1055">
        <v>1</v>
      </c>
      <c r="D134" s="1055">
        <f t="shared" ref="D134:D140" si="1">B134*S11</f>
        <v>18</v>
      </c>
      <c r="E134" s="1056">
        <v>1</v>
      </c>
      <c r="F134" s="1056">
        <f>COUNTIF(B134:B200,1)</f>
        <v>5</v>
      </c>
      <c r="G134" s="1056"/>
      <c r="H134" s="1056"/>
      <c r="I134" s="1057"/>
      <c r="Z134" s="1047"/>
      <c r="AA134" s="1048"/>
    </row>
    <row r="135" spans="1:27" x14ac:dyDescent="0.3">
      <c r="A135" s="1054">
        <f t="shared" si="0"/>
        <v>8</v>
      </c>
      <c r="B135" s="1055">
        <v>3</v>
      </c>
      <c r="C135" s="1055">
        <v>1</v>
      </c>
      <c r="D135" s="1055">
        <f t="shared" si="1"/>
        <v>24</v>
      </c>
      <c r="E135" s="1056">
        <v>2</v>
      </c>
      <c r="F135" s="1056">
        <f>COUNTIF(B134:B200,2)</f>
        <v>17</v>
      </c>
      <c r="G135" s="1056"/>
      <c r="H135" s="1056"/>
      <c r="I135" s="1057"/>
      <c r="Z135" s="1047"/>
      <c r="AA135" s="1048"/>
    </row>
    <row r="136" spans="1:27" x14ac:dyDescent="0.3">
      <c r="A136" s="1054">
        <f t="shared" si="0"/>
        <v>7</v>
      </c>
      <c r="B136" s="1055">
        <v>4</v>
      </c>
      <c r="C136" s="1055">
        <v>1</v>
      </c>
      <c r="D136" s="1055">
        <f t="shared" si="1"/>
        <v>28</v>
      </c>
      <c r="E136" s="1056">
        <v>3</v>
      </c>
      <c r="F136" s="1056">
        <f>COUNTIF(B134:B200,3)</f>
        <v>15</v>
      </c>
      <c r="G136" s="1056"/>
      <c r="H136" s="1056"/>
      <c r="I136" s="1057"/>
      <c r="Z136" s="1047"/>
      <c r="AA136" s="1048"/>
    </row>
    <row r="137" spans="1:27" x14ac:dyDescent="0.3">
      <c r="A137" s="1054">
        <f t="shared" si="0"/>
        <v>6</v>
      </c>
      <c r="B137" s="1055">
        <v>4</v>
      </c>
      <c r="C137" s="1055">
        <v>1</v>
      </c>
      <c r="D137" s="1055">
        <f t="shared" si="1"/>
        <v>24</v>
      </c>
      <c r="E137" s="1056">
        <v>4</v>
      </c>
      <c r="F137" s="1056">
        <f>COUNTIF(B134:B200,4)</f>
        <v>11</v>
      </c>
      <c r="G137" s="1056"/>
      <c r="H137" s="1056"/>
      <c r="I137" s="1057"/>
      <c r="Z137" s="1047"/>
      <c r="AA137" s="1048"/>
    </row>
    <row r="138" spans="1:27" x14ac:dyDescent="0.3">
      <c r="A138" s="1054">
        <f t="shared" si="0"/>
        <v>4</v>
      </c>
      <c r="B138" s="1055">
        <v>3</v>
      </c>
      <c r="C138" s="1055">
        <v>1</v>
      </c>
      <c r="D138" s="1055">
        <f t="shared" si="1"/>
        <v>12</v>
      </c>
      <c r="E138" s="1056">
        <v>5</v>
      </c>
      <c r="F138" s="1056">
        <f>COUNTIF(B134:B200,5)</f>
        <v>11</v>
      </c>
      <c r="G138" s="1056"/>
      <c r="H138" s="1056"/>
      <c r="I138" s="1057"/>
      <c r="Z138" s="1047"/>
      <c r="AA138" s="1048"/>
    </row>
    <row r="139" spans="1:27" x14ac:dyDescent="0.3">
      <c r="A139" s="1054">
        <f t="shared" si="0"/>
        <v>3</v>
      </c>
      <c r="B139" s="1055">
        <v>2</v>
      </c>
      <c r="C139" s="1055">
        <v>1</v>
      </c>
      <c r="D139" s="1055">
        <f t="shared" si="1"/>
        <v>6</v>
      </c>
      <c r="E139" s="1056"/>
      <c r="F139" s="1047"/>
      <c r="G139" s="1056"/>
      <c r="H139" s="1056"/>
      <c r="I139" s="1057"/>
      <c r="Z139" s="1047"/>
      <c r="AA139" s="1048"/>
    </row>
    <row r="140" spans="1:27" x14ac:dyDescent="0.3">
      <c r="A140" s="1054">
        <f t="shared" si="0"/>
        <v>3</v>
      </c>
      <c r="B140" s="1055">
        <v>5</v>
      </c>
      <c r="C140" s="1055">
        <v>1</v>
      </c>
      <c r="D140" s="1055">
        <f t="shared" si="1"/>
        <v>15</v>
      </c>
      <c r="E140" s="1056"/>
      <c r="F140" s="1047"/>
      <c r="G140" s="1056"/>
      <c r="H140" s="1056"/>
      <c r="I140" s="1057"/>
      <c r="Z140" s="1047"/>
      <c r="AA140" s="1048"/>
    </row>
    <row r="141" spans="1:27" x14ac:dyDescent="0.3">
      <c r="A141" s="1054"/>
      <c r="B141" s="1055"/>
      <c r="C141" s="1055"/>
      <c r="D141" s="1055"/>
      <c r="E141" s="1056"/>
      <c r="F141" s="1047"/>
      <c r="G141" s="1056"/>
      <c r="H141" s="1056"/>
      <c r="I141" s="1057"/>
      <c r="V141" s="1047"/>
      <c r="W141" s="1059"/>
      <c r="X141" s="1059"/>
      <c r="Y141" s="1047"/>
      <c r="Z141" s="1047"/>
      <c r="AA141" s="1048"/>
    </row>
    <row r="142" spans="1:27" x14ac:dyDescent="0.3">
      <c r="A142" s="1054">
        <f t="shared" ref="A142:A149" si="2">S19</f>
        <v>10</v>
      </c>
      <c r="B142" s="1055">
        <v>1</v>
      </c>
      <c r="C142" s="1055">
        <v>1</v>
      </c>
      <c r="D142" s="1055">
        <f t="shared" ref="D142:D149" si="3">B142*S19</f>
        <v>10</v>
      </c>
      <c r="E142" s="1056"/>
      <c r="F142" s="1047"/>
      <c r="G142" s="1056"/>
      <c r="H142" s="1056"/>
      <c r="I142" s="1057"/>
    </row>
    <row r="143" spans="1:27" x14ac:dyDescent="0.3">
      <c r="A143" s="1054">
        <f t="shared" si="2"/>
        <v>9</v>
      </c>
      <c r="B143" s="1055">
        <v>2</v>
      </c>
      <c r="C143" s="1055">
        <v>1</v>
      </c>
      <c r="D143" s="1055">
        <f t="shared" si="3"/>
        <v>18</v>
      </c>
      <c r="E143" s="1056"/>
      <c r="F143" s="1047"/>
      <c r="G143" s="1056"/>
      <c r="H143" s="1056"/>
      <c r="I143" s="1057"/>
    </row>
    <row r="144" spans="1:27" x14ac:dyDescent="0.3">
      <c r="A144" s="1054">
        <f t="shared" si="2"/>
        <v>8</v>
      </c>
      <c r="B144" s="1055">
        <v>3</v>
      </c>
      <c r="C144" s="1055">
        <v>1</v>
      </c>
      <c r="D144" s="1055">
        <f t="shared" si="3"/>
        <v>24</v>
      </c>
      <c r="E144" s="1056"/>
      <c r="F144" s="1047"/>
      <c r="G144" s="1056"/>
      <c r="H144" s="1056"/>
      <c r="I144" s="1057"/>
    </row>
    <row r="145" spans="1:9" x14ac:dyDescent="0.3">
      <c r="A145" s="1054">
        <f t="shared" si="2"/>
        <v>7</v>
      </c>
      <c r="B145" s="1055">
        <v>2</v>
      </c>
      <c r="C145" s="1055">
        <v>1</v>
      </c>
      <c r="D145" s="1055">
        <f t="shared" si="3"/>
        <v>14</v>
      </c>
      <c r="E145" s="1056"/>
      <c r="F145" s="1047"/>
      <c r="G145" s="1056"/>
      <c r="H145" s="1056"/>
      <c r="I145" s="1057"/>
    </row>
    <row r="146" spans="1:9" x14ac:dyDescent="0.3">
      <c r="A146" s="1054">
        <f t="shared" si="2"/>
        <v>6</v>
      </c>
      <c r="B146" s="1055">
        <v>5</v>
      </c>
      <c r="C146" s="1055">
        <v>1</v>
      </c>
      <c r="D146" s="1055">
        <f t="shared" si="3"/>
        <v>30</v>
      </c>
      <c r="E146" s="1056"/>
      <c r="F146" s="1047"/>
      <c r="G146" s="1056"/>
      <c r="H146" s="1056"/>
      <c r="I146" s="1057"/>
    </row>
    <row r="147" spans="1:9" x14ac:dyDescent="0.3">
      <c r="A147" s="1054">
        <f t="shared" si="2"/>
        <v>5</v>
      </c>
      <c r="B147" s="1055">
        <v>4</v>
      </c>
      <c r="C147" s="1055">
        <v>1</v>
      </c>
      <c r="D147" s="1055">
        <f t="shared" si="3"/>
        <v>20</v>
      </c>
      <c r="E147" s="1056"/>
      <c r="F147" s="1047"/>
      <c r="G147" s="1056"/>
      <c r="H147" s="1056"/>
      <c r="I147" s="1057"/>
    </row>
    <row r="148" spans="1:9" x14ac:dyDescent="0.3">
      <c r="A148" s="1054">
        <f t="shared" si="2"/>
        <v>4</v>
      </c>
      <c r="B148" s="1055">
        <v>3</v>
      </c>
      <c r="C148" s="1055">
        <v>1</v>
      </c>
      <c r="D148" s="1055">
        <f t="shared" si="3"/>
        <v>12</v>
      </c>
      <c r="E148" s="1056"/>
      <c r="F148" s="1047"/>
      <c r="G148" s="1056"/>
      <c r="H148" s="1056"/>
      <c r="I148" s="1057"/>
    </row>
    <row r="149" spans="1:9" x14ac:dyDescent="0.3">
      <c r="A149" s="1054">
        <f t="shared" si="2"/>
        <v>3</v>
      </c>
      <c r="B149" s="1055">
        <v>2</v>
      </c>
      <c r="C149" s="1055">
        <v>1</v>
      </c>
      <c r="D149" s="1055">
        <f t="shared" si="3"/>
        <v>6</v>
      </c>
      <c r="E149" s="1056"/>
      <c r="F149" s="1047"/>
      <c r="G149" s="1056"/>
      <c r="H149" s="1056"/>
      <c r="I149" s="1057"/>
    </row>
    <row r="150" spans="1:9" x14ac:dyDescent="0.3">
      <c r="A150" s="1054"/>
      <c r="B150" s="1055"/>
      <c r="C150" s="1055"/>
      <c r="D150" s="1055"/>
      <c r="E150" s="1056"/>
      <c r="F150" s="1047"/>
      <c r="G150" s="1056"/>
      <c r="H150" s="1056"/>
      <c r="I150" s="1057"/>
    </row>
    <row r="151" spans="1:9" x14ac:dyDescent="0.3">
      <c r="A151" s="1054">
        <f>S28</f>
        <v>10</v>
      </c>
      <c r="B151" s="1055">
        <v>3</v>
      </c>
      <c r="C151" s="1055">
        <v>1</v>
      </c>
      <c r="D151" s="1055">
        <f>B151*S28</f>
        <v>30</v>
      </c>
      <c r="E151" s="1056"/>
      <c r="F151" s="1047"/>
      <c r="G151" s="1056"/>
      <c r="H151" s="1056"/>
      <c r="I151" s="1057"/>
    </row>
    <row r="152" spans="1:9" x14ac:dyDescent="0.3">
      <c r="A152" s="1054">
        <f>S29</f>
        <v>4</v>
      </c>
      <c r="B152" s="1055">
        <v>4</v>
      </c>
      <c r="C152" s="1055">
        <v>1</v>
      </c>
      <c r="D152" s="1055">
        <f>B152*S29</f>
        <v>16</v>
      </c>
      <c r="E152" s="1056"/>
      <c r="F152" s="1047"/>
      <c r="G152" s="1056"/>
      <c r="H152" s="1056"/>
      <c r="I152" s="1057"/>
    </row>
    <row r="153" spans="1:9" x14ac:dyDescent="0.3">
      <c r="A153" s="1054">
        <f>S30</f>
        <v>10</v>
      </c>
      <c r="B153" s="1055">
        <v>2</v>
      </c>
      <c r="C153" s="1055">
        <v>1</v>
      </c>
      <c r="D153" s="1055">
        <f>B153*S30</f>
        <v>20</v>
      </c>
      <c r="E153" s="1056"/>
      <c r="F153" s="1047"/>
      <c r="G153" s="1056"/>
      <c r="H153" s="1056"/>
      <c r="I153" s="1057"/>
    </row>
    <row r="154" spans="1:9" x14ac:dyDescent="0.3">
      <c r="A154" s="1054"/>
      <c r="B154" s="1055"/>
      <c r="C154" s="1055"/>
      <c r="D154" s="1055"/>
      <c r="E154" s="1056"/>
      <c r="F154" s="1047"/>
      <c r="G154" s="1056"/>
      <c r="H154" s="1056"/>
      <c r="I154" s="1057"/>
    </row>
    <row r="155" spans="1:9" x14ac:dyDescent="0.3">
      <c r="A155" s="1054">
        <f t="shared" ref="A155:A162" si="4">S32</f>
        <v>10</v>
      </c>
      <c r="B155" s="1055">
        <v>5</v>
      </c>
      <c r="C155" s="1055">
        <v>1</v>
      </c>
      <c r="D155" s="1055">
        <f t="shared" ref="D155:D162" si="5">B155*S32</f>
        <v>50</v>
      </c>
      <c r="E155" s="1056"/>
      <c r="F155" s="1047"/>
      <c r="G155" s="1056"/>
      <c r="H155" s="1056"/>
      <c r="I155" s="1057"/>
    </row>
    <row r="156" spans="1:9" x14ac:dyDescent="0.3">
      <c r="A156" s="1054">
        <f t="shared" si="4"/>
        <v>9</v>
      </c>
      <c r="B156" s="1055">
        <v>4</v>
      </c>
      <c r="C156" s="1055">
        <v>1</v>
      </c>
      <c r="D156" s="1055">
        <f t="shared" si="5"/>
        <v>36</v>
      </c>
      <c r="E156" s="1056"/>
      <c r="F156" s="1047"/>
      <c r="G156" s="1056"/>
      <c r="H156" s="1056"/>
      <c r="I156" s="1057"/>
    </row>
    <row r="157" spans="1:9" x14ac:dyDescent="0.3">
      <c r="A157" s="1054">
        <f t="shared" si="4"/>
        <v>8</v>
      </c>
      <c r="B157" s="1055">
        <v>3</v>
      </c>
      <c r="C157" s="1055">
        <v>1</v>
      </c>
      <c r="D157" s="1055">
        <f t="shared" si="5"/>
        <v>24</v>
      </c>
      <c r="E157" s="1056"/>
      <c r="F157" s="1047"/>
      <c r="G157" s="1056"/>
      <c r="H157" s="1056"/>
      <c r="I157" s="1057"/>
    </row>
    <row r="158" spans="1:9" x14ac:dyDescent="0.3">
      <c r="A158" s="1054">
        <f t="shared" si="4"/>
        <v>7</v>
      </c>
      <c r="B158" s="1055">
        <v>2</v>
      </c>
      <c r="C158" s="1055">
        <v>1</v>
      </c>
      <c r="D158" s="1055">
        <f t="shared" si="5"/>
        <v>14</v>
      </c>
      <c r="E158" s="1056"/>
      <c r="F158" s="1047"/>
      <c r="G158" s="1056"/>
      <c r="H158" s="1056"/>
      <c r="I158" s="1057"/>
    </row>
    <row r="159" spans="1:9" x14ac:dyDescent="0.3">
      <c r="A159" s="1054">
        <f t="shared" si="4"/>
        <v>6</v>
      </c>
      <c r="B159" s="1055">
        <v>1</v>
      </c>
      <c r="C159" s="1055">
        <v>1</v>
      </c>
      <c r="D159" s="1055">
        <f t="shared" si="5"/>
        <v>6</v>
      </c>
      <c r="E159" s="1056"/>
      <c r="F159" s="1047"/>
      <c r="G159" s="1056"/>
      <c r="H159" s="1056"/>
      <c r="I159" s="1057"/>
    </row>
    <row r="160" spans="1:9" x14ac:dyDescent="0.3">
      <c r="A160" s="1054">
        <f t="shared" si="4"/>
        <v>5</v>
      </c>
      <c r="B160" s="1055">
        <v>2</v>
      </c>
      <c r="C160" s="1055">
        <v>1</v>
      </c>
      <c r="D160" s="1055">
        <f t="shared" si="5"/>
        <v>10</v>
      </c>
      <c r="E160" s="1056"/>
      <c r="F160" s="1047"/>
      <c r="G160" s="1056"/>
      <c r="H160" s="1056"/>
      <c r="I160" s="1057"/>
    </row>
    <row r="161" spans="1:9" x14ac:dyDescent="0.3">
      <c r="A161" s="1054">
        <f t="shared" si="4"/>
        <v>4</v>
      </c>
      <c r="B161" s="1055">
        <v>3</v>
      </c>
      <c r="C161" s="1055">
        <v>1</v>
      </c>
      <c r="D161" s="1055">
        <f t="shared" si="5"/>
        <v>12</v>
      </c>
      <c r="E161" s="1056"/>
      <c r="F161" s="1047"/>
      <c r="G161" s="1056"/>
      <c r="H161" s="1056"/>
      <c r="I161" s="1057"/>
    </row>
    <row r="162" spans="1:9" x14ac:dyDescent="0.3">
      <c r="A162" s="1054">
        <f t="shared" si="4"/>
        <v>3</v>
      </c>
      <c r="B162" s="1055">
        <v>4</v>
      </c>
      <c r="C162" s="1055">
        <v>1</v>
      </c>
      <c r="D162" s="1055">
        <f t="shared" si="5"/>
        <v>12</v>
      </c>
      <c r="E162" s="1056"/>
      <c r="F162" s="1047"/>
      <c r="G162" s="1056"/>
      <c r="H162" s="1056"/>
      <c r="I162" s="1057"/>
    </row>
    <row r="163" spans="1:9" x14ac:dyDescent="0.3">
      <c r="A163" s="1054"/>
      <c r="B163" s="1055"/>
      <c r="C163" s="1055"/>
      <c r="D163" s="1055"/>
      <c r="E163" s="1056"/>
      <c r="F163" s="1047"/>
      <c r="G163" s="1056"/>
      <c r="H163" s="1056"/>
      <c r="I163" s="1057"/>
    </row>
    <row r="164" spans="1:9" x14ac:dyDescent="0.3">
      <c r="A164" s="1054">
        <f t="shared" ref="A164:A170" si="6">S41</f>
        <v>1</v>
      </c>
      <c r="B164" s="1055">
        <v>5</v>
      </c>
      <c r="C164" s="1055">
        <v>1</v>
      </c>
      <c r="D164" s="1055">
        <f t="shared" ref="D164:D170" si="7">B164*S41</f>
        <v>5</v>
      </c>
      <c r="E164" s="1056"/>
      <c r="F164" s="1047"/>
      <c r="G164" s="1056"/>
      <c r="H164" s="1056"/>
      <c r="I164" s="1057"/>
    </row>
    <row r="165" spans="1:9" x14ac:dyDescent="0.3">
      <c r="A165" s="1054">
        <f t="shared" si="6"/>
        <v>2</v>
      </c>
      <c r="B165" s="1055">
        <v>4</v>
      </c>
      <c r="C165" s="1055">
        <v>1</v>
      </c>
      <c r="D165" s="1055">
        <f t="shared" si="7"/>
        <v>8</v>
      </c>
      <c r="E165" s="1056"/>
      <c r="F165" s="1047"/>
      <c r="G165" s="1056"/>
      <c r="H165" s="1056"/>
      <c r="I165" s="1057"/>
    </row>
    <row r="166" spans="1:9" x14ac:dyDescent="0.3">
      <c r="A166" s="1054">
        <f t="shared" si="6"/>
        <v>3</v>
      </c>
      <c r="B166" s="1055">
        <v>3</v>
      </c>
      <c r="C166" s="1055">
        <v>1</v>
      </c>
      <c r="D166" s="1055">
        <f t="shared" si="7"/>
        <v>9</v>
      </c>
      <c r="E166" s="1056"/>
      <c r="F166" s="1047"/>
      <c r="G166" s="1056"/>
      <c r="H166" s="1056"/>
      <c r="I166" s="1057"/>
    </row>
    <row r="167" spans="1:9" x14ac:dyDescent="0.3">
      <c r="A167" s="1054">
        <f t="shared" si="6"/>
        <v>4</v>
      </c>
      <c r="B167" s="1055">
        <v>2</v>
      </c>
      <c r="C167" s="1055">
        <v>1</v>
      </c>
      <c r="D167" s="1055">
        <f t="shared" si="7"/>
        <v>8</v>
      </c>
      <c r="E167" s="1056"/>
      <c r="F167" s="1047"/>
      <c r="G167" s="1056"/>
      <c r="H167" s="1056"/>
      <c r="I167" s="1057"/>
    </row>
    <row r="168" spans="1:9" x14ac:dyDescent="0.3">
      <c r="A168" s="1054">
        <f t="shared" si="6"/>
        <v>5</v>
      </c>
      <c r="B168" s="1055">
        <v>1</v>
      </c>
      <c r="C168" s="1055">
        <v>1</v>
      </c>
      <c r="D168" s="1055">
        <f t="shared" si="7"/>
        <v>5</v>
      </c>
      <c r="E168" s="1056"/>
      <c r="F168" s="1047"/>
      <c r="G168" s="1056"/>
      <c r="H168" s="1056"/>
      <c r="I168" s="1057"/>
    </row>
    <row r="169" spans="1:9" x14ac:dyDescent="0.3">
      <c r="A169" s="1054">
        <f t="shared" si="6"/>
        <v>6</v>
      </c>
      <c r="B169" s="1055">
        <v>2</v>
      </c>
      <c r="C169" s="1055">
        <v>1</v>
      </c>
      <c r="D169" s="1055">
        <f t="shared" si="7"/>
        <v>12</v>
      </c>
      <c r="E169" s="1056"/>
      <c r="F169" s="1047"/>
      <c r="G169" s="1056"/>
      <c r="H169" s="1056"/>
      <c r="I169" s="1057"/>
    </row>
    <row r="170" spans="1:9" x14ac:dyDescent="0.3">
      <c r="A170" s="1054">
        <f t="shared" si="6"/>
        <v>7</v>
      </c>
      <c r="B170" s="1055">
        <v>3</v>
      </c>
      <c r="C170" s="1055">
        <v>1</v>
      </c>
      <c r="D170" s="1055">
        <f t="shared" si="7"/>
        <v>21</v>
      </c>
      <c r="E170" s="1056"/>
      <c r="F170" s="1047"/>
      <c r="G170" s="1056"/>
      <c r="H170" s="1056"/>
      <c r="I170" s="1057"/>
    </row>
    <row r="171" spans="1:9" x14ac:dyDescent="0.3">
      <c r="A171" s="1054"/>
      <c r="B171" s="1055"/>
      <c r="C171" s="1055"/>
      <c r="D171" s="1055"/>
      <c r="E171" s="1056"/>
      <c r="F171" s="1047"/>
      <c r="G171" s="1056"/>
      <c r="H171" s="1056"/>
      <c r="I171" s="1057"/>
    </row>
    <row r="172" spans="1:9" x14ac:dyDescent="0.3">
      <c r="A172" s="1054">
        <f t="shared" ref="A172:A178" si="8">S49</f>
        <v>8</v>
      </c>
      <c r="B172" s="1055">
        <v>5</v>
      </c>
      <c r="C172" s="1055">
        <v>1</v>
      </c>
      <c r="D172" s="1055">
        <f t="shared" ref="D172:D178" si="9">B172*S49</f>
        <v>40</v>
      </c>
      <c r="E172" s="1056"/>
      <c r="F172" s="1047"/>
      <c r="G172" s="1056"/>
      <c r="H172" s="1056"/>
      <c r="I172" s="1057"/>
    </row>
    <row r="173" spans="1:9" x14ac:dyDescent="0.3">
      <c r="A173" s="1054">
        <f t="shared" si="8"/>
        <v>7</v>
      </c>
      <c r="B173" s="1055">
        <v>4</v>
      </c>
      <c r="C173" s="1055">
        <v>1</v>
      </c>
      <c r="D173" s="1055">
        <f t="shared" si="9"/>
        <v>28</v>
      </c>
      <c r="E173" s="1056"/>
      <c r="F173" s="1047"/>
      <c r="G173" s="1056"/>
      <c r="H173" s="1056"/>
      <c r="I173" s="1057"/>
    </row>
    <row r="174" spans="1:9" x14ac:dyDescent="0.3">
      <c r="A174" s="1054">
        <f t="shared" si="8"/>
        <v>6</v>
      </c>
      <c r="B174" s="1055">
        <v>3</v>
      </c>
      <c r="C174" s="1055">
        <v>1</v>
      </c>
      <c r="D174" s="1055">
        <f t="shared" si="9"/>
        <v>18</v>
      </c>
      <c r="E174" s="1056"/>
      <c r="F174" s="1047"/>
      <c r="G174" s="1056"/>
      <c r="H174" s="1056"/>
      <c r="I174" s="1057"/>
    </row>
    <row r="175" spans="1:9" x14ac:dyDescent="0.3">
      <c r="A175" s="1054">
        <f t="shared" si="8"/>
        <v>5</v>
      </c>
      <c r="B175" s="1055">
        <v>2</v>
      </c>
      <c r="C175" s="1055">
        <v>1</v>
      </c>
      <c r="D175" s="1055">
        <f t="shared" si="9"/>
        <v>10</v>
      </c>
      <c r="E175" s="1056"/>
      <c r="F175" s="1047"/>
      <c r="G175" s="1056"/>
      <c r="H175" s="1056"/>
      <c r="I175" s="1057"/>
    </row>
    <row r="176" spans="1:9" x14ac:dyDescent="0.3">
      <c r="A176" s="1054">
        <f t="shared" si="8"/>
        <v>4</v>
      </c>
      <c r="B176" s="1055">
        <v>1</v>
      </c>
      <c r="C176" s="1055">
        <v>1</v>
      </c>
      <c r="D176" s="1055">
        <f t="shared" si="9"/>
        <v>4</v>
      </c>
      <c r="E176" s="1056"/>
      <c r="F176" s="1047"/>
      <c r="G176" s="1056"/>
      <c r="H176" s="1056"/>
      <c r="I176" s="1057"/>
    </row>
    <row r="177" spans="1:9" x14ac:dyDescent="0.3">
      <c r="A177" s="1054">
        <f t="shared" si="8"/>
        <v>3</v>
      </c>
      <c r="B177" s="1055">
        <v>2</v>
      </c>
      <c r="C177" s="1055">
        <v>1</v>
      </c>
      <c r="D177" s="1055">
        <f t="shared" si="9"/>
        <v>6</v>
      </c>
      <c r="E177" s="1056"/>
      <c r="F177" s="1047"/>
      <c r="G177" s="1056"/>
      <c r="H177" s="1056"/>
      <c r="I177" s="1057"/>
    </row>
    <row r="178" spans="1:9" x14ac:dyDescent="0.3">
      <c r="A178" s="1054">
        <f t="shared" si="8"/>
        <v>1</v>
      </c>
      <c r="B178" s="1055">
        <v>3</v>
      </c>
      <c r="C178" s="1055">
        <v>1</v>
      </c>
      <c r="D178" s="1055">
        <f t="shared" si="9"/>
        <v>3</v>
      </c>
      <c r="E178" s="1056"/>
      <c r="F178" s="1047"/>
      <c r="G178" s="1056"/>
      <c r="H178" s="1056"/>
      <c r="I178" s="1057"/>
    </row>
    <row r="179" spans="1:9" x14ac:dyDescent="0.3">
      <c r="A179" s="1054"/>
      <c r="B179" s="1055"/>
      <c r="C179" s="1055"/>
      <c r="D179" s="1055"/>
      <c r="E179" s="1056"/>
      <c r="F179" s="1047"/>
      <c r="G179" s="1056"/>
      <c r="H179" s="1056"/>
      <c r="I179" s="1057"/>
    </row>
    <row r="180" spans="1:9" x14ac:dyDescent="0.3">
      <c r="A180" s="1054">
        <f t="shared" ref="A180:A185" si="10">S57</f>
        <v>9</v>
      </c>
      <c r="B180" s="1055">
        <v>5</v>
      </c>
      <c r="C180" s="1055">
        <v>1</v>
      </c>
      <c r="D180" s="1055">
        <f t="shared" ref="D180:D185" si="11">B180*S57</f>
        <v>45</v>
      </c>
      <c r="E180" s="1056"/>
      <c r="F180" s="1047"/>
      <c r="G180" s="1056"/>
      <c r="H180" s="1056"/>
      <c r="I180" s="1057"/>
    </row>
    <row r="181" spans="1:9" x14ac:dyDescent="0.3">
      <c r="A181" s="1054">
        <f t="shared" si="10"/>
        <v>8</v>
      </c>
      <c r="B181" s="1055">
        <v>4</v>
      </c>
      <c r="C181" s="1055">
        <v>1</v>
      </c>
      <c r="D181" s="1055">
        <f t="shared" si="11"/>
        <v>32</v>
      </c>
      <c r="E181" s="1056"/>
      <c r="F181" s="1047"/>
      <c r="G181" s="1056"/>
      <c r="H181" s="1056"/>
      <c r="I181" s="1057"/>
    </row>
    <row r="182" spans="1:9" x14ac:dyDescent="0.3">
      <c r="A182" s="1054">
        <f t="shared" si="10"/>
        <v>7</v>
      </c>
      <c r="B182" s="1055">
        <v>3</v>
      </c>
      <c r="C182" s="1055">
        <v>1</v>
      </c>
      <c r="D182" s="1055">
        <f t="shared" si="11"/>
        <v>21</v>
      </c>
      <c r="E182" s="1056"/>
      <c r="F182" s="1047"/>
      <c r="G182" s="1056"/>
      <c r="H182" s="1056"/>
      <c r="I182" s="1057"/>
    </row>
    <row r="183" spans="1:9" x14ac:dyDescent="0.3">
      <c r="A183" s="1054">
        <f t="shared" si="10"/>
        <v>6</v>
      </c>
      <c r="B183" s="1055">
        <v>2</v>
      </c>
      <c r="C183" s="1055">
        <v>1</v>
      </c>
      <c r="D183" s="1055">
        <f t="shared" si="11"/>
        <v>12</v>
      </c>
      <c r="E183" s="1056"/>
      <c r="F183" s="1047"/>
      <c r="G183" s="1056"/>
      <c r="H183" s="1056"/>
      <c r="I183" s="1057"/>
    </row>
    <row r="184" spans="1:9" x14ac:dyDescent="0.3">
      <c r="A184" s="1054">
        <f t="shared" si="10"/>
        <v>5</v>
      </c>
      <c r="B184" s="1055">
        <v>1</v>
      </c>
      <c r="C184" s="1055">
        <v>1</v>
      </c>
      <c r="D184" s="1055">
        <f t="shared" si="11"/>
        <v>5</v>
      </c>
      <c r="E184" s="1056"/>
      <c r="F184" s="1047"/>
      <c r="G184" s="1056"/>
      <c r="H184" s="1056"/>
      <c r="I184" s="1057"/>
    </row>
    <row r="185" spans="1:9" x14ac:dyDescent="0.3">
      <c r="A185" s="1054">
        <f t="shared" si="10"/>
        <v>4</v>
      </c>
      <c r="B185" s="1055">
        <v>2</v>
      </c>
      <c r="C185" s="1055">
        <v>1</v>
      </c>
      <c r="D185" s="1055">
        <f t="shared" si="11"/>
        <v>8</v>
      </c>
      <c r="E185" s="1056"/>
      <c r="F185" s="1047"/>
      <c r="G185" s="1056"/>
      <c r="H185" s="1056"/>
      <c r="I185" s="1057"/>
    </row>
    <row r="186" spans="1:9" x14ac:dyDescent="0.3">
      <c r="A186" s="1054"/>
      <c r="B186" s="1055"/>
      <c r="C186" s="1055"/>
      <c r="D186" s="1055"/>
      <c r="E186" s="1056"/>
      <c r="F186" s="1047"/>
      <c r="G186" s="1056"/>
      <c r="H186" s="1056"/>
      <c r="I186" s="1057"/>
    </row>
    <row r="187" spans="1:9" x14ac:dyDescent="0.3">
      <c r="A187" s="1054">
        <f>S64</f>
        <v>8</v>
      </c>
      <c r="B187" s="1055">
        <v>5</v>
      </c>
      <c r="C187" s="1055">
        <v>1</v>
      </c>
      <c r="D187" s="1055">
        <f>B187*S64</f>
        <v>40</v>
      </c>
      <c r="E187" s="1056"/>
      <c r="F187" s="1047"/>
      <c r="G187" s="1056"/>
      <c r="H187" s="1056"/>
      <c r="I187" s="1057"/>
    </row>
    <row r="188" spans="1:9" x14ac:dyDescent="0.3">
      <c r="A188" s="1054">
        <f>S65</f>
        <v>5</v>
      </c>
      <c r="B188" s="1055">
        <v>3</v>
      </c>
      <c r="C188" s="1055">
        <v>1</v>
      </c>
      <c r="D188" s="1055">
        <f>B188*S65</f>
        <v>15</v>
      </c>
      <c r="E188" s="1056"/>
      <c r="F188" s="1047"/>
      <c r="G188" s="1056"/>
      <c r="H188" s="1056"/>
      <c r="I188" s="1057"/>
    </row>
    <row r="189" spans="1:9" x14ac:dyDescent="0.3">
      <c r="A189" s="1054">
        <f>S66</f>
        <v>2</v>
      </c>
      <c r="B189" s="1055">
        <v>2</v>
      </c>
      <c r="C189" s="1055">
        <v>1</v>
      </c>
      <c r="D189" s="1055">
        <f>B189*S66</f>
        <v>4</v>
      </c>
      <c r="E189" s="1056"/>
      <c r="F189" s="1047"/>
      <c r="G189" s="1056"/>
      <c r="H189" s="1056"/>
      <c r="I189" s="1057"/>
    </row>
    <row r="190" spans="1:9" x14ac:dyDescent="0.3">
      <c r="A190" s="1054">
        <f>S67</f>
        <v>6</v>
      </c>
      <c r="B190" s="1055">
        <v>3</v>
      </c>
      <c r="C190" s="1055">
        <v>1</v>
      </c>
      <c r="D190" s="1055">
        <f>B190*S67</f>
        <v>18</v>
      </c>
      <c r="E190" s="1056"/>
      <c r="F190" s="1047"/>
      <c r="G190" s="1056"/>
      <c r="H190" s="1056"/>
      <c r="I190" s="1057"/>
    </row>
    <row r="191" spans="1:9" x14ac:dyDescent="0.3">
      <c r="A191" s="1054">
        <f>S68</f>
        <v>7</v>
      </c>
      <c r="B191" s="1055">
        <v>2</v>
      </c>
      <c r="C191" s="1055">
        <v>1</v>
      </c>
      <c r="D191" s="1055">
        <f>B191*S68</f>
        <v>14</v>
      </c>
      <c r="E191" s="1056"/>
      <c r="F191" s="1047"/>
      <c r="G191" s="1056"/>
      <c r="H191" s="1056"/>
      <c r="I191" s="1057"/>
    </row>
    <row r="192" spans="1:9" x14ac:dyDescent="0.3">
      <c r="A192" s="1054"/>
      <c r="B192" s="1055"/>
      <c r="C192" s="1055"/>
      <c r="D192" s="1055"/>
      <c r="E192" s="1056"/>
      <c r="F192" s="1047"/>
      <c r="G192" s="1056"/>
      <c r="H192" s="1056"/>
      <c r="I192" s="1057"/>
    </row>
    <row r="193" spans="1:9" x14ac:dyDescent="0.3">
      <c r="A193" s="1054">
        <f t="shared" ref="A193:A200" si="12">S70</f>
        <v>10</v>
      </c>
      <c r="B193" s="1055">
        <v>5</v>
      </c>
      <c r="C193" s="1055">
        <v>1</v>
      </c>
      <c r="D193" s="1055">
        <f t="shared" ref="D193:D200" si="13">B193*S70</f>
        <v>50</v>
      </c>
      <c r="E193" s="1056"/>
      <c r="F193" s="1047"/>
      <c r="G193" s="1056"/>
      <c r="H193" s="1056"/>
      <c r="I193" s="1057"/>
    </row>
    <row r="194" spans="1:9" x14ac:dyDescent="0.3">
      <c r="A194" s="1054">
        <f t="shared" si="12"/>
        <v>7</v>
      </c>
      <c r="B194" s="1055">
        <v>3</v>
      </c>
      <c r="C194" s="1055">
        <v>1</v>
      </c>
      <c r="D194" s="1055">
        <f t="shared" si="13"/>
        <v>21</v>
      </c>
      <c r="E194" s="1056"/>
      <c r="F194" s="1047"/>
      <c r="G194" s="1056"/>
      <c r="H194" s="1056"/>
      <c r="I194" s="1057"/>
    </row>
    <row r="195" spans="1:9" x14ac:dyDescent="0.3">
      <c r="A195" s="1054">
        <f t="shared" si="12"/>
        <v>5</v>
      </c>
      <c r="B195" s="1055">
        <v>5</v>
      </c>
      <c r="C195" s="1055">
        <v>1</v>
      </c>
      <c r="D195" s="1055">
        <f t="shared" si="13"/>
        <v>25</v>
      </c>
      <c r="E195" s="1056"/>
      <c r="F195" s="1047"/>
      <c r="G195" s="1056"/>
      <c r="H195" s="1056"/>
      <c r="I195" s="1057"/>
    </row>
    <row r="196" spans="1:9" x14ac:dyDescent="0.3">
      <c r="A196" s="1054">
        <f t="shared" si="12"/>
        <v>6</v>
      </c>
      <c r="B196" s="1055">
        <v>4</v>
      </c>
      <c r="C196" s="1055">
        <v>1</v>
      </c>
      <c r="D196" s="1055">
        <f t="shared" si="13"/>
        <v>24</v>
      </c>
      <c r="E196" s="1056"/>
      <c r="F196" s="1047"/>
      <c r="G196" s="1056"/>
      <c r="H196" s="1056"/>
      <c r="I196" s="1057"/>
    </row>
    <row r="197" spans="1:9" x14ac:dyDescent="0.3">
      <c r="A197" s="1054">
        <f t="shared" si="12"/>
        <v>9</v>
      </c>
      <c r="B197" s="1055">
        <v>5</v>
      </c>
      <c r="C197" s="1055">
        <v>1</v>
      </c>
      <c r="D197" s="1055">
        <f t="shared" si="13"/>
        <v>45</v>
      </c>
      <c r="E197" s="1056"/>
      <c r="F197" s="1047"/>
      <c r="G197" s="1056"/>
      <c r="H197" s="1056"/>
      <c r="I197" s="1057"/>
    </row>
    <row r="198" spans="1:9" x14ac:dyDescent="0.3">
      <c r="A198" s="1054">
        <f t="shared" si="12"/>
        <v>6</v>
      </c>
      <c r="B198" s="1055">
        <v>4</v>
      </c>
      <c r="C198" s="1055">
        <v>1</v>
      </c>
      <c r="D198" s="1055">
        <f t="shared" si="13"/>
        <v>24</v>
      </c>
      <c r="E198" s="1056"/>
      <c r="F198" s="1047"/>
      <c r="G198" s="1056"/>
      <c r="H198" s="1056"/>
      <c r="I198" s="1057"/>
    </row>
    <row r="199" spans="1:9" x14ac:dyDescent="0.3">
      <c r="A199" s="1054">
        <f t="shared" si="12"/>
        <v>10</v>
      </c>
      <c r="B199" s="1055">
        <v>5</v>
      </c>
      <c r="C199" s="1055">
        <v>1</v>
      </c>
      <c r="D199" s="1055">
        <f t="shared" si="13"/>
        <v>50</v>
      </c>
      <c r="E199" s="1056"/>
      <c r="F199" s="1047"/>
      <c r="G199" s="1056"/>
      <c r="H199" s="1056"/>
      <c r="I199" s="1057"/>
    </row>
    <row r="200" spans="1:9" x14ac:dyDescent="0.3">
      <c r="A200" s="1060">
        <f t="shared" si="12"/>
        <v>10</v>
      </c>
      <c r="B200" s="1061">
        <v>2</v>
      </c>
      <c r="C200" s="1061">
        <v>1</v>
      </c>
      <c r="D200" s="1061">
        <f t="shared" si="13"/>
        <v>20</v>
      </c>
      <c r="E200" s="1062"/>
      <c r="F200" s="1063"/>
      <c r="G200" s="1062"/>
      <c r="H200" s="1062"/>
      <c r="I200" s="1064"/>
    </row>
  </sheetData>
  <sheetProtection sheet="1" objects="1" scenarios="1" formatCells="0" formatColumns="0" formatRows="0" insertHyperlinks="0" selectLockedCells="1" sort="0" autoFilter="0"/>
  <mergeCells count="92">
    <mergeCell ref="D93:U93"/>
    <mergeCell ref="D94:U94"/>
    <mergeCell ref="D87:U87"/>
    <mergeCell ref="D88:U88"/>
    <mergeCell ref="D89:U89"/>
    <mergeCell ref="D90:U90"/>
    <mergeCell ref="D91:U91"/>
    <mergeCell ref="D92:U92"/>
    <mergeCell ref="D86:U86"/>
    <mergeCell ref="D72:E72"/>
    <mergeCell ref="D73:E73"/>
    <mergeCell ref="D74:E74"/>
    <mergeCell ref="D75:E75"/>
    <mergeCell ref="D76:E76"/>
    <mergeCell ref="D77:E77"/>
    <mergeCell ref="D78:U78"/>
    <mergeCell ref="D82:U82"/>
    <mergeCell ref="D83:U83"/>
    <mergeCell ref="D84:U84"/>
    <mergeCell ref="D85:U85"/>
    <mergeCell ref="D71:E71"/>
    <mergeCell ref="D60:E60"/>
    <mergeCell ref="D61:E61"/>
    <mergeCell ref="D62:E62"/>
    <mergeCell ref="D63:E63"/>
    <mergeCell ref="D64:E64"/>
    <mergeCell ref="D65:E65"/>
    <mergeCell ref="D66:E66"/>
    <mergeCell ref="D67:E67"/>
    <mergeCell ref="D68:E68"/>
    <mergeCell ref="D69:E69"/>
    <mergeCell ref="D70:E70"/>
    <mergeCell ref="D59:E59"/>
    <mergeCell ref="D48:E48"/>
    <mergeCell ref="D49:E49"/>
    <mergeCell ref="D50:E50"/>
    <mergeCell ref="D51:E51"/>
    <mergeCell ref="D52:E52"/>
    <mergeCell ref="D53:E53"/>
    <mergeCell ref="D54:E54"/>
    <mergeCell ref="D55:E55"/>
    <mergeCell ref="D56:E56"/>
    <mergeCell ref="D57:E57"/>
    <mergeCell ref="D58:E58"/>
    <mergeCell ref="D47:E47"/>
    <mergeCell ref="D36:E36"/>
    <mergeCell ref="D37:E37"/>
    <mergeCell ref="D38:E38"/>
    <mergeCell ref="D39:E39"/>
    <mergeCell ref="D40:E40"/>
    <mergeCell ref="D41:E41"/>
    <mergeCell ref="D42:E42"/>
    <mergeCell ref="D43:E43"/>
    <mergeCell ref="D44:E44"/>
    <mergeCell ref="D45:E45"/>
    <mergeCell ref="D46:E46"/>
    <mergeCell ref="D35:E35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D23:E23"/>
    <mergeCell ref="D12:E12"/>
    <mergeCell ref="D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S3:S6"/>
    <mergeCell ref="Y3:Y5"/>
    <mergeCell ref="D10:E10"/>
    <mergeCell ref="H10:I10"/>
    <mergeCell ref="L10:M10"/>
    <mergeCell ref="N3:N6"/>
    <mergeCell ref="P3:P6"/>
    <mergeCell ref="D11:E11"/>
    <mergeCell ref="G3:G6"/>
    <mergeCell ref="H3:H6"/>
    <mergeCell ref="J3:J6"/>
    <mergeCell ref="L3:L6"/>
  </mergeCells>
  <conditionalFormatting sqref="G79:G81">
    <cfRule type="iconSet" priority="12">
      <iconSet iconSet="5Rating">
        <cfvo type="percent" val="0"/>
        <cfvo type="num" val="1"/>
        <cfvo type="num" val="2"/>
        <cfvo type="num" val="3"/>
        <cfvo type="num" val="4"/>
      </iconSet>
    </cfRule>
  </conditionalFormatting>
  <conditionalFormatting sqref="H79:N81">
    <cfRule type="iconSet" priority="11">
      <iconSet iconSet="5Rating">
        <cfvo type="percent" val="0"/>
        <cfvo type="num" val="1"/>
        <cfvo type="num" val="2"/>
        <cfvo type="num" val="3"/>
        <cfvo type="num" val="4"/>
      </iconSet>
    </cfRule>
  </conditionalFormatting>
  <conditionalFormatting sqref="O79:R81 V79:V81">
    <cfRule type="iconSet" priority="14">
      <iconSet iconSet="5Rating">
        <cfvo type="percent" val="0"/>
        <cfvo type="num" val="1"/>
        <cfvo type="num" val="2"/>
        <cfvo type="num" val="3"/>
        <cfvo type="num" val="4"/>
      </iconSet>
    </cfRule>
  </conditionalFormatting>
  <conditionalFormatting sqref="S11:S17">
    <cfRule type="iconSet" priority="8">
      <iconSet iconSet="5Rating">
        <cfvo type="percent" val="0"/>
        <cfvo type="num" val="2"/>
        <cfvo type="num" val="5"/>
        <cfvo type="num" val="7"/>
        <cfvo type="num" val="9"/>
      </iconSet>
    </cfRule>
  </conditionalFormatting>
  <conditionalFormatting sqref="S19:S26">
    <cfRule type="iconSet" priority="4">
      <iconSet iconSet="5Rating">
        <cfvo type="percent" val="0"/>
        <cfvo type="num" val="2"/>
        <cfvo type="num" val="5"/>
        <cfvo type="num" val="7"/>
        <cfvo type="num" val="9"/>
      </iconSet>
    </cfRule>
  </conditionalFormatting>
  <conditionalFormatting sqref="S28:S30">
    <cfRule type="iconSet" priority="15">
      <iconSet iconSet="5Rating">
        <cfvo type="percent" val="0"/>
        <cfvo type="num" val="2"/>
        <cfvo type="num" val="5"/>
        <cfvo type="num" val="7"/>
        <cfvo type="num" val="9"/>
      </iconSet>
    </cfRule>
  </conditionalFormatting>
  <conditionalFormatting sqref="S32:S39">
    <cfRule type="iconSet" priority="3">
      <iconSet iconSet="5Rating">
        <cfvo type="percent" val="0"/>
        <cfvo type="num" val="2"/>
        <cfvo type="num" val="5"/>
        <cfvo type="num" val="7"/>
        <cfvo type="num" val="9"/>
      </iconSet>
    </cfRule>
  </conditionalFormatting>
  <conditionalFormatting sqref="S41:S47">
    <cfRule type="iconSet" priority="7">
      <iconSet iconSet="5Rating">
        <cfvo type="percent" val="0"/>
        <cfvo type="num" val="2"/>
        <cfvo type="num" val="5"/>
        <cfvo type="num" val="7"/>
        <cfvo type="num" val="9"/>
      </iconSet>
    </cfRule>
  </conditionalFormatting>
  <conditionalFormatting sqref="S49:S55">
    <cfRule type="iconSet" priority="2">
      <iconSet iconSet="5Rating">
        <cfvo type="percent" val="0"/>
        <cfvo type="num" val="2"/>
        <cfvo type="num" val="5"/>
        <cfvo type="num" val="7"/>
        <cfvo type="num" val="9"/>
      </iconSet>
    </cfRule>
  </conditionalFormatting>
  <conditionalFormatting sqref="S57:S62">
    <cfRule type="iconSet" priority="6">
      <iconSet iconSet="5Rating">
        <cfvo type="percent" val="0"/>
        <cfvo type="num" val="2"/>
        <cfvo type="num" val="5"/>
        <cfvo type="num" val="7"/>
        <cfvo type="num" val="9"/>
      </iconSet>
    </cfRule>
  </conditionalFormatting>
  <conditionalFormatting sqref="S64:S68">
    <cfRule type="iconSet" priority="1">
      <iconSet iconSet="5Rating">
        <cfvo type="percent" val="0"/>
        <cfvo type="num" val="2"/>
        <cfvo type="num" val="5"/>
        <cfvo type="num" val="7"/>
        <cfvo type="num" val="9"/>
      </iconSet>
    </cfRule>
  </conditionalFormatting>
  <conditionalFormatting sqref="S70:S77">
    <cfRule type="iconSet" priority="5">
      <iconSet iconSet="5Rating">
        <cfvo type="percent" val="0"/>
        <cfvo type="num" val="2"/>
        <cfvo type="num" val="5"/>
        <cfvo type="num" val="7"/>
        <cfvo type="num" val="9"/>
      </iconSet>
    </cfRule>
  </conditionalFormatting>
  <dataValidations count="5">
    <dataValidation type="list" allowBlank="1" showInputMessage="1" showErrorMessage="1" sqref="I79:I81 L79:L81" xr:uid="{00000000-0002-0000-0B00-000000000000}">
      <formula1>"1,2,3"</formula1>
    </dataValidation>
    <dataValidation type="list" allowBlank="1" showInputMessage="1" showErrorMessage="1" sqref="S28:S30 S64:S68 S41:S47 S57:S62 S11:S17 S19:S26 S32:S39 S49:S55 S70:S77" xr:uid="{00000000-0002-0000-0B00-000001000000}">
      <formula1>"1,2,3,4,5,6,7,8,9,10"</formula1>
    </dataValidation>
    <dataValidation type="list" allowBlank="1" showInputMessage="1" showErrorMessage="1" sqref="W79:X81" xr:uid="{00000000-0002-0000-0B00-000002000000}">
      <formula1>"1,2,3,4,5,6,7,8,9,10,11"</formula1>
    </dataValidation>
    <dataValidation type="custom" allowBlank="1" showInputMessage="1" showErrorMessage="1" errorTitle="Erreur  -  Fehler" error="Tous  les champs doivent être remplis et la note doit être entre 1.0 et 6.0!_x000a__x000a_Alle Felder müssen ausgefüllt und die  Note zwischen 1.0  un 6.0 sein!" sqref="V5" xr:uid="{00000000-0002-0000-0B00-000003000000}">
      <formula1>AND(AND(V5&gt;=1,(V5&lt;=6)),(#REF!=14))</formula1>
    </dataValidation>
    <dataValidation type="custom" allowBlank="1" showInputMessage="1" showErrorMessage="1" sqref="R78" xr:uid="{00000000-0002-0000-0B00-000004000000}">
      <formula1>AND(R78&gt;=1,(R78&lt;=6))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8" orientation="portrait" r:id="rId1"/>
  <headerFooter>
    <oddFooter>&amp;R&amp;9&amp;K01+049&amp;P/&amp;N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99361" r:id="rId4" name="Group Box 1">
              <controlPr defaultSize="0" print="0" autoFill="0" autoPict="0">
                <anchor moveWithCells="1">
                  <from>
                    <xdr:col>6</xdr:col>
                    <xdr:colOff>68580</xdr:colOff>
                    <xdr:row>11</xdr:row>
                    <xdr:rowOff>22860</xdr:rowOff>
                  </from>
                  <to>
                    <xdr:col>16</xdr:col>
                    <xdr:colOff>76200</xdr:colOff>
                    <xdr:row>11</xdr:row>
                    <xdr:rowOff>220980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362" r:id="rId5" name="Option Button 2">
              <controlPr defaultSize="0" autoFill="0" autoLine="0" autoPict="0">
                <anchor moveWithCells="1">
                  <from>
                    <xdr:col>7</xdr:col>
                    <xdr:colOff>76200</xdr:colOff>
                    <xdr:row>11</xdr:row>
                    <xdr:rowOff>53340</xdr:rowOff>
                  </from>
                  <to>
                    <xdr:col>7</xdr:col>
                    <xdr:colOff>297180</xdr:colOff>
                    <xdr:row>11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363" r:id="rId6" name="Option Button 3">
              <controlPr defaultSize="0" autoFill="0" autoLine="0" autoPict="0">
                <anchor moveWithCells="1">
                  <from>
                    <xdr:col>9</xdr:col>
                    <xdr:colOff>60960</xdr:colOff>
                    <xdr:row>11</xdr:row>
                    <xdr:rowOff>53340</xdr:rowOff>
                  </from>
                  <to>
                    <xdr:col>9</xdr:col>
                    <xdr:colOff>289560</xdr:colOff>
                    <xdr:row>11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364" r:id="rId7" name="Option Button 4">
              <controlPr defaultSize="0" autoFill="0" autoLine="0" autoPict="0">
                <anchor moveWithCells="1">
                  <from>
                    <xdr:col>11</xdr:col>
                    <xdr:colOff>53340</xdr:colOff>
                    <xdr:row>11</xdr:row>
                    <xdr:rowOff>53340</xdr:rowOff>
                  </from>
                  <to>
                    <xdr:col>11</xdr:col>
                    <xdr:colOff>274320</xdr:colOff>
                    <xdr:row>11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365" r:id="rId8" name="Option Button 5">
              <controlPr defaultSize="0" autoFill="0" autoLine="0" autoPict="0">
                <anchor moveWithCells="1">
                  <from>
                    <xdr:col>13</xdr:col>
                    <xdr:colOff>45720</xdr:colOff>
                    <xdr:row>11</xdr:row>
                    <xdr:rowOff>53340</xdr:rowOff>
                  </from>
                  <to>
                    <xdr:col>13</xdr:col>
                    <xdr:colOff>266700</xdr:colOff>
                    <xdr:row>11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366" r:id="rId9" name="Option Button 6">
              <controlPr defaultSize="0" autoFill="0" autoLine="0" autoPict="0">
                <anchor moveWithCells="1">
                  <from>
                    <xdr:col>15</xdr:col>
                    <xdr:colOff>30480</xdr:colOff>
                    <xdr:row>11</xdr:row>
                    <xdr:rowOff>53340</xdr:rowOff>
                  </from>
                  <to>
                    <xdr:col>15</xdr:col>
                    <xdr:colOff>259080</xdr:colOff>
                    <xdr:row>11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367" r:id="rId10" name="Group Box 7">
              <controlPr defaultSize="0" print="0" autoFill="0" autoPict="0">
                <anchor moveWithCells="1">
                  <from>
                    <xdr:col>6</xdr:col>
                    <xdr:colOff>68580</xdr:colOff>
                    <xdr:row>12</xdr:row>
                    <xdr:rowOff>30480</xdr:rowOff>
                  </from>
                  <to>
                    <xdr:col>16</xdr:col>
                    <xdr:colOff>76200</xdr:colOff>
                    <xdr:row>12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368" r:id="rId11" name="Option Button 8">
              <controlPr defaultSize="0" autoFill="0" autoLine="0" autoPict="0">
                <anchor moveWithCells="1">
                  <from>
                    <xdr:col>7</xdr:col>
                    <xdr:colOff>76200</xdr:colOff>
                    <xdr:row>12</xdr:row>
                    <xdr:rowOff>60960</xdr:rowOff>
                  </from>
                  <to>
                    <xdr:col>7</xdr:col>
                    <xdr:colOff>297180</xdr:colOff>
                    <xdr:row>12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369" r:id="rId12" name="Option Button 9">
              <controlPr defaultSize="0" autoFill="0" autoLine="0" autoPict="0">
                <anchor moveWithCells="1">
                  <from>
                    <xdr:col>9</xdr:col>
                    <xdr:colOff>60960</xdr:colOff>
                    <xdr:row>12</xdr:row>
                    <xdr:rowOff>60960</xdr:rowOff>
                  </from>
                  <to>
                    <xdr:col>9</xdr:col>
                    <xdr:colOff>289560</xdr:colOff>
                    <xdr:row>12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370" r:id="rId13" name="Option Button 10">
              <controlPr defaultSize="0" autoFill="0" autoLine="0" autoPict="0">
                <anchor moveWithCells="1">
                  <from>
                    <xdr:col>11</xdr:col>
                    <xdr:colOff>53340</xdr:colOff>
                    <xdr:row>12</xdr:row>
                    <xdr:rowOff>60960</xdr:rowOff>
                  </from>
                  <to>
                    <xdr:col>11</xdr:col>
                    <xdr:colOff>274320</xdr:colOff>
                    <xdr:row>12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371" r:id="rId14" name="Option Button 11">
              <controlPr defaultSize="0" autoFill="0" autoLine="0" autoPict="0">
                <anchor moveWithCells="1">
                  <from>
                    <xdr:col>13</xdr:col>
                    <xdr:colOff>45720</xdr:colOff>
                    <xdr:row>12</xdr:row>
                    <xdr:rowOff>60960</xdr:rowOff>
                  </from>
                  <to>
                    <xdr:col>13</xdr:col>
                    <xdr:colOff>266700</xdr:colOff>
                    <xdr:row>12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372" r:id="rId15" name="Option Button 12">
              <controlPr defaultSize="0" autoFill="0" autoLine="0" autoPict="0">
                <anchor moveWithCells="1">
                  <from>
                    <xdr:col>15</xdr:col>
                    <xdr:colOff>30480</xdr:colOff>
                    <xdr:row>12</xdr:row>
                    <xdr:rowOff>60960</xdr:rowOff>
                  </from>
                  <to>
                    <xdr:col>15</xdr:col>
                    <xdr:colOff>259080</xdr:colOff>
                    <xdr:row>12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373" r:id="rId16" name="Group Box 13">
              <controlPr defaultSize="0" print="0" autoFill="0" autoPict="0">
                <anchor moveWithCells="1">
                  <from>
                    <xdr:col>6</xdr:col>
                    <xdr:colOff>68580</xdr:colOff>
                    <xdr:row>12</xdr:row>
                    <xdr:rowOff>388620</xdr:rowOff>
                  </from>
                  <to>
                    <xdr:col>16</xdr:col>
                    <xdr:colOff>76200</xdr:colOff>
                    <xdr:row>13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374" r:id="rId17" name="Option Button 14">
              <controlPr defaultSize="0" autoFill="0" autoLine="0" autoPict="0">
                <anchor moveWithCells="1">
                  <from>
                    <xdr:col>7</xdr:col>
                    <xdr:colOff>76200</xdr:colOff>
                    <xdr:row>13</xdr:row>
                    <xdr:rowOff>22860</xdr:rowOff>
                  </from>
                  <to>
                    <xdr:col>7</xdr:col>
                    <xdr:colOff>297180</xdr:colOff>
                    <xdr:row>13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375" r:id="rId18" name="Option Button 15">
              <controlPr defaultSize="0" autoFill="0" autoLine="0" autoPict="0">
                <anchor moveWithCells="1">
                  <from>
                    <xdr:col>9</xdr:col>
                    <xdr:colOff>60960</xdr:colOff>
                    <xdr:row>13</xdr:row>
                    <xdr:rowOff>22860</xdr:rowOff>
                  </from>
                  <to>
                    <xdr:col>9</xdr:col>
                    <xdr:colOff>289560</xdr:colOff>
                    <xdr:row>13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376" r:id="rId19" name="Option Button 16">
              <controlPr defaultSize="0" autoFill="0" autoLine="0" autoPict="0">
                <anchor moveWithCells="1">
                  <from>
                    <xdr:col>11</xdr:col>
                    <xdr:colOff>53340</xdr:colOff>
                    <xdr:row>13</xdr:row>
                    <xdr:rowOff>22860</xdr:rowOff>
                  </from>
                  <to>
                    <xdr:col>11</xdr:col>
                    <xdr:colOff>274320</xdr:colOff>
                    <xdr:row>13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377" r:id="rId20" name="Option Button 17">
              <controlPr defaultSize="0" autoFill="0" autoLine="0" autoPict="0">
                <anchor moveWithCells="1">
                  <from>
                    <xdr:col>13</xdr:col>
                    <xdr:colOff>45720</xdr:colOff>
                    <xdr:row>13</xdr:row>
                    <xdr:rowOff>22860</xdr:rowOff>
                  </from>
                  <to>
                    <xdr:col>13</xdr:col>
                    <xdr:colOff>266700</xdr:colOff>
                    <xdr:row>13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378" r:id="rId21" name="Option Button 18">
              <controlPr defaultSize="0" autoFill="0" autoLine="0" autoPict="0">
                <anchor moveWithCells="1">
                  <from>
                    <xdr:col>15</xdr:col>
                    <xdr:colOff>30480</xdr:colOff>
                    <xdr:row>13</xdr:row>
                    <xdr:rowOff>22860</xdr:rowOff>
                  </from>
                  <to>
                    <xdr:col>15</xdr:col>
                    <xdr:colOff>259080</xdr:colOff>
                    <xdr:row>13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379" r:id="rId22" name="Group Box 19">
              <controlPr defaultSize="0" print="0" autoFill="0" autoPict="0">
                <anchor moveWithCells="1">
                  <from>
                    <xdr:col>6</xdr:col>
                    <xdr:colOff>68580</xdr:colOff>
                    <xdr:row>29</xdr:row>
                    <xdr:rowOff>15240</xdr:rowOff>
                  </from>
                  <to>
                    <xdr:col>16</xdr:col>
                    <xdr:colOff>76200</xdr:colOff>
                    <xdr:row>29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380" r:id="rId23" name="Option Button 20">
              <controlPr defaultSize="0" autoFill="0" autoLine="0" autoPict="0">
                <anchor moveWithCells="1">
                  <from>
                    <xdr:col>7</xdr:col>
                    <xdr:colOff>76200</xdr:colOff>
                    <xdr:row>29</xdr:row>
                    <xdr:rowOff>45720</xdr:rowOff>
                  </from>
                  <to>
                    <xdr:col>7</xdr:col>
                    <xdr:colOff>297180</xdr:colOff>
                    <xdr:row>29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381" r:id="rId24" name="Option Button 21">
              <controlPr defaultSize="0" autoFill="0" autoLine="0" autoPict="0">
                <anchor moveWithCells="1">
                  <from>
                    <xdr:col>9</xdr:col>
                    <xdr:colOff>60960</xdr:colOff>
                    <xdr:row>29</xdr:row>
                    <xdr:rowOff>45720</xdr:rowOff>
                  </from>
                  <to>
                    <xdr:col>9</xdr:col>
                    <xdr:colOff>289560</xdr:colOff>
                    <xdr:row>29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382" r:id="rId25" name="Option Button 22">
              <controlPr defaultSize="0" autoFill="0" autoLine="0" autoPict="0">
                <anchor moveWithCells="1">
                  <from>
                    <xdr:col>11</xdr:col>
                    <xdr:colOff>53340</xdr:colOff>
                    <xdr:row>29</xdr:row>
                    <xdr:rowOff>45720</xdr:rowOff>
                  </from>
                  <to>
                    <xdr:col>11</xdr:col>
                    <xdr:colOff>274320</xdr:colOff>
                    <xdr:row>29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383" r:id="rId26" name="Option Button 23">
              <controlPr defaultSize="0" autoFill="0" autoLine="0" autoPict="0">
                <anchor moveWithCells="1">
                  <from>
                    <xdr:col>13</xdr:col>
                    <xdr:colOff>45720</xdr:colOff>
                    <xdr:row>29</xdr:row>
                    <xdr:rowOff>45720</xdr:rowOff>
                  </from>
                  <to>
                    <xdr:col>13</xdr:col>
                    <xdr:colOff>266700</xdr:colOff>
                    <xdr:row>29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384" r:id="rId27" name="Option Button 24">
              <controlPr defaultSize="0" autoFill="0" autoLine="0" autoPict="0">
                <anchor moveWithCells="1">
                  <from>
                    <xdr:col>15</xdr:col>
                    <xdr:colOff>30480</xdr:colOff>
                    <xdr:row>29</xdr:row>
                    <xdr:rowOff>45720</xdr:rowOff>
                  </from>
                  <to>
                    <xdr:col>15</xdr:col>
                    <xdr:colOff>259080</xdr:colOff>
                    <xdr:row>29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385" r:id="rId28" name="Group Box 25">
              <controlPr defaultSize="0" print="0" autoFill="0" autoPict="0">
                <anchor moveWithCells="1">
                  <from>
                    <xdr:col>6</xdr:col>
                    <xdr:colOff>60960</xdr:colOff>
                    <xdr:row>10</xdr:row>
                    <xdr:rowOff>15240</xdr:rowOff>
                  </from>
                  <to>
                    <xdr:col>16</xdr:col>
                    <xdr:colOff>68580</xdr:colOff>
                    <xdr:row>10</xdr:row>
                    <xdr:rowOff>220980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386" r:id="rId29" name="Option Button 26">
              <controlPr defaultSize="0" autoFill="0" autoLine="0" autoPict="0">
                <anchor moveWithCells="1">
                  <from>
                    <xdr:col>7</xdr:col>
                    <xdr:colOff>60960</xdr:colOff>
                    <xdr:row>10</xdr:row>
                    <xdr:rowOff>53340</xdr:rowOff>
                  </from>
                  <to>
                    <xdr:col>7</xdr:col>
                    <xdr:colOff>289560</xdr:colOff>
                    <xdr:row>10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387" r:id="rId30" name="Option Button 27">
              <controlPr defaultSize="0" autoFill="0" autoLine="0" autoPict="0">
                <anchor moveWithCells="1">
                  <from>
                    <xdr:col>9</xdr:col>
                    <xdr:colOff>53340</xdr:colOff>
                    <xdr:row>10</xdr:row>
                    <xdr:rowOff>53340</xdr:rowOff>
                  </from>
                  <to>
                    <xdr:col>9</xdr:col>
                    <xdr:colOff>274320</xdr:colOff>
                    <xdr:row>10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388" r:id="rId31" name="Option Button 28">
              <controlPr defaultSize="0" autoFill="0" autoLine="0" autoPict="0">
                <anchor moveWithCells="1">
                  <from>
                    <xdr:col>11</xdr:col>
                    <xdr:colOff>45720</xdr:colOff>
                    <xdr:row>10</xdr:row>
                    <xdr:rowOff>53340</xdr:rowOff>
                  </from>
                  <to>
                    <xdr:col>11</xdr:col>
                    <xdr:colOff>266700</xdr:colOff>
                    <xdr:row>10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389" r:id="rId32" name="Option Button 29">
              <controlPr defaultSize="0" autoFill="0" autoLine="0" autoPict="0">
                <anchor moveWithCells="1">
                  <from>
                    <xdr:col>13</xdr:col>
                    <xdr:colOff>30480</xdr:colOff>
                    <xdr:row>10</xdr:row>
                    <xdr:rowOff>53340</xdr:rowOff>
                  </from>
                  <to>
                    <xdr:col>13</xdr:col>
                    <xdr:colOff>259080</xdr:colOff>
                    <xdr:row>10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390" r:id="rId33" name="Option Button 30">
              <controlPr defaultSize="0" autoFill="0" autoLine="0" autoPict="0">
                <anchor moveWithCells="1">
                  <from>
                    <xdr:col>15</xdr:col>
                    <xdr:colOff>22860</xdr:colOff>
                    <xdr:row>10</xdr:row>
                    <xdr:rowOff>53340</xdr:rowOff>
                  </from>
                  <to>
                    <xdr:col>15</xdr:col>
                    <xdr:colOff>251460</xdr:colOff>
                    <xdr:row>10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392" r:id="rId34" name="Group Box 32">
              <controlPr defaultSize="0" print="0" autoFill="0" autoPict="0">
                <anchor moveWithCells="1">
                  <from>
                    <xdr:col>6</xdr:col>
                    <xdr:colOff>68580</xdr:colOff>
                    <xdr:row>23</xdr:row>
                    <xdr:rowOff>22860</xdr:rowOff>
                  </from>
                  <to>
                    <xdr:col>16</xdr:col>
                    <xdr:colOff>76200</xdr:colOff>
                    <xdr:row>23</xdr:row>
                    <xdr:rowOff>213360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393" r:id="rId35" name="Option Button 33">
              <controlPr defaultSize="0" autoFill="0" autoLine="0" autoPict="0">
                <anchor moveWithCells="1">
                  <from>
                    <xdr:col>7</xdr:col>
                    <xdr:colOff>76200</xdr:colOff>
                    <xdr:row>23</xdr:row>
                    <xdr:rowOff>53340</xdr:rowOff>
                  </from>
                  <to>
                    <xdr:col>7</xdr:col>
                    <xdr:colOff>297180</xdr:colOff>
                    <xdr:row>23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394" r:id="rId36" name="Option Button 34">
              <controlPr defaultSize="0" autoFill="0" autoLine="0" autoPict="0">
                <anchor moveWithCells="1">
                  <from>
                    <xdr:col>9</xdr:col>
                    <xdr:colOff>60960</xdr:colOff>
                    <xdr:row>23</xdr:row>
                    <xdr:rowOff>53340</xdr:rowOff>
                  </from>
                  <to>
                    <xdr:col>9</xdr:col>
                    <xdr:colOff>289560</xdr:colOff>
                    <xdr:row>23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395" r:id="rId37" name="Option Button 35">
              <controlPr defaultSize="0" autoFill="0" autoLine="0" autoPict="0">
                <anchor moveWithCells="1">
                  <from>
                    <xdr:col>11</xdr:col>
                    <xdr:colOff>53340</xdr:colOff>
                    <xdr:row>23</xdr:row>
                    <xdr:rowOff>53340</xdr:rowOff>
                  </from>
                  <to>
                    <xdr:col>11</xdr:col>
                    <xdr:colOff>274320</xdr:colOff>
                    <xdr:row>23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396" r:id="rId38" name="Option Button 36">
              <controlPr defaultSize="0" autoFill="0" autoLine="0" autoPict="0">
                <anchor moveWithCells="1">
                  <from>
                    <xdr:col>13</xdr:col>
                    <xdr:colOff>45720</xdr:colOff>
                    <xdr:row>23</xdr:row>
                    <xdr:rowOff>53340</xdr:rowOff>
                  </from>
                  <to>
                    <xdr:col>13</xdr:col>
                    <xdr:colOff>266700</xdr:colOff>
                    <xdr:row>23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397" r:id="rId39" name="Option Button 37">
              <controlPr defaultSize="0" autoFill="0" autoLine="0" autoPict="0">
                <anchor moveWithCells="1">
                  <from>
                    <xdr:col>15</xdr:col>
                    <xdr:colOff>30480</xdr:colOff>
                    <xdr:row>23</xdr:row>
                    <xdr:rowOff>53340</xdr:rowOff>
                  </from>
                  <to>
                    <xdr:col>15</xdr:col>
                    <xdr:colOff>259080</xdr:colOff>
                    <xdr:row>23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398" r:id="rId40" name="Group Box 38">
              <controlPr defaultSize="0" print="0" autoFill="0" autoPict="0">
                <anchor moveWithCells="1">
                  <from>
                    <xdr:col>6</xdr:col>
                    <xdr:colOff>68580</xdr:colOff>
                    <xdr:row>24</xdr:row>
                    <xdr:rowOff>7620</xdr:rowOff>
                  </from>
                  <to>
                    <xdr:col>16</xdr:col>
                    <xdr:colOff>76200</xdr:colOff>
                    <xdr:row>24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399" r:id="rId41" name="Option Button 39">
              <controlPr defaultSize="0" autoFill="0" autoLine="0" autoPict="0">
                <anchor moveWithCells="1">
                  <from>
                    <xdr:col>7</xdr:col>
                    <xdr:colOff>76200</xdr:colOff>
                    <xdr:row>24</xdr:row>
                    <xdr:rowOff>45720</xdr:rowOff>
                  </from>
                  <to>
                    <xdr:col>7</xdr:col>
                    <xdr:colOff>297180</xdr:colOff>
                    <xdr:row>24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00" r:id="rId42" name="Option Button 40">
              <controlPr defaultSize="0" autoFill="0" autoLine="0" autoPict="0">
                <anchor moveWithCells="1">
                  <from>
                    <xdr:col>9</xdr:col>
                    <xdr:colOff>60960</xdr:colOff>
                    <xdr:row>24</xdr:row>
                    <xdr:rowOff>45720</xdr:rowOff>
                  </from>
                  <to>
                    <xdr:col>9</xdr:col>
                    <xdr:colOff>289560</xdr:colOff>
                    <xdr:row>24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01" r:id="rId43" name="Option Button 41">
              <controlPr defaultSize="0" autoFill="0" autoLine="0" autoPict="0">
                <anchor moveWithCells="1">
                  <from>
                    <xdr:col>11</xdr:col>
                    <xdr:colOff>53340</xdr:colOff>
                    <xdr:row>24</xdr:row>
                    <xdr:rowOff>45720</xdr:rowOff>
                  </from>
                  <to>
                    <xdr:col>11</xdr:col>
                    <xdr:colOff>274320</xdr:colOff>
                    <xdr:row>24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02" r:id="rId44" name="Option Button 42">
              <controlPr defaultSize="0" autoFill="0" autoLine="0" autoPict="0">
                <anchor moveWithCells="1">
                  <from>
                    <xdr:col>13</xdr:col>
                    <xdr:colOff>45720</xdr:colOff>
                    <xdr:row>24</xdr:row>
                    <xdr:rowOff>45720</xdr:rowOff>
                  </from>
                  <to>
                    <xdr:col>13</xdr:col>
                    <xdr:colOff>266700</xdr:colOff>
                    <xdr:row>24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03" r:id="rId45" name="Option Button 43">
              <controlPr defaultSize="0" autoFill="0" autoLine="0" autoPict="0">
                <anchor moveWithCells="1">
                  <from>
                    <xdr:col>15</xdr:col>
                    <xdr:colOff>30480</xdr:colOff>
                    <xdr:row>24</xdr:row>
                    <xdr:rowOff>45720</xdr:rowOff>
                  </from>
                  <to>
                    <xdr:col>15</xdr:col>
                    <xdr:colOff>259080</xdr:colOff>
                    <xdr:row>24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04" r:id="rId46" name="Group Box 44">
              <controlPr defaultSize="0" print="0" autoFill="0" autoPict="0">
                <anchor moveWithCells="1">
                  <from>
                    <xdr:col>6</xdr:col>
                    <xdr:colOff>68580</xdr:colOff>
                    <xdr:row>25</xdr:row>
                    <xdr:rowOff>7620</xdr:rowOff>
                  </from>
                  <to>
                    <xdr:col>16</xdr:col>
                    <xdr:colOff>76200</xdr:colOff>
                    <xdr:row>25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05" r:id="rId47" name="Option Button 45">
              <controlPr defaultSize="0" autoFill="0" autoLine="0" autoPict="0">
                <anchor moveWithCells="1">
                  <from>
                    <xdr:col>7</xdr:col>
                    <xdr:colOff>76200</xdr:colOff>
                    <xdr:row>25</xdr:row>
                    <xdr:rowOff>45720</xdr:rowOff>
                  </from>
                  <to>
                    <xdr:col>7</xdr:col>
                    <xdr:colOff>297180</xdr:colOff>
                    <xdr:row>25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06" r:id="rId48" name="Option Button 46">
              <controlPr defaultSize="0" autoFill="0" autoLine="0" autoPict="0">
                <anchor moveWithCells="1">
                  <from>
                    <xdr:col>9</xdr:col>
                    <xdr:colOff>60960</xdr:colOff>
                    <xdr:row>25</xdr:row>
                    <xdr:rowOff>45720</xdr:rowOff>
                  </from>
                  <to>
                    <xdr:col>9</xdr:col>
                    <xdr:colOff>289560</xdr:colOff>
                    <xdr:row>25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07" r:id="rId49" name="Option Button 47">
              <controlPr defaultSize="0" autoFill="0" autoLine="0" autoPict="0">
                <anchor moveWithCells="1">
                  <from>
                    <xdr:col>11</xdr:col>
                    <xdr:colOff>53340</xdr:colOff>
                    <xdr:row>25</xdr:row>
                    <xdr:rowOff>45720</xdr:rowOff>
                  </from>
                  <to>
                    <xdr:col>11</xdr:col>
                    <xdr:colOff>274320</xdr:colOff>
                    <xdr:row>25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08" r:id="rId50" name="Option Button 48">
              <controlPr defaultSize="0" autoFill="0" autoLine="0" autoPict="0">
                <anchor moveWithCells="1">
                  <from>
                    <xdr:col>13</xdr:col>
                    <xdr:colOff>45720</xdr:colOff>
                    <xdr:row>25</xdr:row>
                    <xdr:rowOff>45720</xdr:rowOff>
                  </from>
                  <to>
                    <xdr:col>13</xdr:col>
                    <xdr:colOff>266700</xdr:colOff>
                    <xdr:row>25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09" r:id="rId51" name="Option Button 49">
              <controlPr defaultSize="0" autoFill="0" autoLine="0" autoPict="0">
                <anchor moveWithCells="1">
                  <from>
                    <xdr:col>15</xdr:col>
                    <xdr:colOff>30480</xdr:colOff>
                    <xdr:row>25</xdr:row>
                    <xdr:rowOff>45720</xdr:rowOff>
                  </from>
                  <to>
                    <xdr:col>15</xdr:col>
                    <xdr:colOff>259080</xdr:colOff>
                    <xdr:row>25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10" r:id="rId52" name="Group Box 50">
              <controlPr defaultSize="0" print="0" autoFill="0" autoPict="0">
                <anchor moveWithCells="1">
                  <from>
                    <xdr:col>6</xdr:col>
                    <xdr:colOff>68580</xdr:colOff>
                    <xdr:row>38</xdr:row>
                    <xdr:rowOff>7620</xdr:rowOff>
                  </from>
                  <to>
                    <xdr:col>16</xdr:col>
                    <xdr:colOff>76200</xdr:colOff>
                    <xdr:row>38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11" r:id="rId53" name="Option Button 51">
              <controlPr defaultSize="0" autoFill="0" autoLine="0" autoPict="0">
                <anchor moveWithCells="1">
                  <from>
                    <xdr:col>7</xdr:col>
                    <xdr:colOff>76200</xdr:colOff>
                    <xdr:row>38</xdr:row>
                    <xdr:rowOff>45720</xdr:rowOff>
                  </from>
                  <to>
                    <xdr:col>7</xdr:col>
                    <xdr:colOff>297180</xdr:colOff>
                    <xdr:row>38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12" r:id="rId54" name="Option Button 52">
              <controlPr defaultSize="0" autoFill="0" autoLine="0" autoPict="0">
                <anchor moveWithCells="1">
                  <from>
                    <xdr:col>9</xdr:col>
                    <xdr:colOff>60960</xdr:colOff>
                    <xdr:row>38</xdr:row>
                    <xdr:rowOff>45720</xdr:rowOff>
                  </from>
                  <to>
                    <xdr:col>9</xdr:col>
                    <xdr:colOff>289560</xdr:colOff>
                    <xdr:row>38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13" r:id="rId55" name="Option Button 53">
              <controlPr defaultSize="0" autoFill="0" autoLine="0" autoPict="0">
                <anchor moveWithCells="1">
                  <from>
                    <xdr:col>11</xdr:col>
                    <xdr:colOff>53340</xdr:colOff>
                    <xdr:row>38</xdr:row>
                    <xdr:rowOff>45720</xdr:rowOff>
                  </from>
                  <to>
                    <xdr:col>11</xdr:col>
                    <xdr:colOff>274320</xdr:colOff>
                    <xdr:row>38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14" r:id="rId56" name="Option Button 54">
              <controlPr defaultSize="0" autoFill="0" autoLine="0" autoPict="0">
                <anchor moveWithCells="1">
                  <from>
                    <xdr:col>13</xdr:col>
                    <xdr:colOff>45720</xdr:colOff>
                    <xdr:row>38</xdr:row>
                    <xdr:rowOff>45720</xdr:rowOff>
                  </from>
                  <to>
                    <xdr:col>13</xdr:col>
                    <xdr:colOff>266700</xdr:colOff>
                    <xdr:row>38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15" r:id="rId57" name="Option Button 55">
              <controlPr defaultSize="0" autoFill="0" autoLine="0" autoPict="0">
                <anchor moveWithCells="1">
                  <from>
                    <xdr:col>15</xdr:col>
                    <xdr:colOff>30480</xdr:colOff>
                    <xdr:row>38</xdr:row>
                    <xdr:rowOff>45720</xdr:rowOff>
                  </from>
                  <to>
                    <xdr:col>15</xdr:col>
                    <xdr:colOff>259080</xdr:colOff>
                    <xdr:row>38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16" r:id="rId58" name="Group Box 56">
              <controlPr defaultSize="0" print="0" autoFill="0" autoPict="0">
                <anchor moveWithCells="1">
                  <from>
                    <xdr:col>6</xdr:col>
                    <xdr:colOff>68580</xdr:colOff>
                    <xdr:row>43</xdr:row>
                    <xdr:rowOff>22860</xdr:rowOff>
                  </from>
                  <to>
                    <xdr:col>16</xdr:col>
                    <xdr:colOff>76200</xdr:colOff>
                    <xdr:row>43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17" r:id="rId59" name="Option Button 57">
              <controlPr defaultSize="0" autoFill="0" autoLine="0" autoPict="0">
                <anchor moveWithCells="1">
                  <from>
                    <xdr:col>7</xdr:col>
                    <xdr:colOff>76200</xdr:colOff>
                    <xdr:row>43</xdr:row>
                    <xdr:rowOff>45720</xdr:rowOff>
                  </from>
                  <to>
                    <xdr:col>7</xdr:col>
                    <xdr:colOff>297180</xdr:colOff>
                    <xdr:row>43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18" r:id="rId60" name="Option Button 58">
              <controlPr defaultSize="0" autoFill="0" autoLine="0" autoPict="0">
                <anchor moveWithCells="1">
                  <from>
                    <xdr:col>9</xdr:col>
                    <xdr:colOff>60960</xdr:colOff>
                    <xdr:row>43</xdr:row>
                    <xdr:rowOff>45720</xdr:rowOff>
                  </from>
                  <to>
                    <xdr:col>9</xdr:col>
                    <xdr:colOff>289560</xdr:colOff>
                    <xdr:row>43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19" r:id="rId61" name="Option Button 59">
              <controlPr defaultSize="0" autoFill="0" autoLine="0" autoPict="0">
                <anchor moveWithCells="1">
                  <from>
                    <xdr:col>11</xdr:col>
                    <xdr:colOff>53340</xdr:colOff>
                    <xdr:row>43</xdr:row>
                    <xdr:rowOff>45720</xdr:rowOff>
                  </from>
                  <to>
                    <xdr:col>11</xdr:col>
                    <xdr:colOff>274320</xdr:colOff>
                    <xdr:row>43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20" r:id="rId62" name="Option Button 60">
              <controlPr defaultSize="0" autoFill="0" autoLine="0" autoPict="0">
                <anchor moveWithCells="1">
                  <from>
                    <xdr:col>13</xdr:col>
                    <xdr:colOff>45720</xdr:colOff>
                    <xdr:row>43</xdr:row>
                    <xdr:rowOff>45720</xdr:rowOff>
                  </from>
                  <to>
                    <xdr:col>13</xdr:col>
                    <xdr:colOff>266700</xdr:colOff>
                    <xdr:row>43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21" r:id="rId63" name="Option Button 61">
              <controlPr defaultSize="0" autoFill="0" autoLine="0" autoPict="0">
                <anchor moveWithCells="1">
                  <from>
                    <xdr:col>15</xdr:col>
                    <xdr:colOff>30480</xdr:colOff>
                    <xdr:row>43</xdr:row>
                    <xdr:rowOff>45720</xdr:rowOff>
                  </from>
                  <to>
                    <xdr:col>15</xdr:col>
                    <xdr:colOff>259080</xdr:colOff>
                    <xdr:row>43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22" r:id="rId64" name="Group Box 62">
              <controlPr defaultSize="0" print="0" autoFill="0" autoPict="0">
                <anchor moveWithCells="1">
                  <from>
                    <xdr:col>6</xdr:col>
                    <xdr:colOff>68580</xdr:colOff>
                    <xdr:row>46</xdr:row>
                    <xdr:rowOff>30480</xdr:rowOff>
                  </from>
                  <to>
                    <xdr:col>16</xdr:col>
                    <xdr:colOff>76200</xdr:colOff>
                    <xdr:row>46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23" r:id="rId65" name="Option Button 63">
              <controlPr defaultSize="0" autoFill="0" autoLine="0" autoPict="0">
                <anchor moveWithCells="1">
                  <from>
                    <xdr:col>7</xdr:col>
                    <xdr:colOff>76200</xdr:colOff>
                    <xdr:row>46</xdr:row>
                    <xdr:rowOff>60960</xdr:rowOff>
                  </from>
                  <to>
                    <xdr:col>7</xdr:col>
                    <xdr:colOff>297180</xdr:colOff>
                    <xdr:row>46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24" r:id="rId66" name="Option Button 64">
              <controlPr defaultSize="0" autoFill="0" autoLine="0" autoPict="0">
                <anchor moveWithCells="1">
                  <from>
                    <xdr:col>9</xdr:col>
                    <xdr:colOff>60960</xdr:colOff>
                    <xdr:row>46</xdr:row>
                    <xdr:rowOff>60960</xdr:rowOff>
                  </from>
                  <to>
                    <xdr:col>9</xdr:col>
                    <xdr:colOff>289560</xdr:colOff>
                    <xdr:row>46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25" r:id="rId67" name="Option Button 65">
              <controlPr defaultSize="0" autoFill="0" autoLine="0" autoPict="0">
                <anchor moveWithCells="1">
                  <from>
                    <xdr:col>11</xdr:col>
                    <xdr:colOff>53340</xdr:colOff>
                    <xdr:row>46</xdr:row>
                    <xdr:rowOff>60960</xdr:rowOff>
                  </from>
                  <to>
                    <xdr:col>11</xdr:col>
                    <xdr:colOff>274320</xdr:colOff>
                    <xdr:row>46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26" r:id="rId68" name="Option Button 66">
              <controlPr defaultSize="0" autoFill="0" autoLine="0" autoPict="0">
                <anchor moveWithCells="1">
                  <from>
                    <xdr:col>13</xdr:col>
                    <xdr:colOff>45720</xdr:colOff>
                    <xdr:row>46</xdr:row>
                    <xdr:rowOff>60960</xdr:rowOff>
                  </from>
                  <to>
                    <xdr:col>13</xdr:col>
                    <xdr:colOff>266700</xdr:colOff>
                    <xdr:row>46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27" r:id="rId69" name="Option Button 67">
              <controlPr defaultSize="0" autoFill="0" autoLine="0" autoPict="0">
                <anchor moveWithCells="1">
                  <from>
                    <xdr:col>15</xdr:col>
                    <xdr:colOff>30480</xdr:colOff>
                    <xdr:row>46</xdr:row>
                    <xdr:rowOff>60960</xdr:rowOff>
                  </from>
                  <to>
                    <xdr:col>15</xdr:col>
                    <xdr:colOff>259080</xdr:colOff>
                    <xdr:row>46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28" r:id="rId70" name="Group Box 68">
              <controlPr defaultSize="0" print="0" autoFill="0" autoPict="0">
                <anchor moveWithCells="1">
                  <from>
                    <xdr:col>6</xdr:col>
                    <xdr:colOff>68580</xdr:colOff>
                    <xdr:row>49</xdr:row>
                    <xdr:rowOff>7620</xdr:rowOff>
                  </from>
                  <to>
                    <xdr:col>16</xdr:col>
                    <xdr:colOff>76200</xdr:colOff>
                    <xdr:row>49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29" r:id="rId71" name="Option Button 69">
              <controlPr defaultSize="0" autoFill="0" autoLine="0" autoPict="0">
                <anchor moveWithCells="1">
                  <from>
                    <xdr:col>7</xdr:col>
                    <xdr:colOff>76200</xdr:colOff>
                    <xdr:row>49</xdr:row>
                    <xdr:rowOff>45720</xdr:rowOff>
                  </from>
                  <to>
                    <xdr:col>7</xdr:col>
                    <xdr:colOff>297180</xdr:colOff>
                    <xdr:row>49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30" r:id="rId72" name="Option Button 70">
              <controlPr defaultSize="0" autoFill="0" autoLine="0" autoPict="0">
                <anchor moveWithCells="1">
                  <from>
                    <xdr:col>9</xdr:col>
                    <xdr:colOff>60960</xdr:colOff>
                    <xdr:row>49</xdr:row>
                    <xdr:rowOff>45720</xdr:rowOff>
                  </from>
                  <to>
                    <xdr:col>9</xdr:col>
                    <xdr:colOff>289560</xdr:colOff>
                    <xdr:row>49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31" r:id="rId73" name="Option Button 71">
              <controlPr defaultSize="0" autoFill="0" autoLine="0" autoPict="0">
                <anchor moveWithCells="1">
                  <from>
                    <xdr:col>11</xdr:col>
                    <xdr:colOff>53340</xdr:colOff>
                    <xdr:row>49</xdr:row>
                    <xdr:rowOff>45720</xdr:rowOff>
                  </from>
                  <to>
                    <xdr:col>11</xdr:col>
                    <xdr:colOff>274320</xdr:colOff>
                    <xdr:row>49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32" r:id="rId74" name="Option Button 72">
              <controlPr defaultSize="0" autoFill="0" autoLine="0" autoPict="0">
                <anchor moveWithCells="1">
                  <from>
                    <xdr:col>13</xdr:col>
                    <xdr:colOff>45720</xdr:colOff>
                    <xdr:row>49</xdr:row>
                    <xdr:rowOff>45720</xdr:rowOff>
                  </from>
                  <to>
                    <xdr:col>13</xdr:col>
                    <xdr:colOff>266700</xdr:colOff>
                    <xdr:row>49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33" r:id="rId75" name="Option Button 73">
              <controlPr defaultSize="0" autoFill="0" autoLine="0" autoPict="0">
                <anchor moveWithCells="1">
                  <from>
                    <xdr:col>15</xdr:col>
                    <xdr:colOff>30480</xdr:colOff>
                    <xdr:row>49</xdr:row>
                    <xdr:rowOff>45720</xdr:rowOff>
                  </from>
                  <to>
                    <xdr:col>15</xdr:col>
                    <xdr:colOff>259080</xdr:colOff>
                    <xdr:row>49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34" r:id="rId76" name="Group Box 74">
              <controlPr defaultSize="0" print="0" autoFill="0" autoPict="0">
                <anchor moveWithCells="1">
                  <from>
                    <xdr:col>6</xdr:col>
                    <xdr:colOff>68580</xdr:colOff>
                    <xdr:row>50</xdr:row>
                    <xdr:rowOff>0</xdr:rowOff>
                  </from>
                  <to>
                    <xdr:col>16</xdr:col>
                    <xdr:colOff>76200</xdr:colOff>
                    <xdr:row>50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35" r:id="rId77" name="Option Button 75">
              <controlPr defaultSize="0" autoFill="0" autoLine="0" autoPict="0">
                <anchor moveWithCells="1">
                  <from>
                    <xdr:col>7</xdr:col>
                    <xdr:colOff>76200</xdr:colOff>
                    <xdr:row>50</xdr:row>
                    <xdr:rowOff>30480</xdr:rowOff>
                  </from>
                  <to>
                    <xdr:col>7</xdr:col>
                    <xdr:colOff>297180</xdr:colOff>
                    <xdr:row>50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36" r:id="rId78" name="Option Button 76">
              <controlPr defaultSize="0" autoFill="0" autoLine="0" autoPict="0">
                <anchor moveWithCells="1">
                  <from>
                    <xdr:col>9</xdr:col>
                    <xdr:colOff>60960</xdr:colOff>
                    <xdr:row>50</xdr:row>
                    <xdr:rowOff>30480</xdr:rowOff>
                  </from>
                  <to>
                    <xdr:col>9</xdr:col>
                    <xdr:colOff>289560</xdr:colOff>
                    <xdr:row>50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37" r:id="rId79" name="Option Button 77">
              <controlPr defaultSize="0" autoFill="0" autoLine="0" autoPict="0">
                <anchor moveWithCells="1">
                  <from>
                    <xdr:col>11</xdr:col>
                    <xdr:colOff>53340</xdr:colOff>
                    <xdr:row>50</xdr:row>
                    <xdr:rowOff>30480</xdr:rowOff>
                  </from>
                  <to>
                    <xdr:col>11</xdr:col>
                    <xdr:colOff>274320</xdr:colOff>
                    <xdr:row>50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38" r:id="rId80" name="Option Button 78">
              <controlPr defaultSize="0" autoFill="0" autoLine="0" autoPict="0">
                <anchor moveWithCells="1">
                  <from>
                    <xdr:col>13</xdr:col>
                    <xdr:colOff>45720</xdr:colOff>
                    <xdr:row>50</xdr:row>
                    <xdr:rowOff>30480</xdr:rowOff>
                  </from>
                  <to>
                    <xdr:col>13</xdr:col>
                    <xdr:colOff>266700</xdr:colOff>
                    <xdr:row>50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39" r:id="rId81" name="Option Button 79">
              <controlPr defaultSize="0" autoFill="0" autoLine="0" autoPict="0">
                <anchor moveWithCells="1">
                  <from>
                    <xdr:col>15</xdr:col>
                    <xdr:colOff>30480</xdr:colOff>
                    <xdr:row>50</xdr:row>
                    <xdr:rowOff>30480</xdr:rowOff>
                  </from>
                  <to>
                    <xdr:col>15</xdr:col>
                    <xdr:colOff>259080</xdr:colOff>
                    <xdr:row>50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40" r:id="rId82" name="Group Box 80">
              <controlPr defaultSize="0" print="0" autoFill="0" autoPict="0">
                <anchor moveWithCells="1">
                  <from>
                    <xdr:col>6</xdr:col>
                    <xdr:colOff>68580</xdr:colOff>
                    <xdr:row>54</xdr:row>
                    <xdr:rowOff>7620</xdr:rowOff>
                  </from>
                  <to>
                    <xdr:col>16</xdr:col>
                    <xdr:colOff>76200</xdr:colOff>
                    <xdr:row>54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41" r:id="rId83" name="Option Button 81">
              <controlPr defaultSize="0" autoFill="0" autoLine="0" autoPict="0">
                <anchor moveWithCells="1">
                  <from>
                    <xdr:col>7</xdr:col>
                    <xdr:colOff>76200</xdr:colOff>
                    <xdr:row>54</xdr:row>
                    <xdr:rowOff>45720</xdr:rowOff>
                  </from>
                  <to>
                    <xdr:col>7</xdr:col>
                    <xdr:colOff>297180</xdr:colOff>
                    <xdr:row>54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42" r:id="rId84" name="Option Button 82">
              <controlPr defaultSize="0" autoFill="0" autoLine="0" autoPict="0">
                <anchor moveWithCells="1">
                  <from>
                    <xdr:col>9</xdr:col>
                    <xdr:colOff>60960</xdr:colOff>
                    <xdr:row>54</xdr:row>
                    <xdr:rowOff>45720</xdr:rowOff>
                  </from>
                  <to>
                    <xdr:col>9</xdr:col>
                    <xdr:colOff>289560</xdr:colOff>
                    <xdr:row>54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43" r:id="rId85" name="Option Button 83">
              <controlPr defaultSize="0" autoFill="0" autoLine="0" autoPict="0">
                <anchor moveWithCells="1">
                  <from>
                    <xdr:col>11</xdr:col>
                    <xdr:colOff>53340</xdr:colOff>
                    <xdr:row>54</xdr:row>
                    <xdr:rowOff>45720</xdr:rowOff>
                  </from>
                  <to>
                    <xdr:col>11</xdr:col>
                    <xdr:colOff>274320</xdr:colOff>
                    <xdr:row>54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44" r:id="rId86" name="Option Button 84">
              <controlPr defaultSize="0" autoFill="0" autoLine="0" autoPict="0">
                <anchor moveWithCells="1">
                  <from>
                    <xdr:col>13</xdr:col>
                    <xdr:colOff>45720</xdr:colOff>
                    <xdr:row>54</xdr:row>
                    <xdr:rowOff>45720</xdr:rowOff>
                  </from>
                  <to>
                    <xdr:col>13</xdr:col>
                    <xdr:colOff>266700</xdr:colOff>
                    <xdr:row>54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45" r:id="rId87" name="Option Button 85">
              <controlPr defaultSize="0" autoFill="0" autoLine="0" autoPict="0">
                <anchor moveWithCells="1">
                  <from>
                    <xdr:col>15</xdr:col>
                    <xdr:colOff>30480</xdr:colOff>
                    <xdr:row>54</xdr:row>
                    <xdr:rowOff>45720</xdr:rowOff>
                  </from>
                  <to>
                    <xdr:col>15</xdr:col>
                    <xdr:colOff>259080</xdr:colOff>
                    <xdr:row>54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46" r:id="rId88" name="Group Box 86">
              <controlPr defaultSize="0" print="0" autoFill="0" autoPict="0">
                <anchor moveWithCells="1">
                  <from>
                    <xdr:col>6</xdr:col>
                    <xdr:colOff>68580</xdr:colOff>
                    <xdr:row>56</xdr:row>
                    <xdr:rowOff>30480</xdr:rowOff>
                  </from>
                  <to>
                    <xdr:col>16</xdr:col>
                    <xdr:colOff>76200</xdr:colOff>
                    <xdr:row>56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47" r:id="rId89" name="Option Button 87">
              <controlPr defaultSize="0" autoFill="0" autoLine="0" autoPict="0">
                <anchor moveWithCells="1">
                  <from>
                    <xdr:col>7</xdr:col>
                    <xdr:colOff>76200</xdr:colOff>
                    <xdr:row>56</xdr:row>
                    <xdr:rowOff>60960</xdr:rowOff>
                  </from>
                  <to>
                    <xdr:col>7</xdr:col>
                    <xdr:colOff>297180</xdr:colOff>
                    <xdr:row>56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48" r:id="rId90" name="Option Button 88">
              <controlPr defaultSize="0" autoFill="0" autoLine="0" autoPict="0">
                <anchor moveWithCells="1">
                  <from>
                    <xdr:col>9</xdr:col>
                    <xdr:colOff>60960</xdr:colOff>
                    <xdr:row>56</xdr:row>
                    <xdr:rowOff>60960</xdr:rowOff>
                  </from>
                  <to>
                    <xdr:col>9</xdr:col>
                    <xdr:colOff>289560</xdr:colOff>
                    <xdr:row>56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49" r:id="rId91" name="Option Button 89">
              <controlPr defaultSize="0" autoFill="0" autoLine="0" autoPict="0">
                <anchor moveWithCells="1">
                  <from>
                    <xdr:col>11</xdr:col>
                    <xdr:colOff>53340</xdr:colOff>
                    <xdr:row>56</xdr:row>
                    <xdr:rowOff>60960</xdr:rowOff>
                  </from>
                  <to>
                    <xdr:col>11</xdr:col>
                    <xdr:colOff>274320</xdr:colOff>
                    <xdr:row>56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50" r:id="rId92" name="Option Button 90">
              <controlPr defaultSize="0" autoFill="0" autoLine="0" autoPict="0">
                <anchor moveWithCells="1">
                  <from>
                    <xdr:col>13</xdr:col>
                    <xdr:colOff>45720</xdr:colOff>
                    <xdr:row>56</xdr:row>
                    <xdr:rowOff>60960</xdr:rowOff>
                  </from>
                  <to>
                    <xdr:col>13</xdr:col>
                    <xdr:colOff>266700</xdr:colOff>
                    <xdr:row>56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51" r:id="rId93" name="Option Button 91">
              <controlPr defaultSize="0" autoFill="0" autoLine="0" autoPict="0">
                <anchor moveWithCells="1">
                  <from>
                    <xdr:col>15</xdr:col>
                    <xdr:colOff>30480</xdr:colOff>
                    <xdr:row>56</xdr:row>
                    <xdr:rowOff>60960</xdr:rowOff>
                  </from>
                  <to>
                    <xdr:col>15</xdr:col>
                    <xdr:colOff>259080</xdr:colOff>
                    <xdr:row>56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52" r:id="rId94" name="Group Box 92">
              <controlPr defaultSize="0" print="0" autoFill="0" autoPict="0">
                <anchor moveWithCells="1">
                  <from>
                    <xdr:col>6</xdr:col>
                    <xdr:colOff>68580</xdr:colOff>
                    <xdr:row>61</xdr:row>
                    <xdr:rowOff>30480</xdr:rowOff>
                  </from>
                  <to>
                    <xdr:col>16</xdr:col>
                    <xdr:colOff>76200</xdr:colOff>
                    <xdr:row>61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53" r:id="rId95" name="Option Button 93">
              <controlPr defaultSize="0" autoFill="0" autoLine="0" autoPict="0">
                <anchor moveWithCells="1">
                  <from>
                    <xdr:col>7</xdr:col>
                    <xdr:colOff>76200</xdr:colOff>
                    <xdr:row>61</xdr:row>
                    <xdr:rowOff>60960</xdr:rowOff>
                  </from>
                  <to>
                    <xdr:col>7</xdr:col>
                    <xdr:colOff>297180</xdr:colOff>
                    <xdr:row>61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54" r:id="rId96" name="Option Button 94">
              <controlPr defaultSize="0" autoFill="0" autoLine="0" autoPict="0">
                <anchor moveWithCells="1">
                  <from>
                    <xdr:col>9</xdr:col>
                    <xdr:colOff>60960</xdr:colOff>
                    <xdr:row>61</xdr:row>
                    <xdr:rowOff>60960</xdr:rowOff>
                  </from>
                  <to>
                    <xdr:col>9</xdr:col>
                    <xdr:colOff>289560</xdr:colOff>
                    <xdr:row>61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55" r:id="rId97" name="Option Button 95">
              <controlPr defaultSize="0" autoFill="0" autoLine="0" autoPict="0">
                <anchor moveWithCells="1">
                  <from>
                    <xdr:col>11</xdr:col>
                    <xdr:colOff>53340</xdr:colOff>
                    <xdr:row>61</xdr:row>
                    <xdr:rowOff>60960</xdr:rowOff>
                  </from>
                  <to>
                    <xdr:col>11</xdr:col>
                    <xdr:colOff>274320</xdr:colOff>
                    <xdr:row>61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56" r:id="rId98" name="Option Button 96">
              <controlPr defaultSize="0" autoFill="0" autoLine="0" autoPict="0">
                <anchor moveWithCells="1">
                  <from>
                    <xdr:col>13</xdr:col>
                    <xdr:colOff>45720</xdr:colOff>
                    <xdr:row>61</xdr:row>
                    <xdr:rowOff>60960</xdr:rowOff>
                  </from>
                  <to>
                    <xdr:col>13</xdr:col>
                    <xdr:colOff>266700</xdr:colOff>
                    <xdr:row>61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57" r:id="rId99" name="Option Button 97">
              <controlPr defaultSize="0" autoFill="0" autoLine="0" autoPict="0">
                <anchor moveWithCells="1">
                  <from>
                    <xdr:col>15</xdr:col>
                    <xdr:colOff>30480</xdr:colOff>
                    <xdr:row>61</xdr:row>
                    <xdr:rowOff>60960</xdr:rowOff>
                  </from>
                  <to>
                    <xdr:col>15</xdr:col>
                    <xdr:colOff>259080</xdr:colOff>
                    <xdr:row>61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58" r:id="rId100" name="Group Box 98">
              <controlPr defaultSize="0" print="0" autoFill="0" autoPict="0">
                <anchor moveWithCells="1">
                  <from>
                    <xdr:col>6</xdr:col>
                    <xdr:colOff>68580</xdr:colOff>
                    <xdr:row>69</xdr:row>
                    <xdr:rowOff>30480</xdr:rowOff>
                  </from>
                  <to>
                    <xdr:col>16</xdr:col>
                    <xdr:colOff>76200</xdr:colOff>
                    <xdr:row>69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59" r:id="rId101" name="Option Button 99">
              <controlPr defaultSize="0" autoFill="0" autoLine="0" autoPict="0">
                <anchor moveWithCells="1">
                  <from>
                    <xdr:col>7</xdr:col>
                    <xdr:colOff>76200</xdr:colOff>
                    <xdr:row>69</xdr:row>
                    <xdr:rowOff>60960</xdr:rowOff>
                  </from>
                  <to>
                    <xdr:col>7</xdr:col>
                    <xdr:colOff>297180</xdr:colOff>
                    <xdr:row>69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60" r:id="rId102" name="Option Button 100">
              <controlPr defaultSize="0" autoFill="0" autoLine="0" autoPict="0">
                <anchor moveWithCells="1">
                  <from>
                    <xdr:col>9</xdr:col>
                    <xdr:colOff>60960</xdr:colOff>
                    <xdr:row>69</xdr:row>
                    <xdr:rowOff>60960</xdr:rowOff>
                  </from>
                  <to>
                    <xdr:col>9</xdr:col>
                    <xdr:colOff>289560</xdr:colOff>
                    <xdr:row>69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61" r:id="rId103" name="Option Button 101">
              <controlPr defaultSize="0" autoFill="0" autoLine="0" autoPict="0">
                <anchor moveWithCells="1">
                  <from>
                    <xdr:col>11</xdr:col>
                    <xdr:colOff>53340</xdr:colOff>
                    <xdr:row>69</xdr:row>
                    <xdr:rowOff>60960</xdr:rowOff>
                  </from>
                  <to>
                    <xdr:col>11</xdr:col>
                    <xdr:colOff>274320</xdr:colOff>
                    <xdr:row>69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62" r:id="rId104" name="Option Button 102">
              <controlPr defaultSize="0" autoFill="0" autoLine="0" autoPict="0">
                <anchor moveWithCells="1">
                  <from>
                    <xdr:col>13</xdr:col>
                    <xdr:colOff>45720</xdr:colOff>
                    <xdr:row>69</xdr:row>
                    <xdr:rowOff>60960</xdr:rowOff>
                  </from>
                  <to>
                    <xdr:col>13</xdr:col>
                    <xdr:colOff>266700</xdr:colOff>
                    <xdr:row>69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63" r:id="rId105" name="Option Button 103">
              <controlPr defaultSize="0" autoFill="0" autoLine="0" autoPict="0">
                <anchor moveWithCells="1">
                  <from>
                    <xdr:col>15</xdr:col>
                    <xdr:colOff>30480</xdr:colOff>
                    <xdr:row>69</xdr:row>
                    <xdr:rowOff>60960</xdr:rowOff>
                  </from>
                  <to>
                    <xdr:col>15</xdr:col>
                    <xdr:colOff>259080</xdr:colOff>
                    <xdr:row>69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64" r:id="rId106" name="Group Box 104">
              <controlPr defaultSize="0" print="0" autoFill="0" autoPict="0">
                <anchor moveWithCells="1">
                  <from>
                    <xdr:col>6</xdr:col>
                    <xdr:colOff>68580</xdr:colOff>
                    <xdr:row>76</xdr:row>
                    <xdr:rowOff>30480</xdr:rowOff>
                  </from>
                  <to>
                    <xdr:col>16</xdr:col>
                    <xdr:colOff>76200</xdr:colOff>
                    <xdr:row>76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65" r:id="rId107" name="Option Button 105">
              <controlPr defaultSize="0" autoFill="0" autoLine="0" autoPict="0">
                <anchor moveWithCells="1">
                  <from>
                    <xdr:col>7</xdr:col>
                    <xdr:colOff>76200</xdr:colOff>
                    <xdr:row>76</xdr:row>
                    <xdr:rowOff>60960</xdr:rowOff>
                  </from>
                  <to>
                    <xdr:col>7</xdr:col>
                    <xdr:colOff>297180</xdr:colOff>
                    <xdr:row>76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66" r:id="rId108" name="Option Button 106">
              <controlPr defaultSize="0" autoFill="0" autoLine="0" autoPict="0">
                <anchor moveWithCells="1">
                  <from>
                    <xdr:col>9</xdr:col>
                    <xdr:colOff>60960</xdr:colOff>
                    <xdr:row>76</xdr:row>
                    <xdr:rowOff>60960</xdr:rowOff>
                  </from>
                  <to>
                    <xdr:col>9</xdr:col>
                    <xdr:colOff>289560</xdr:colOff>
                    <xdr:row>76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67" r:id="rId109" name="Option Button 107">
              <controlPr defaultSize="0" autoFill="0" autoLine="0" autoPict="0">
                <anchor moveWithCells="1">
                  <from>
                    <xdr:col>11</xdr:col>
                    <xdr:colOff>53340</xdr:colOff>
                    <xdr:row>76</xdr:row>
                    <xdr:rowOff>60960</xdr:rowOff>
                  </from>
                  <to>
                    <xdr:col>11</xdr:col>
                    <xdr:colOff>274320</xdr:colOff>
                    <xdr:row>76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68" r:id="rId110" name="Option Button 108">
              <controlPr defaultSize="0" autoFill="0" autoLine="0" autoPict="0">
                <anchor moveWithCells="1">
                  <from>
                    <xdr:col>13</xdr:col>
                    <xdr:colOff>45720</xdr:colOff>
                    <xdr:row>76</xdr:row>
                    <xdr:rowOff>60960</xdr:rowOff>
                  </from>
                  <to>
                    <xdr:col>13</xdr:col>
                    <xdr:colOff>266700</xdr:colOff>
                    <xdr:row>76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69" r:id="rId111" name="Option Button 109">
              <controlPr defaultSize="0" autoFill="0" autoLine="0" autoPict="0">
                <anchor moveWithCells="1">
                  <from>
                    <xdr:col>15</xdr:col>
                    <xdr:colOff>30480</xdr:colOff>
                    <xdr:row>76</xdr:row>
                    <xdr:rowOff>60960</xdr:rowOff>
                  </from>
                  <to>
                    <xdr:col>15</xdr:col>
                    <xdr:colOff>259080</xdr:colOff>
                    <xdr:row>76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70" r:id="rId112" name="Group Box 110">
              <controlPr defaultSize="0" print="0" autoFill="0" autoPict="0">
                <anchor moveWithCells="1">
                  <from>
                    <xdr:col>6</xdr:col>
                    <xdr:colOff>68580</xdr:colOff>
                    <xdr:row>14</xdr:row>
                    <xdr:rowOff>7620</xdr:rowOff>
                  </from>
                  <to>
                    <xdr:col>16</xdr:col>
                    <xdr:colOff>76200</xdr:colOff>
                    <xdr:row>14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71" r:id="rId113" name="Option Button 111">
              <controlPr defaultSize="0" autoFill="0" autoLine="0" autoPict="0">
                <anchor moveWithCells="1">
                  <from>
                    <xdr:col>7</xdr:col>
                    <xdr:colOff>76200</xdr:colOff>
                    <xdr:row>14</xdr:row>
                    <xdr:rowOff>45720</xdr:rowOff>
                  </from>
                  <to>
                    <xdr:col>7</xdr:col>
                    <xdr:colOff>297180</xdr:colOff>
                    <xdr:row>14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72" r:id="rId114" name="Option Button 112">
              <controlPr defaultSize="0" autoFill="0" autoLine="0" autoPict="0">
                <anchor moveWithCells="1">
                  <from>
                    <xdr:col>9</xdr:col>
                    <xdr:colOff>60960</xdr:colOff>
                    <xdr:row>14</xdr:row>
                    <xdr:rowOff>45720</xdr:rowOff>
                  </from>
                  <to>
                    <xdr:col>9</xdr:col>
                    <xdr:colOff>289560</xdr:colOff>
                    <xdr:row>14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73" r:id="rId115" name="Option Button 113">
              <controlPr defaultSize="0" autoFill="0" autoLine="0" autoPict="0">
                <anchor moveWithCells="1">
                  <from>
                    <xdr:col>11</xdr:col>
                    <xdr:colOff>53340</xdr:colOff>
                    <xdr:row>14</xdr:row>
                    <xdr:rowOff>45720</xdr:rowOff>
                  </from>
                  <to>
                    <xdr:col>11</xdr:col>
                    <xdr:colOff>274320</xdr:colOff>
                    <xdr:row>14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74" r:id="rId116" name="Option Button 114">
              <controlPr defaultSize="0" autoFill="0" autoLine="0" autoPict="0">
                <anchor moveWithCells="1">
                  <from>
                    <xdr:col>13</xdr:col>
                    <xdr:colOff>45720</xdr:colOff>
                    <xdr:row>14</xdr:row>
                    <xdr:rowOff>45720</xdr:rowOff>
                  </from>
                  <to>
                    <xdr:col>13</xdr:col>
                    <xdr:colOff>266700</xdr:colOff>
                    <xdr:row>14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75" r:id="rId117" name="Option Button 115">
              <controlPr defaultSize="0" autoFill="0" autoLine="0" autoPict="0">
                <anchor moveWithCells="1">
                  <from>
                    <xdr:col>15</xdr:col>
                    <xdr:colOff>30480</xdr:colOff>
                    <xdr:row>14</xdr:row>
                    <xdr:rowOff>45720</xdr:rowOff>
                  </from>
                  <to>
                    <xdr:col>15</xdr:col>
                    <xdr:colOff>259080</xdr:colOff>
                    <xdr:row>14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76" r:id="rId118" name="Group Box 116">
              <controlPr defaultSize="0" print="0" autoFill="0" autoPict="0">
                <anchor moveWithCells="1">
                  <from>
                    <xdr:col>6</xdr:col>
                    <xdr:colOff>68580</xdr:colOff>
                    <xdr:row>15</xdr:row>
                    <xdr:rowOff>7620</xdr:rowOff>
                  </from>
                  <to>
                    <xdr:col>16</xdr:col>
                    <xdr:colOff>76200</xdr:colOff>
                    <xdr:row>15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77" r:id="rId119" name="Option Button 117">
              <controlPr defaultSize="0" autoFill="0" autoLine="0" autoPict="0">
                <anchor moveWithCells="1">
                  <from>
                    <xdr:col>7</xdr:col>
                    <xdr:colOff>76200</xdr:colOff>
                    <xdr:row>15</xdr:row>
                    <xdr:rowOff>45720</xdr:rowOff>
                  </from>
                  <to>
                    <xdr:col>7</xdr:col>
                    <xdr:colOff>297180</xdr:colOff>
                    <xdr:row>15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78" r:id="rId120" name="Option Button 118">
              <controlPr defaultSize="0" autoFill="0" autoLine="0" autoPict="0">
                <anchor moveWithCells="1">
                  <from>
                    <xdr:col>9</xdr:col>
                    <xdr:colOff>60960</xdr:colOff>
                    <xdr:row>15</xdr:row>
                    <xdr:rowOff>45720</xdr:rowOff>
                  </from>
                  <to>
                    <xdr:col>9</xdr:col>
                    <xdr:colOff>289560</xdr:colOff>
                    <xdr:row>15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79" r:id="rId121" name="Option Button 119">
              <controlPr defaultSize="0" autoFill="0" autoLine="0" autoPict="0">
                <anchor moveWithCells="1">
                  <from>
                    <xdr:col>11</xdr:col>
                    <xdr:colOff>53340</xdr:colOff>
                    <xdr:row>15</xdr:row>
                    <xdr:rowOff>45720</xdr:rowOff>
                  </from>
                  <to>
                    <xdr:col>11</xdr:col>
                    <xdr:colOff>274320</xdr:colOff>
                    <xdr:row>15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80" r:id="rId122" name="Option Button 120">
              <controlPr defaultSize="0" autoFill="0" autoLine="0" autoPict="0">
                <anchor moveWithCells="1">
                  <from>
                    <xdr:col>13</xdr:col>
                    <xdr:colOff>45720</xdr:colOff>
                    <xdr:row>15</xdr:row>
                    <xdr:rowOff>45720</xdr:rowOff>
                  </from>
                  <to>
                    <xdr:col>13</xdr:col>
                    <xdr:colOff>266700</xdr:colOff>
                    <xdr:row>15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81" r:id="rId123" name="Option Button 121">
              <controlPr defaultSize="0" autoFill="0" autoLine="0" autoPict="0">
                <anchor moveWithCells="1">
                  <from>
                    <xdr:col>15</xdr:col>
                    <xdr:colOff>30480</xdr:colOff>
                    <xdr:row>15</xdr:row>
                    <xdr:rowOff>45720</xdr:rowOff>
                  </from>
                  <to>
                    <xdr:col>15</xdr:col>
                    <xdr:colOff>259080</xdr:colOff>
                    <xdr:row>15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82" r:id="rId124" name="Group Box 122">
              <controlPr defaultSize="0" print="0" autoFill="0" autoPict="0">
                <anchor moveWithCells="1">
                  <from>
                    <xdr:col>6</xdr:col>
                    <xdr:colOff>68580</xdr:colOff>
                    <xdr:row>16</xdr:row>
                    <xdr:rowOff>7620</xdr:rowOff>
                  </from>
                  <to>
                    <xdr:col>16</xdr:col>
                    <xdr:colOff>76200</xdr:colOff>
                    <xdr:row>16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83" r:id="rId125" name="Option Button 123">
              <controlPr defaultSize="0" autoFill="0" autoLine="0" autoPict="0">
                <anchor moveWithCells="1">
                  <from>
                    <xdr:col>7</xdr:col>
                    <xdr:colOff>76200</xdr:colOff>
                    <xdr:row>16</xdr:row>
                    <xdr:rowOff>45720</xdr:rowOff>
                  </from>
                  <to>
                    <xdr:col>7</xdr:col>
                    <xdr:colOff>297180</xdr:colOff>
                    <xdr:row>16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84" r:id="rId126" name="Option Button 124">
              <controlPr defaultSize="0" autoFill="0" autoLine="0" autoPict="0">
                <anchor moveWithCells="1">
                  <from>
                    <xdr:col>9</xdr:col>
                    <xdr:colOff>60960</xdr:colOff>
                    <xdr:row>16</xdr:row>
                    <xdr:rowOff>45720</xdr:rowOff>
                  </from>
                  <to>
                    <xdr:col>9</xdr:col>
                    <xdr:colOff>289560</xdr:colOff>
                    <xdr:row>16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85" r:id="rId127" name="Option Button 125">
              <controlPr defaultSize="0" autoFill="0" autoLine="0" autoPict="0">
                <anchor moveWithCells="1">
                  <from>
                    <xdr:col>11</xdr:col>
                    <xdr:colOff>53340</xdr:colOff>
                    <xdr:row>16</xdr:row>
                    <xdr:rowOff>45720</xdr:rowOff>
                  </from>
                  <to>
                    <xdr:col>11</xdr:col>
                    <xdr:colOff>274320</xdr:colOff>
                    <xdr:row>16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86" r:id="rId128" name="Option Button 126">
              <controlPr defaultSize="0" autoFill="0" autoLine="0" autoPict="0">
                <anchor moveWithCells="1">
                  <from>
                    <xdr:col>13</xdr:col>
                    <xdr:colOff>45720</xdr:colOff>
                    <xdr:row>16</xdr:row>
                    <xdr:rowOff>45720</xdr:rowOff>
                  </from>
                  <to>
                    <xdr:col>13</xdr:col>
                    <xdr:colOff>266700</xdr:colOff>
                    <xdr:row>16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87" r:id="rId129" name="Option Button 127">
              <controlPr defaultSize="0" autoFill="0" autoLine="0" autoPict="0">
                <anchor moveWithCells="1">
                  <from>
                    <xdr:col>15</xdr:col>
                    <xdr:colOff>30480</xdr:colOff>
                    <xdr:row>16</xdr:row>
                    <xdr:rowOff>45720</xdr:rowOff>
                  </from>
                  <to>
                    <xdr:col>15</xdr:col>
                    <xdr:colOff>259080</xdr:colOff>
                    <xdr:row>16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88" r:id="rId130" name="Group Box 128">
              <controlPr defaultSize="0" print="0" autoFill="0" autoPict="0">
                <anchor moveWithCells="1">
                  <from>
                    <xdr:col>6</xdr:col>
                    <xdr:colOff>68580</xdr:colOff>
                    <xdr:row>18</xdr:row>
                    <xdr:rowOff>7620</xdr:rowOff>
                  </from>
                  <to>
                    <xdr:col>16</xdr:col>
                    <xdr:colOff>76200</xdr:colOff>
                    <xdr:row>18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89" r:id="rId131" name="Option Button 129">
              <controlPr defaultSize="0" autoFill="0" autoLine="0" autoPict="0">
                <anchor moveWithCells="1">
                  <from>
                    <xdr:col>7</xdr:col>
                    <xdr:colOff>76200</xdr:colOff>
                    <xdr:row>18</xdr:row>
                    <xdr:rowOff>45720</xdr:rowOff>
                  </from>
                  <to>
                    <xdr:col>7</xdr:col>
                    <xdr:colOff>297180</xdr:colOff>
                    <xdr:row>18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90" r:id="rId132" name="Option Button 130">
              <controlPr defaultSize="0" autoFill="0" autoLine="0" autoPict="0">
                <anchor moveWithCells="1">
                  <from>
                    <xdr:col>9</xdr:col>
                    <xdr:colOff>60960</xdr:colOff>
                    <xdr:row>18</xdr:row>
                    <xdr:rowOff>45720</xdr:rowOff>
                  </from>
                  <to>
                    <xdr:col>9</xdr:col>
                    <xdr:colOff>289560</xdr:colOff>
                    <xdr:row>18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91" r:id="rId133" name="Option Button 131">
              <controlPr defaultSize="0" autoFill="0" autoLine="0" autoPict="0">
                <anchor moveWithCells="1">
                  <from>
                    <xdr:col>11</xdr:col>
                    <xdr:colOff>53340</xdr:colOff>
                    <xdr:row>18</xdr:row>
                    <xdr:rowOff>45720</xdr:rowOff>
                  </from>
                  <to>
                    <xdr:col>11</xdr:col>
                    <xdr:colOff>274320</xdr:colOff>
                    <xdr:row>18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92" r:id="rId134" name="Option Button 132">
              <controlPr defaultSize="0" autoFill="0" autoLine="0" autoPict="0">
                <anchor moveWithCells="1">
                  <from>
                    <xdr:col>13</xdr:col>
                    <xdr:colOff>45720</xdr:colOff>
                    <xdr:row>18</xdr:row>
                    <xdr:rowOff>45720</xdr:rowOff>
                  </from>
                  <to>
                    <xdr:col>13</xdr:col>
                    <xdr:colOff>266700</xdr:colOff>
                    <xdr:row>18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93" r:id="rId135" name="Option Button 133">
              <controlPr defaultSize="0" autoFill="0" autoLine="0" autoPict="0">
                <anchor moveWithCells="1">
                  <from>
                    <xdr:col>15</xdr:col>
                    <xdr:colOff>30480</xdr:colOff>
                    <xdr:row>18</xdr:row>
                    <xdr:rowOff>45720</xdr:rowOff>
                  </from>
                  <to>
                    <xdr:col>15</xdr:col>
                    <xdr:colOff>259080</xdr:colOff>
                    <xdr:row>18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94" r:id="rId136" name="Group Box 134">
              <controlPr defaultSize="0" print="0" autoFill="0" autoPict="0">
                <anchor moveWithCells="1">
                  <from>
                    <xdr:col>6</xdr:col>
                    <xdr:colOff>68580</xdr:colOff>
                    <xdr:row>19</xdr:row>
                    <xdr:rowOff>7620</xdr:rowOff>
                  </from>
                  <to>
                    <xdr:col>16</xdr:col>
                    <xdr:colOff>76200</xdr:colOff>
                    <xdr:row>19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95" r:id="rId137" name="Option Button 135">
              <controlPr defaultSize="0" autoFill="0" autoLine="0" autoPict="0">
                <anchor moveWithCells="1">
                  <from>
                    <xdr:col>7</xdr:col>
                    <xdr:colOff>76200</xdr:colOff>
                    <xdr:row>19</xdr:row>
                    <xdr:rowOff>45720</xdr:rowOff>
                  </from>
                  <to>
                    <xdr:col>7</xdr:col>
                    <xdr:colOff>297180</xdr:colOff>
                    <xdr:row>19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96" r:id="rId138" name="Option Button 136">
              <controlPr defaultSize="0" autoFill="0" autoLine="0" autoPict="0">
                <anchor moveWithCells="1">
                  <from>
                    <xdr:col>9</xdr:col>
                    <xdr:colOff>60960</xdr:colOff>
                    <xdr:row>19</xdr:row>
                    <xdr:rowOff>45720</xdr:rowOff>
                  </from>
                  <to>
                    <xdr:col>9</xdr:col>
                    <xdr:colOff>289560</xdr:colOff>
                    <xdr:row>19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97" r:id="rId139" name="Option Button 137">
              <controlPr defaultSize="0" autoFill="0" autoLine="0" autoPict="0">
                <anchor moveWithCells="1">
                  <from>
                    <xdr:col>11</xdr:col>
                    <xdr:colOff>53340</xdr:colOff>
                    <xdr:row>19</xdr:row>
                    <xdr:rowOff>45720</xdr:rowOff>
                  </from>
                  <to>
                    <xdr:col>11</xdr:col>
                    <xdr:colOff>274320</xdr:colOff>
                    <xdr:row>19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98" r:id="rId140" name="Option Button 138">
              <controlPr defaultSize="0" autoFill="0" autoLine="0" autoPict="0">
                <anchor moveWithCells="1">
                  <from>
                    <xdr:col>13</xdr:col>
                    <xdr:colOff>45720</xdr:colOff>
                    <xdr:row>19</xdr:row>
                    <xdr:rowOff>45720</xdr:rowOff>
                  </from>
                  <to>
                    <xdr:col>13</xdr:col>
                    <xdr:colOff>266700</xdr:colOff>
                    <xdr:row>19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99" r:id="rId141" name="Option Button 139">
              <controlPr defaultSize="0" autoFill="0" autoLine="0" autoPict="0">
                <anchor moveWithCells="1">
                  <from>
                    <xdr:col>15</xdr:col>
                    <xdr:colOff>30480</xdr:colOff>
                    <xdr:row>19</xdr:row>
                    <xdr:rowOff>45720</xdr:rowOff>
                  </from>
                  <to>
                    <xdr:col>15</xdr:col>
                    <xdr:colOff>259080</xdr:colOff>
                    <xdr:row>19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00" r:id="rId142" name="Group Box 140">
              <controlPr defaultSize="0" print="0" autoFill="0" autoPict="0">
                <anchor moveWithCells="1">
                  <from>
                    <xdr:col>6</xdr:col>
                    <xdr:colOff>68580</xdr:colOff>
                    <xdr:row>20</xdr:row>
                    <xdr:rowOff>7620</xdr:rowOff>
                  </from>
                  <to>
                    <xdr:col>16</xdr:col>
                    <xdr:colOff>76200</xdr:colOff>
                    <xdr:row>20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01" r:id="rId143" name="Option Button 141">
              <controlPr defaultSize="0" autoFill="0" autoLine="0" autoPict="0">
                <anchor moveWithCells="1">
                  <from>
                    <xdr:col>7</xdr:col>
                    <xdr:colOff>76200</xdr:colOff>
                    <xdr:row>20</xdr:row>
                    <xdr:rowOff>45720</xdr:rowOff>
                  </from>
                  <to>
                    <xdr:col>7</xdr:col>
                    <xdr:colOff>297180</xdr:colOff>
                    <xdr:row>20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02" r:id="rId144" name="Option Button 142">
              <controlPr defaultSize="0" autoFill="0" autoLine="0" autoPict="0">
                <anchor moveWithCells="1">
                  <from>
                    <xdr:col>9</xdr:col>
                    <xdr:colOff>60960</xdr:colOff>
                    <xdr:row>20</xdr:row>
                    <xdr:rowOff>45720</xdr:rowOff>
                  </from>
                  <to>
                    <xdr:col>9</xdr:col>
                    <xdr:colOff>289560</xdr:colOff>
                    <xdr:row>20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03" r:id="rId145" name="Option Button 143">
              <controlPr defaultSize="0" autoFill="0" autoLine="0" autoPict="0">
                <anchor moveWithCells="1">
                  <from>
                    <xdr:col>11</xdr:col>
                    <xdr:colOff>53340</xdr:colOff>
                    <xdr:row>20</xdr:row>
                    <xdr:rowOff>45720</xdr:rowOff>
                  </from>
                  <to>
                    <xdr:col>11</xdr:col>
                    <xdr:colOff>274320</xdr:colOff>
                    <xdr:row>20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04" r:id="rId146" name="Option Button 144">
              <controlPr defaultSize="0" autoFill="0" autoLine="0" autoPict="0">
                <anchor moveWithCells="1">
                  <from>
                    <xdr:col>13</xdr:col>
                    <xdr:colOff>45720</xdr:colOff>
                    <xdr:row>20</xdr:row>
                    <xdr:rowOff>45720</xdr:rowOff>
                  </from>
                  <to>
                    <xdr:col>13</xdr:col>
                    <xdr:colOff>266700</xdr:colOff>
                    <xdr:row>20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05" r:id="rId147" name="Option Button 145">
              <controlPr defaultSize="0" autoFill="0" autoLine="0" autoPict="0">
                <anchor moveWithCells="1">
                  <from>
                    <xdr:col>15</xdr:col>
                    <xdr:colOff>30480</xdr:colOff>
                    <xdr:row>20</xdr:row>
                    <xdr:rowOff>45720</xdr:rowOff>
                  </from>
                  <to>
                    <xdr:col>15</xdr:col>
                    <xdr:colOff>259080</xdr:colOff>
                    <xdr:row>20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06" r:id="rId148" name="Group Box 146">
              <controlPr defaultSize="0" print="0" autoFill="0" autoPict="0">
                <anchor moveWithCells="1">
                  <from>
                    <xdr:col>6</xdr:col>
                    <xdr:colOff>68580</xdr:colOff>
                    <xdr:row>21</xdr:row>
                    <xdr:rowOff>0</xdr:rowOff>
                  </from>
                  <to>
                    <xdr:col>16</xdr:col>
                    <xdr:colOff>76200</xdr:colOff>
                    <xdr:row>21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07" r:id="rId149" name="Option Button 147">
              <controlPr defaultSize="0" autoFill="0" autoLine="0" autoPict="0">
                <anchor moveWithCells="1">
                  <from>
                    <xdr:col>7</xdr:col>
                    <xdr:colOff>76200</xdr:colOff>
                    <xdr:row>21</xdr:row>
                    <xdr:rowOff>30480</xdr:rowOff>
                  </from>
                  <to>
                    <xdr:col>7</xdr:col>
                    <xdr:colOff>297180</xdr:colOff>
                    <xdr:row>21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08" r:id="rId150" name="Option Button 148">
              <controlPr defaultSize="0" autoFill="0" autoLine="0" autoPict="0">
                <anchor moveWithCells="1">
                  <from>
                    <xdr:col>9</xdr:col>
                    <xdr:colOff>60960</xdr:colOff>
                    <xdr:row>21</xdr:row>
                    <xdr:rowOff>30480</xdr:rowOff>
                  </from>
                  <to>
                    <xdr:col>9</xdr:col>
                    <xdr:colOff>289560</xdr:colOff>
                    <xdr:row>21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09" r:id="rId151" name="Option Button 149">
              <controlPr defaultSize="0" autoFill="0" autoLine="0" autoPict="0">
                <anchor moveWithCells="1">
                  <from>
                    <xdr:col>11</xdr:col>
                    <xdr:colOff>53340</xdr:colOff>
                    <xdr:row>21</xdr:row>
                    <xdr:rowOff>30480</xdr:rowOff>
                  </from>
                  <to>
                    <xdr:col>11</xdr:col>
                    <xdr:colOff>274320</xdr:colOff>
                    <xdr:row>21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10" r:id="rId152" name="Option Button 150">
              <controlPr defaultSize="0" autoFill="0" autoLine="0" autoPict="0">
                <anchor moveWithCells="1">
                  <from>
                    <xdr:col>13</xdr:col>
                    <xdr:colOff>45720</xdr:colOff>
                    <xdr:row>21</xdr:row>
                    <xdr:rowOff>30480</xdr:rowOff>
                  </from>
                  <to>
                    <xdr:col>13</xdr:col>
                    <xdr:colOff>266700</xdr:colOff>
                    <xdr:row>21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11" r:id="rId153" name="Option Button 151">
              <controlPr defaultSize="0" autoFill="0" autoLine="0" autoPict="0">
                <anchor moveWithCells="1">
                  <from>
                    <xdr:col>15</xdr:col>
                    <xdr:colOff>30480</xdr:colOff>
                    <xdr:row>21</xdr:row>
                    <xdr:rowOff>30480</xdr:rowOff>
                  </from>
                  <to>
                    <xdr:col>15</xdr:col>
                    <xdr:colOff>259080</xdr:colOff>
                    <xdr:row>21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12" r:id="rId154" name="Group Box 152">
              <controlPr defaultSize="0" print="0" autoFill="0" autoPict="0">
                <anchor moveWithCells="1">
                  <from>
                    <xdr:col>6</xdr:col>
                    <xdr:colOff>68580</xdr:colOff>
                    <xdr:row>22</xdr:row>
                    <xdr:rowOff>0</xdr:rowOff>
                  </from>
                  <to>
                    <xdr:col>16</xdr:col>
                    <xdr:colOff>76200</xdr:colOff>
                    <xdr:row>22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13" r:id="rId155" name="Option Button 153">
              <controlPr defaultSize="0" autoFill="0" autoLine="0" autoPict="0">
                <anchor moveWithCells="1">
                  <from>
                    <xdr:col>7</xdr:col>
                    <xdr:colOff>76200</xdr:colOff>
                    <xdr:row>22</xdr:row>
                    <xdr:rowOff>30480</xdr:rowOff>
                  </from>
                  <to>
                    <xdr:col>7</xdr:col>
                    <xdr:colOff>297180</xdr:colOff>
                    <xdr:row>22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14" r:id="rId156" name="Option Button 154">
              <controlPr defaultSize="0" autoFill="0" autoLine="0" autoPict="0">
                <anchor moveWithCells="1">
                  <from>
                    <xdr:col>9</xdr:col>
                    <xdr:colOff>60960</xdr:colOff>
                    <xdr:row>22</xdr:row>
                    <xdr:rowOff>30480</xdr:rowOff>
                  </from>
                  <to>
                    <xdr:col>9</xdr:col>
                    <xdr:colOff>289560</xdr:colOff>
                    <xdr:row>22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15" r:id="rId157" name="Option Button 155">
              <controlPr defaultSize="0" autoFill="0" autoLine="0" autoPict="0">
                <anchor moveWithCells="1">
                  <from>
                    <xdr:col>11</xdr:col>
                    <xdr:colOff>53340</xdr:colOff>
                    <xdr:row>22</xdr:row>
                    <xdr:rowOff>30480</xdr:rowOff>
                  </from>
                  <to>
                    <xdr:col>11</xdr:col>
                    <xdr:colOff>274320</xdr:colOff>
                    <xdr:row>22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16" r:id="rId158" name="Option Button 156">
              <controlPr defaultSize="0" autoFill="0" autoLine="0" autoPict="0">
                <anchor moveWithCells="1">
                  <from>
                    <xdr:col>13</xdr:col>
                    <xdr:colOff>45720</xdr:colOff>
                    <xdr:row>22</xdr:row>
                    <xdr:rowOff>30480</xdr:rowOff>
                  </from>
                  <to>
                    <xdr:col>13</xdr:col>
                    <xdr:colOff>266700</xdr:colOff>
                    <xdr:row>22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17" r:id="rId159" name="Option Button 157">
              <controlPr defaultSize="0" autoFill="0" autoLine="0" autoPict="0">
                <anchor moveWithCells="1">
                  <from>
                    <xdr:col>15</xdr:col>
                    <xdr:colOff>30480</xdr:colOff>
                    <xdr:row>22</xdr:row>
                    <xdr:rowOff>30480</xdr:rowOff>
                  </from>
                  <to>
                    <xdr:col>15</xdr:col>
                    <xdr:colOff>259080</xdr:colOff>
                    <xdr:row>22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18" r:id="rId160" name="Group Box 158">
              <controlPr defaultSize="0" print="0" autoFill="0" autoPict="0">
                <anchor moveWithCells="1">
                  <from>
                    <xdr:col>6</xdr:col>
                    <xdr:colOff>68580</xdr:colOff>
                    <xdr:row>27</xdr:row>
                    <xdr:rowOff>15240</xdr:rowOff>
                  </from>
                  <to>
                    <xdr:col>16</xdr:col>
                    <xdr:colOff>76200</xdr:colOff>
                    <xdr:row>27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19" r:id="rId161" name="Option Button 159">
              <controlPr defaultSize="0" autoFill="0" autoLine="0" autoPict="0">
                <anchor moveWithCells="1">
                  <from>
                    <xdr:col>7</xdr:col>
                    <xdr:colOff>76200</xdr:colOff>
                    <xdr:row>27</xdr:row>
                    <xdr:rowOff>45720</xdr:rowOff>
                  </from>
                  <to>
                    <xdr:col>7</xdr:col>
                    <xdr:colOff>297180</xdr:colOff>
                    <xdr:row>27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20" r:id="rId162" name="Option Button 160">
              <controlPr defaultSize="0" autoFill="0" autoLine="0" autoPict="0">
                <anchor moveWithCells="1">
                  <from>
                    <xdr:col>9</xdr:col>
                    <xdr:colOff>60960</xdr:colOff>
                    <xdr:row>27</xdr:row>
                    <xdr:rowOff>45720</xdr:rowOff>
                  </from>
                  <to>
                    <xdr:col>9</xdr:col>
                    <xdr:colOff>289560</xdr:colOff>
                    <xdr:row>27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21" r:id="rId163" name="Option Button 161">
              <controlPr defaultSize="0" autoFill="0" autoLine="0" autoPict="0">
                <anchor moveWithCells="1">
                  <from>
                    <xdr:col>11</xdr:col>
                    <xdr:colOff>53340</xdr:colOff>
                    <xdr:row>27</xdr:row>
                    <xdr:rowOff>45720</xdr:rowOff>
                  </from>
                  <to>
                    <xdr:col>11</xdr:col>
                    <xdr:colOff>274320</xdr:colOff>
                    <xdr:row>27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22" r:id="rId164" name="Option Button 162">
              <controlPr defaultSize="0" autoFill="0" autoLine="0" autoPict="0">
                <anchor moveWithCells="1">
                  <from>
                    <xdr:col>13</xdr:col>
                    <xdr:colOff>45720</xdr:colOff>
                    <xdr:row>27</xdr:row>
                    <xdr:rowOff>45720</xdr:rowOff>
                  </from>
                  <to>
                    <xdr:col>13</xdr:col>
                    <xdr:colOff>266700</xdr:colOff>
                    <xdr:row>27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23" r:id="rId165" name="Option Button 163">
              <controlPr defaultSize="0" autoFill="0" autoLine="0" autoPict="0">
                <anchor moveWithCells="1">
                  <from>
                    <xdr:col>15</xdr:col>
                    <xdr:colOff>30480</xdr:colOff>
                    <xdr:row>27</xdr:row>
                    <xdr:rowOff>45720</xdr:rowOff>
                  </from>
                  <to>
                    <xdr:col>15</xdr:col>
                    <xdr:colOff>259080</xdr:colOff>
                    <xdr:row>27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24" r:id="rId166" name="Group Box 164">
              <controlPr defaultSize="0" print="0" autoFill="0" autoPict="0">
                <anchor moveWithCells="1">
                  <from>
                    <xdr:col>6</xdr:col>
                    <xdr:colOff>68580</xdr:colOff>
                    <xdr:row>28</xdr:row>
                    <xdr:rowOff>7620</xdr:rowOff>
                  </from>
                  <to>
                    <xdr:col>16</xdr:col>
                    <xdr:colOff>76200</xdr:colOff>
                    <xdr:row>28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25" r:id="rId167" name="Option Button 165">
              <controlPr defaultSize="0" autoFill="0" autoLine="0" autoPict="0">
                <anchor moveWithCells="1">
                  <from>
                    <xdr:col>7</xdr:col>
                    <xdr:colOff>76200</xdr:colOff>
                    <xdr:row>28</xdr:row>
                    <xdr:rowOff>38100</xdr:rowOff>
                  </from>
                  <to>
                    <xdr:col>7</xdr:col>
                    <xdr:colOff>297180</xdr:colOff>
                    <xdr:row>28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26" r:id="rId168" name="Option Button 166">
              <controlPr defaultSize="0" autoFill="0" autoLine="0" autoPict="0">
                <anchor moveWithCells="1">
                  <from>
                    <xdr:col>9</xdr:col>
                    <xdr:colOff>60960</xdr:colOff>
                    <xdr:row>28</xdr:row>
                    <xdr:rowOff>38100</xdr:rowOff>
                  </from>
                  <to>
                    <xdr:col>9</xdr:col>
                    <xdr:colOff>289560</xdr:colOff>
                    <xdr:row>28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27" r:id="rId169" name="Option Button 167">
              <controlPr defaultSize="0" autoFill="0" autoLine="0" autoPict="0">
                <anchor moveWithCells="1">
                  <from>
                    <xdr:col>11</xdr:col>
                    <xdr:colOff>53340</xdr:colOff>
                    <xdr:row>28</xdr:row>
                    <xdr:rowOff>38100</xdr:rowOff>
                  </from>
                  <to>
                    <xdr:col>11</xdr:col>
                    <xdr:colOff>274320</xdr:colOff>
                    <xdr:row>28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28" r:id="rId170" name="Option Button 168">
              <controlPr defaultSize="0" autoFill="0" autoLine="0" autoPict="0">
                <anchor moveWithCells="1">
                  <from>
                    <xdr:col>13</xdr:col>
                    <xdr:colOff>45720</xdr:colOff>
                    <xdr:row>28</xdr:row>
                    <xdr:rowOff>38100</xdr:rowOff>
                  </from>
                  <to>
                    <xdr:col>13</xdr:col>
                    <xdr:colOff>266700</xdr:colOff>
                    <xdr:row>28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29" r:id="rId171" name="Option Button 169">
              <controlPr defaultSize="0" autoFill="0" autoLine="0" autoPict="0">
                <anchor moveWithCells="1">
                  <from>
                    <xdr:col>15</xdr:col>
                    <xdr:colOff>30480</xdr:colOff>
                    <xdr:row>28</xdr:row>
                    <xdr:rowOff>38100</xdr:rowOff>
                  </from>
                  <to>
                    <xdr:col>15</xdr:col>
                    <xdr:colOff>259080</xdr:colOff>
                    <xdr:row>28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30" r:id="rId172" name="Group Box 170">
              <controlPr defaultSize="0" print="0" autoFill="0" autoPict="0">
                <anchor moveWithCells="1">
                  <from>
                    <xdr:col>6</xdr:col>
                    <xdr:colOff>68580</xdr:colOff>
                    <xdr:row>31</xdr:row>
                    <xdr:rowOff>7620</xdr:rowOff>
                  </from>
                  <to>
                    <xdr:col>16</xdr:col>
                    <xdr:colOff>76200</xdr:colOff>
                    <xdr:row>31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31" r:id="rId173" name="Option Button 171">
              <controlPr defaultSize="0" autoFill="0" autoLine="0" autoPict="0">
                <anchor moveWithCells="1">
                  <from>
                    <xdr:col>7</xdr:col>
                    <xdr:colOff>76200</xdr:colOff>
                    <xdr:row>31</xdr:row>
                    <xdr:rowOff>45720</xdr:rowOff>
                  </from>
                  <to>
                    <xdr:col>7</xdr:col>
                    <xdr:colOff>297180</xdr:colOff>
                    <xdr:row>31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32" r:id="rId174" name="Option Button 172">
              <controlPr defaultSize="0" autoFill="0" autoLine="0" autoPict="0">
                <anchor moveWithCells="1">
                  <from>
                    <xdr:col>9</xdr:col>
                    <xdr:colOff>60960</xdr:colOff>
                    <xdr:row>31</xdr:row>
                    <xdr:rowOff>45720</xdr:rowOff>
                  </from>
                  <to>
                    <xdr:col>9</xdr:col>
                    <xdr:colOff>289560</xdr:colOff>
                    <xdr:row>31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33" r:id="rId175" name="Option Button 173">
              <controlPr defaultSize="0" autoFill="0" autoLine="0" autoPict="0">
                <anchor moveWithCells="1">
                  <from>
                    <xdr:col>11</xdr:col>
                    <xdr:colOff>53340</xdr:colOff>
                    <xdr:row>31</xdr:row>
                    <xdr:rowOff>45720</xdr:rowOff>
                  </from>
                  <to>
                    <xdr:col>11</xdr:col>
                    <xdr:colOff>274320</xdr:colOff>
                    <xdr:row>31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34" r:id="rId176" name="Option Button 174">
              <controlPr defaultSize="0" autoFill="0" autoLine="0" autoPict="0">
                <anchor moveWithCells="1">
                  <from>
                    <xdr:col>13</xdr:col>
                    <xdr:colOff>45720</xdr:colOff>
                    <xdr:row>31</xdr:row>
                    <xdr:rowOff>45720</xdr:rowOff>
                  </from>
                  <to>
                    <xdr:col>13</xdr:col>
                    <xdr:colOff>266700</xdr:colOff>
                    <xdr:row>31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35" r:id="rId177" name="Option Button 175">
              <controlPr defaultSize="0" autoFill="0" autoLine="0" autoPict="0">
                <anchor moveWithCells="1">
                  <from>
                    <xdr:col>15</xdr:col>
                    <xdr:colOff>30480</xdr:colOff>
                    <xdr:row>31</xdr:row>
                    <xdr:rowOff>45720</xdr:rowOff>
                  </from>
                  <to>
                    <xdr:col>15</xdr:col>
                    <xdr:colOff>259080</xdr:colOff>
                    <xdr:row>31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36" r:id="rId178" name="Group Box 176">
              <controlPr defaultSize="0" print="0" autoFill="0" autoPict="0">
                <anchor moveWithCells="1">
                  <from>
                    <xdr:col>6</xdr:col>
                    <xdr:colOff>68580</xdr:colOff>
                    <xdr:row>32</xdr:row>
                    <xdr:rowOff>0</xdr:rowOff>
                  </from>
                  <to>
                    <xdr:col>16</xdr:col>
                    <xdr:colOff>76200</xdr:colOff>
                    <xdr:row>32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37" r:id="rId179" name="Option Button 177">
              <controlPr defaultSize="0" autoFill="0" autoLine="0" autoPict="0">
                <anchor moveWithCells="1">
                  <from>
                    <xdr:col>7</xdr:col>
                    <xdr:colOff>76200</xdr:colOff>
                    <xdr:row>32</xdr:row>
                    <xdr:rowOff>30480</xdr:rowOff>
                  </from>
                  <to>
                    <xdr:col>7</xdr:col>
                    <xdr:colOff>297180</xdr:colOff>
                    <xdr:row>32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38" r:id="rId180" name="Option Button 178">
              <controlPr defaultSize="0" autoFill="0" autoLine="0" autoPict="0">
                <anchor moveWithCells="1">
                  <from>
                    <xdr:col>9</xdr:col>
                    <xdr:colOff>60960</xdr:colOff>
                    <xdr:row>32</xdr:row>
                    <xdr:rowOff>30480</xdr:rowOff>
                  </from>
                  <to>
                    <xdr:col>9</xdr:col>
                    <xdr:colOff>289560</xdr:colOff>
                    <xdr:row>32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39" r:id="rId181" name="Option Button 179">
              <controlPr defaultSize="0" autoFill="0" autoLine="0" autoPict="0">
                <anchor moveWithCells="1">
                  <from>
                    <xdr:col>11</xdr:col>
                    <xdr:colOff>53340</xdr:colOff>
                    <xdr:row>32</xdr:row>
                    <xdr:rowOff>30480</xdr:rowOff>
                  </from>
                  <to>
                    <xdr:col>11</xdr:col>
                    <xdr:colOff>274320</xdr:colOff>
                    <xdr:row>32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40" r:id="rId182" name="Option Button 180">
              <controlPr defaultSize="0" autoFill="0" autoLine="0" autoPict="0">
                <anchor moveWithCells="1">
                  <from>
                    <xdr:col>13</xdr:col>
                    <xdr:colOff>45720</xdr:colOff>
                    <xdr:row>32</xdr:row>
                    <xdr:rowOff>30480</xdr:rowOff>
                  </from>
                  <to>
                    <xdr:col>13</xdr:col>
                    <xdr:colOff>266700</xdr:colOff>
                    <xdr:row>32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41" r:id="rId183" name="Option Button 181">
              <controlPr defaultSize="0" autoFill="0" autoLine="0" autoPict="0">
                <anchor moveWithCells="1">
                  <from>
                    <xdr:col>15</xdr:col>
                    <xdr:colOff>30480</xdr:colOff>
                    <xdr:row>32</xdr:row>
                    <xdr:rowOff>30480</xdr:rowOff>
                  </from>
                  <to>
                    <xdr:col>15</xdr:col>
                    <xdr:colOff>259080</xdr:colOff>
                    <xdr:row>32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42" r:id="rId184" name="Group Box 182">
              <controlPr defaultSize="0" print="0" autoFill="0" autoPict="0">
                <anchor moveWithCells="1">
                  <from>
                    <xdr:col>6</xdr:col>
                    <xdr:colOff>68580</xdr:colOff>
                    <xdr:row>33</xdr:row>
                    <xdr:rowOff>22860</xdr:rowOff>
                  </from>
                  <to>
                    <xdr:col>16</xdr:col>
                    <xdr:colOff>76200</xdr:colOff>
                    <xdr:row>33</xdr:row>
                    <xdr:rowOff>213360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43" r:id="rId185" name="Option Button 183">
              <controlPr defaultSize="0" autoFill="0" autoLine="0" autoPict="0">
                <anchor moveWithCells="1">
                  <from>
                    <xdr:col>7</xdr:col>
                    <xdr:colOff>76200</xdr:colOff>
                    <xdr:row>33</xdr:row>
                    <xdr:rowOff>53340</xdr:rowOff>
                  </from>
                  <to>
                    <xdr:col>7</xdr:col>
                    <xdr:colOff>297180</xdr:colOff>
                    <xdr:row>33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44" r:id="rId186" name="Option Button 184">
              <controlPr defaultSize="0" autoFill="0" autoLine="0" autoPict="0">
                <anchor moveWithCells="1">
                  <from>
                    <xdr:col>9</xdr:col>
                    <xdr:colOff>60960</xdr:colOff>
                    <xdr:row>33</xdr:row>
                    <xdr:rowOff>53340</xdr:rowOff>
                  </from>
                  <to>
                    <xdr:col>9</xdr:col>
                    <xdr:colOff>289560</xdr:colOff>
                    <xdr:row>33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45" r:id="rId187" name="Option Button 185">
              <controlPr defaultSize="0" autoFill="0" autoLine="0" autoPict="0">
                <anchor moveWithCells="1">
                  <from>
                    <xdr:col>11</xdr:col>
                    <xdr:colOff>53340</xdr:colOff>
                    <xdr:row>33</xdr:row>
                    <xdr:rowOff>53340</xdr:rowOff>
                  </from>
                  <to>
                    <xdr:col>11</xdr:col>
                    <xdr:colOff>274320</xdr:colOff>
                    <xdr:row>33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46" r:id="rId188" name="Option Button 186">
              <controlPr defaultSize="0" autoFill="0" autoLine="0" autoPict="0">
                <anchor moveWithCells="1">
                  <from>
                    <xdr:col>13</xdr:col>
                    <xdr:colOff>45720</xdr:colOff>
                    <xdr:row>33</xdr:row>
                    <xdr:rowOff>53340</xdr:rowOff>
                  </from>
                  <to>
                    <xdr:col>13</xdr:col>
                    <xdr:colOff>266700</xdr:colOff>
                    <xdr:row>33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47" r:id="rId189" name="Option Button 187">
              <controlPr defaultSize="0" autoFill="0" autoLine="0" autoPict="0">
                <anchor moveWithCells="1">
                  <from>
                    <xdr:col>15</xdr:col>
                    <xdr:colOff>30480</xdr:colOff>
                    <xdr:row>33</xdr:row>
                    <xdr:rowOff>53340</xdr:rowOff>
                  </from>
                  <to>
                    <xdr:col>15</xdr:col>
                    <xdr:colOff>259080</xdr:colOff>
                    <xdr:row>33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48" r:id="rId190" name="Group Box 188">
              <controlPr defaultSize="0" print="0" autoFill="0" autoPict="0">
                <anchor moveWithCells="1">
                  <from>
                    <xdr:col>6</xdr:col>
                    <xdr:colOff>68580</xdr:colOff>
                    <xdr:row>34</xdr:row>
                    <xdr:rowOff>7620</xdr:rowOff>
                  </from>
                  <to>
                    <xdr:col>16</xdr:col>
                    <xdr:colOff>76200</xdr:colOff>
                    <xdr:row>34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49" r:id="rId191" name="Option Button 189">
              <controlPr defaultSize="0" autoFill="0" autoLine="0" autoPict="0">
                <anchor moveWithCells="1">
                  <from>
                    <xdr:col>7</xdr:col>
                    <xdr:colOff>76200</xdr:colOff>
                    <xdr:row>34</xdr:row>
                    <xdr:rowOff>45720</xdr:rowOff>
                  </from>
                  <to>
                    <xdr:col>7</xdr:col>
                    <xdr:colOff>297180</xdr:colOff>
                    <xdr:row>34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50" r:id="rId192" name="Option Button 190">
              <controlPr defaultSize="0" autoFill="0" autoLine="0" autoPict="0">
                <anchor moveWithCells="1">
                  <from>
                    <xdr:col>9</xdr:col>
                    <xdr:colOff>60960</xdr:colOff>
                    <xdr:row>34</xdr:row>
                    <xdr:rowOff>45720</xdr:rowOff>
                  </from>
                  <to>
                    <xdr:col>9</xdr:col>
                    <xdr:colOff>289560</xdr:colOff>
                    <xdr:row>34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51" r:id="rId193" name="Option Button 191">
              <controlPr defaultSize="0" autoFill="0" autoLine="0" autoPict="0">
                <anchor moveWithCells="1">
                  <from>
                    <xdr:col>11</xdr:col>
                    <xdr:colOff>53340</xdr:colOff>
                    <xdr:row>34</xdr:row>
                    <xdr:rowOff>45720</xdr:rowOff>
                  </from>
                  <to>
                    <xdr:col>11</xdr:col>
                    <xdr:colOff>274320</xdr:colOff>
                    <xdr:row>34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52" r:id="rId194" name="Option Button 192">
              <controlPr defaultSize="0" autoFill="0" autoLine="0" autoPict="0">
                <anchor moveWithCells="1">
                  <from>
                    <xdr:col>13</xdr:col>
                    <xdr:colOff>45720</xdr:colOff>
                    <xdr:row>34</xdr:row>
                    <xdr:rowOff>45720</xdr:rowOff>
                  </from>
                  <to>
                    <xdr:col>13</xdr:col>
                    <xdr:colOff>266700</xdr:colOff>
                    <xdr:row>34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53" r:id="rId195" name="Option Button 193">
              <controlPr defaultSize="0" autoFill="0" autoLine="0" autoPict="0">
                <anchor moveWithCells="1">
                  <from>
                    <xdr:col>15</xdr:col>
                    <xdr:colOff>30480</xdr:colOff>
                    <xdr:row>34</xdr:row>
                    <xdr:rowOff>45720</xdr:rowOff>
                  </from>
                  <to>
                    <xdr:col>15</xdr:col>
                    <xdr:colOff>259080</xdr:colOff>
                    <xdr:row>34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54" r:id="rId196" name="Group Box 194">
              <controlPr defaultSize="0" print="0" autoFill="0" autoPict="0">
                <anchor moveWithCells="1">
                  <from>
                    <xdr:col>6</xdr:col>
                    <xdr:colOff>68580</xdr:colOff>
                    <xdr:row>35</xdr:row>
                    <xdr:rowOff>0</xdr:rowOff>
                  </from>
                  <to>
                    <xdr:col>16</xdr:col>
                    <xdr:colOff>76200</xdr:colOff>
                    <xdr:row>35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55" r:id="rId197" name="Option Button 195">
              <controlPr defaultSize="0" autoFill="0" autoLine="0" autoPict="0">
                <anchor moveWithCells="1">
                  <from>
                    <xdr:col>7</xdr:col>
                    <xdr:colOff>76200</xdr:colOff>
                    <xdr:row>35</xdr:row>
                    <xdr:rowOff>30480</xdr:rowOff>
                  </from>
                  <to>
                    <xdr:col>7</xdr:col>
                    <xdr:colOff>297180</xdr:colOff>
                    <xdr:row>35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56" r:id="rId198" name="Option Button 196">
              <controlPr defaultSize="0" autoFill="0" autoLine="0" autoPict="0">
                <anchor moveWithCells="1">
                  <from>
                    <xdr:col>9</xdr:col>
                    <xdr:colOff>60960</xdr:colOff>
                    <xdr:row>35</xdr:row>
                    <xdr:rowOff>30480</xdr:rowOff>
                  </from>
                  <to>
                    <xdr:col>9</xdr:col>
                    <xdr:colOff>289560</xdr:colOff>
                    <xdr:row>35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57" r:id="rId199" name="Option Button 197">
              <controlPr defaultSize="0" autoFill="0" autoLine="0" autoPict="0">
                <anchor moveWithCells="1">
                  <from>
                    <xdr:col>11</xdr:col>
                    <xdr:colOff>53340</xdr:colOff>
                    <xdr:row>35</xdr:row>
                    <xdr:rowOff>30480</xdr:rowOff>
                  </from>
                  <to>
                    <xdr:col>11</xdr:col>
                    <xdr:colOff>274320</xdr:colOff>
                    <xdr:row>35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58" r:id="rId200" name="Option Button 198">
              <controlPr defaultSize="0" autoFill="0" autoLine="0" autoPict="0">
                <anchor moveWithCells="1">
                  <from>
                    <xdr:col>13</xdr:col>
                    <xdr:colOff>45720</xdr:colOff>
                    <xdr:row>35</xdr:row>
                    <xdr:rowOff>30480</xdr:rowOff>
                  </from>
                  <to>
                    <xdr:col>13</xdr:col>
                    <xdr:colOff>266700</xdr:colOff>
                    <xdr:row>35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59" r:id="rId201" name="Option Button 199">
              <controlPr defaultSize="0" autoFill="0" autoLine="0" autoPict="0">
                <anchor moveWithCells="1">
                  <from>
                    <xdr:col>15</xdr:col>
                    <xdr:colOff>30480</xdr:colOff>
                    <xdr:row>35</xdr:row>
                    <xdr:rowOff>30480</xdr:rowOff>
                  </from>
                  <to>
                    <xdr:col>15</xdr:col>
                    <xdr:colOff>259080</xdr:colOff>
                    <xdr:row>35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60" r:id="rId202" name="Group Box 200">
              <controlPr defaultSize="0" print="0" autoFill="0" autoPict="0">
                <anchor moveWithCells="1">
                  <from>
                    <xdr:col>6</xdr:col>
                    <xdr:colOff>68580</xdr:colOff>
                    <xdr:row>36</xdr:row>
                    <xdr:rowOff>7620</xdr:rowOff>
                  </from>
                  <to>
                    <xdr:col>16</xdr:col>
                    <xdr:colOff>76200</xdr:colOff>
                    <xdr:row>36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61" r:id="rId203" name="Option Button 201">
              <controlPr defaultSize="0" autoFill="0" autoLine="0" autoPict="0">
                <anchor moveWithCells="1">
                  <from>
                    <xdr:col>7</xdr:col>
                    <xdr:colOff>76200</xdr:colOff>
                    <xdr:row>36</xdr:row>
                    <xdr:rowOff>45720</xdr:rowOff>
                  </from>
                  <to>
                    <xdr:col>7</xdr:col>
                    <xdr:colOff>297180</xdr:colOff>
                    <xdr:row>36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62" r:id="rId204" name="Option Button 202">
              <controlPr defaultSize="0" autoFill="0" autoLine="0" autoPict="0">
                <anchor moveWithCells="1">
                  <from>
                    <xdr:col>9</xdr:col>
                    <xdr:colOff>60960</xdr:colOff>
                    <xdr:row>36</xdr:row>
                    <xdr:rowOff>45720</xdr:rowOff>
                  </from>
                  <to>
                    <xdr:col>9</xdr:col>
                    <xdr:colOff>289560</xdr:colOff>
                    <xdr:row>36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63" r:id="rId205" name="Option Button 203">
              <controlPr defaultSize="0" autoFill="0" autoLine="0" autoPict="0">
                <anchor moveWithCells="1">
                  <from>
                    <xdr:col>11</xdr:col>
                    <xdr:colOff>53340</xdr:colOff>
                    <xdr:row>36</xdr:row>
                    <xdr:rowOff>45720</xdr:rowOff>
                  </from>
                  <to>
                    <xdr:col>11</xdr:col>
                    <xdr:colOff>274320</xdr:colOff>
                    <xdr:row>36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64" r:id="rId206" name="Option Button 204">
              <controlPr defaultSize="0" autoFill="0" autoLine="0" autoPict="0">
                <anchor moveWithCells="1">
                  <from>
                    <xdr:col>13</xdr:col>
                    <xdr:colOff>45720</xdr:colOff>
                    <xdr:row>36</xdr:row>
                    <xdr:rowOff>45720</xdr:rowOff>
                  </from>
                  <to>
                    <xdr:col>13</xdr:col>
                    <xdr:colOff>266700</xdr:colOff>
                    <xdr:row>36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65" r:id="rId207" name="Option Button 205">
              <controlPr defaultSize="0" autoFill="0" autoLine="0" autoPict="0">
                <anchor moveWithCells="1">
                  <from>
                    <xdr:col>15</xdr:col>
                    <xdr:colOff>30480</xdr:colOff>
                    <xdr:row>36</xdr:row>
                    <xdr:rowOff>45720</xdr:rowOff>
                  </from>
                  <to>
                    <xdr:col>15</xdr:col>
                    <xdr:colOff>259080</xdr:colOff>
                    <xdr:row>36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66" r:id="rId208" name="Group Box 206">
              <controlPr defaultSize="0" print="0" autoFill="0" autoPict="0">
                <anchor moveWithCells="1">
                  <from>
                    <xdr:col>6</xdr:col>
                    <xdr:colOff>68580</xdr:colOff>
                    <xdr:row>37</xdr:row>
                    <xdr:rowOff>0</xdr:rowOff>
                  </from>
                  <to>
                    <xdr:col>16</xdr:col>
                    <xdr:colOff>76200</xdr:colOff>
                    <xdr:row>37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67" r:id="rId209" name="Option Button 207">
              <controlPr defaultSize="0" autoFill="0" autoLine="0" autoPict="0">
                <anchor moveWithCells="1">
                  <from>
                    <xdr:col>7</xdr:col>
                    <xdr:colOff>76200</xdr:colOff>
                    <xdr:row>37</xdr:row>
                    <xdr:rowOff>30480</xdr:rowOff>
                  </from>
                  <to>
                    <xdr:col>7</xdr:col>
                    <xdr:colOff>297180</xdr:colOff>
                    <xdr:row>37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68" r:id="rId210" name="Option Button 208">
              <controlPr defaultSize="0" autoFill="0" autoLine="0" autoPict="0">
                <anchor moveWithCells="1">
                  <from>
                    <xdr:col>9</xdr:col>
                    <xdr:colOff>60960</xdr:colOff>
                    <xdr:row>37</xdr:row>
                    <xdr:rowOff>30480</xdr:rowOff>
                  </from>
                  <to>
                    <xdr:col>9</xdr:col>
                    <xdr:colOff>289560</xdr:colOff>
                    <xdr:row>37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69" r:id="rId211" name="Option Button 209">
              <controlPr defaultSize="0" autoFill="0" autoLine="0" autoPict="0">
                <anchor moveWithCells="1">
                  <from>
                    <xdr:col>11</xdr:col>
                    <xdr:colOff>53340</xdr:colOff>
                    <xdr:row>37</xdr:row>
                    <xdr:rowOff>30480</xdr:rowOff>
                  </from>
                  <to>
                    <xdr:col>11</xdr:col>
                    <xdr:colOff>274320</xdr:colOff>
                    <xdr:row>37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70" r:id="rId212" name="Option Button 210">
              <controlPr defaultSize="0" autoFill="0" autoLine="0" autoPict="0">
                <anchor moveWithCells="1">
                  <from>
                    <xdr:col>13</xdr:col>
                    <xdr:colOff>45720</xdr:colOff>
                    <xdr:row>37</xdr:row>
                    <xdr:rowOff>30480</xdr:rowOff>
                  </from>
                  <to>
                    <xdr:col>13</xdr:col>
                    <xdr:colOff>266700</xdr:colOff>
                    <xdr:row>37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71" r:id="rId213" name="Option Button 211">
              <controlPr defaultSize="0" autoFill="0" autoLine="0" autoPict="0">
                <anchor moveWithCells="1">
                  <from>
                    <xdr:col>15</xdr:col>
                    <xdr:colOff>30480</xdr:colOff>
                    <xdr:row>37</xdr:row>
                    <xdr:rowOff>30480</xdr:rowOff>
                  </from>
                  <to>
                    <xdr:col>15</xdr:col>
                    <xdr:colOff>259080</xdr:colOff>
                    <xdr:row>37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72" r:id="rId214" name="Group Box 212">
              <controlPr defaultSize="0" print="0" autoFill="0" autoPict="0">
                <anchor moveWithCells="1">
                  <from>
                    <xdr:col>6</xdr:col>
                    <xdr:colOff>68580</xdr:colOff>
                    <xdr:row>40</xdr:row>
                    <xdr:rowOff>30480</xdr:rowOff>
                  </from>
                  <to>
                    <xdr:col>16</xdr:col>
                    <xdr:colOff>76200</xdr:colOff>
                    <xdr:row>40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73" r:id="rId215" name="Option Button 213">
              <controlPr defaultSize="0" autoFill="0" autoLine="0" autoPict="0">
                <anchor moveWithCells="1">
                  <from>
                    <xdr:col>7</xdr:col>
                    <xdr:colOff>76200</xdr:colOff>
                    <xdr:row>40</xdr:row>
                    <xdr:rowOff>60960</xdr:rowOff>
                  </from>
                  <to>
                    <xdr:col>7</xdr:col>
                    <xdr:colOff>297180</xdr:colOff>
                    <xdr:row>40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74" r:id="rId216" name="Option Button 214">
              <controlPr defaultSize="0" autoFill="0" autoLine="0" autoPict="0">
                <anchor moveWithCells="1">
                  <from>
                    <xdr:col>9</xdr:col>
                    <xdr:colOff>60960</xdr:colOff>
                    <xdr:row>40</xdr:row>
                    <xdr:rowOff>60960</xdr:rowOff>
                  </from>
                  <to>
                    <xdr:col>9</xdr:col>
                    <xdr:colOff>289560</xdr:colOff>
                    <xdr:row>40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75" r:id="rId217" name="Option Button 215">
              <controlPr defaultSize="0" autoFill="0" autoLine="0" autoPict="0">
                <anchor moveWithCells="1">
                  <from>
                    <xdr:col>11</xdr:col>
                    <xdr:colOff>53340</xdr:colOff>
                    <xdr:row>40</xdr:row>
                    <xdr:rowOff>60960</xdr:rowOff>
                  </from>
                  <to>
                    <xdr:col>11</xdr:col>
                    <xdr:colOff>274320</xdr:colOff>
                    <xdr:row>40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76" r:id="rId218" name="Option Button 216">
              <controlPr defaultSize="0" autoFill="0" autoLine="0" autoPict="0">
                <anchor moveWithCells="1">
                  <from>
                    <xdr:col>13</xdr:col>
                    <xdr:colOff>45720</xdr:colOff>
                    <xdr:row>40</xdr:row>
                    <xdr:rowOff>60960</xdr:rowOff>
                  </from>
                  <to>
                    <xdr:col>13</xdr:col>
                    <xdr:colOff>266700</xdr:colOff>
                    <xdr:row>40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77" r:id="rId219" name="Option Button 217">
              <controlPr defaultSize="0" autoFill="0" autoLine="0" autoPict="0">
                <anchor moveWithCells="1">
                  <from>
                    <xdr:col>15</xdr:col>
                    <xdr:colOff>30480</xdr:colOff>
                    <xdr:row>40</xdr:row>
                    <xdr:rowOff>60960</xdr:rowOff>
                  </from>
                  <to>
                    <xdr:col>15</xdr:col>
                    <xdr:colOff>259080</xdr:colOff>
                    <xdr:row>40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78" r:id="rId220" name="Group Box 218">
              <controlPr defaultSize="0" print="0" autoFill="0" autoPict="0">
                <anchor moveWithCells="1">
                  <from>
                    <xdr:col>6</xdr:col>
                    <xdr:colOff>68580</xdr:colOff>
                    <xdr:row>41</xdr:row>
                    <xdr:rowOff>22860</xdr:rowOff>
                  </from>
                  <to>
                    <xdr:col>16</xdr:col>
                    <xdr:colOff>76200</xdr:colOff>
                    <xdr:row>41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79" r:id="rId221" name="Option Button 219">
              <controlPr defaultSize="0" autoFill="0" autoLine="0" autoPict="0">
                <anchor moveWithCells="1">
                  <from>
                    <xdr:col>7</xdr:col>
                    <xdr:colOff>76200</xdr:colOff>
                    <xdr:row>41</xdr:row>
                    <xdr:rowOff>45720</xdr:rowOff>
                  </from>
                  <to>
                    <xdr:col>7</xdr:col>
                    <xdr:colOff>297180</xdr:colOff>
                    <xdr:row>41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80" r:id="rId222" name="Option Button 220">
              <controlPr defaultSize="0" autoFill="0" autoLine="0" autoPict="0">
                <anchor moveWithCells="1">
                  <from>
                    <xdr:col>9</xdr:col>
                    <xdr:colOff>60960</xdr:colOff>
                    <xdr:row>41</xdr:row>
                    <xdr:rowOff>45720</xdr:rowOff>
                  </from>
                  <to>
                    <xdr:col>9</xdr:col>
                    <xdr:colOff>289560</xdr:colOff>
                    <xdr:row>41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81" r:id="rId223" name="Option Button 221">
              <controlPr defaultSize="0" autoFill="0" autoLine="0" autoPict="0">
                <anchor moveWithCells="1">
                  <from>
                    <xdr:col>11</xdr:col>
                    <xdr:colOff>53340</xdr:colOff>
                    <xdr:row>41</xdr:row>
                    <xdr:rowOff>45720</xdr:rowOff>
                  </from>
                  <to>
                    <xdr:col>11</xdr:col>
                    <xdr:colOff>274320</xdr:colOff>
                    <xdr:row>41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82" r:id="rId224" name="Option Button 222">
              <controlPr defaultSize="0" autoFill="0" autoLine="0" autoPict="0">
                <anchor moveWithCells="1">
                  <from>
                    <xdr:col>13</xdr:col>
                    <xdr:colOff>45720</xdr:colOff>
                    <xdr:row>41</xdr:row>
                    <xdr:rowOff>45720</xdr:rowOff>
                  </from>
                  <to>
                    <xdr:col>13</xdr:col>
                    <xdr:colOff>266700</xdr:colOff>
                    <xdr:row>41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83" r:id="rId225" name="Option Button 223">
              <controlPr defaultSize="0" autoFill="0" autoLine="0" autoPict="0">
                <anchor moveWithCells="1">
                  <from>
                    <xdr:col>15</xdr:col>
                    <xdr:colOff>30480</xdr:colOff>
                    <xdr:row>41</xdr:row>
                    <xdr:rowOff>45720</xdr:rowOff>
                  </from>
                  <to>
                    <xdr:col>15</xdr:col>
                    <xdr:colOff>259080</xdr:colOff>
                    <xdr:row>41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84" r:id="rId226" name="Group Box 224">
              <controlPr defaultSize="0" print="0" autoFill="0" autoPict="0">
                <anchor moveWithCells="1">
                  <from>
                    <xdr:col>6</xdr:col>
                    <xdr:colOff>68580</xdr:colOff>
                    <xdr:row>42</xdr:row>
                    <xdr:rowOff>30480</xdr:rowOff>
                  </from>
                  <to>
                    <xdr:col>16</xdr:col>
                    <xdr:colOff>76200</xdr:colOff>
                    <xdr:row>42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85" r:id="rId227" name="Option Button 225">
              <controlPr defaultSize="0" autoFill="0" autoLine="0" autoPict="0">
                <anchor moveWithCells="1">
                  <from>
                    <xdr:col>7</xdr:col>
                    <xdr:colOff>76200</xdr:colOff>
                    <xdr:row>42</xdr:row>
                    <xdr:rowOff>60960</xdr:rowOff>
                  </from>
                  <to>
                    <xdr:col>7</xdr:col>
                    <xdr:colOff>297180</xdr:colOff>
                    <xdr:row>42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86" r:id="rId228" name="Option Button 226">
              <controlPr defaultSize="0" autoFill="0" autoLine="0" autoPict="0">
                <anchor moveWithCells="1">
                  <from>
                    <xdr:col>9</xdr:col>
                    <xdr:colOff>60960</xdr:colOff>
                    <xdr:row>42</xdr:row>
                    <xdr:rowOff>60960</xdr:rowOff>
                  </from>
                  <to>
                    <xdr:col>9</xdr:col>
                    <xdr:colOff>289560</xdr:colOff>
                    <xdr:row>42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87" r:id="rId229" name="Option Button 227">
              <controlPr defaultSize="0" autoFill="0" autoLine="0" autoPict="0">
                <anchor moveWithCells="1">
                  <from>
                    <xdr:col>11</xdr:col>
                    <xdr:colOff>53340</xdr:colOff>
                    <xdr:row>42</xdr:row>
                    <xdr:rowOff>60960</xdr:rowOff>
                  </from>
                  <to>
                    <xdr:col>11</xdr:col>
                    <xdr:colOff>274320</xdr:colOff>
                    <xdr:row>42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88" r:id="rId230" name="Option Button 228">
              <controlPr defaultSize="0" autoFill="0" autoLine="0" autoPict="0">
                <anchor moveWithCells="1">
                  <from>
                    <xdr:col>13</xdr:col>
                    <xdr:colOff>45720</xdr:colOff>
                    <xdr:row>42</xdr:row>
                    <xdr:rowOff>60960</xdr:rowOff>
                  </from>
                  <to>
                    <xdr:col>13</xdr:col>
                    <xdr:colOff>266700</xdr:colOff>
                    <xdr:row>42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89" r:id="rId231" name="Option Button 229">
              <controlPr defaultSize="0" autoFill="0" autoLine="0" autoPict="0">
                <anchor moveWithCells="1">
                  <from>
                    <xdr:col>15</xdr:col>
                    <xdr:colOff>30480</xdr:colOff>
                    <xdr:row>42</xdr:row>
                    <xdr:rowOff>60960</xdr:rowOff>
                  </from>
                  <to>
                    <xdr:col>15</xdr:col>
                    <xdr:colOff>259080</xdr:colOff>
                    <xdr:row>42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90" r:id="rId232" name="Group Box 230">
              <controlPr defaultSize="0" print="0" autoFill="0" autoPict="0">
                <anchor moveWithCells="1">
                  <from>
                    <xdr:col>6</xdr:col>
                    <xdr:colOff>68580</xdr:colOff>
                    <xdr:row>44</xdr:row>
                    <xdr:rowOff>30480</xdr:rowOff>
                  </from>
                  <to>
                    <xdr:col>16</xdr:col>
                    <xdr:colOff>76200</xdr:colOff>
                    <xdr:row>44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91" r:id="rId233" name="Option Button 231">
              <controlPr defaultSize="0" autoFill="0" autoLine="0" autoPict="0">
                <anchor moveWithCells="1">
                  <from>
                    <xdr:col>7</xdr:col>
                    <xdr:colOff>76200</xdr:colOff>
                    <xdr:row>44</xdr:row>
                    <xdr:rowOff>60960</xdr:rowOff>
                  </from>
                  <to>
                    <xdr:col>7</xdr:col>
                    <xdr:colOff>297180</xdr:colOff>
                    <xdr:row>44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92" r:id="rId234" name="Option Button 232">
              <controlPr defaultSize="0" autoFill="0" autoLine="0" autoPict="0">
                <anchor moveWithCells="1">
                  <from>
                    <xdr:col>9</xdr:col>
                    <xdr:colOff>60960</xdr:colOff>
                    <xdr:row>44</xdr:row>
                    <xdr:rowOff>60960</xdr:rowOff>
                  </from>
                  <to>
                    <xdr:col>9</xdr:col>
                    <xdr:colOff>289560</xdr:colOff>
                    <xdr:row>44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93" r:id="rId235" name="Option Button 233">
              <controlPr defaultSize="0" autoFill="0" autoLine="0" autoPict="0">
                <anchor moveWithCells="1">
                  <from>
                    <xdr:col>11</xdr:col>
                    <xdr:colOff>53340</xdr:colOff>
                    <xdr:row>44</xdr:row>
                    <xdr:rowOff>60960</xdr:rowOff>
                  </from>
                  <to>
                    <xdr:col>11</xdr:col>
                    <xdr:colOff>274320</xdr:colOff>
                    <xdr:row>44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94" r:id="rId236" name="Option Button 234">
              <controlPr defaultSize="0" autoFill="0" autoLine="0" autoPict="0">
                <anchor moveWithCells="1">
                  <from>
                    <xdr:col>13</xdr:col>
                    <xdr:colOff>45720</xdr:colOff>
                    <xdr:row>44</xdr:row>
                    <xdr:rowOff>60960</xdr:rowOff>
                  </from>
                  <to>
                    <xdr:col>13</xdr:col>
                    <xdr:colOff>266700</xdr:colOff>
                    <xdr:row>44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95" r:id="rId237" name="Option Button 235">
              <controlPr defaultSize="0" autoFill="0" autoLine="0" autoPict="0">
                <anchor moveWithCells="1">
                  <from>
                    <xdr:col>15</xdr:col>
                    <xdr:colOff>30480</xdr:colOff>
                    <xdr:row>44</xdr:row>
                    <xdr:rowOff>60960</xdr:rowOff>
                  </from>
                  <to>
                    <xdr:col>15</xdr:col>
                    <xdr:colOff>259080</xdr:colOff>
                    <xdr:row>44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96" r:id="rId238" name="Group Box 236">
              <controlPr defaultSize="0" print="0" autoFill="0" autoPict="0">
                <anchor moveWithCells="1">
                  <from>
                    <xdr:col>6</xdr:col>
                    <xdr:colOff>68580</xdr:colOff>
                    <xdr:row>45</xdr:row>
                    <xdr:rowOff>38100</xdr:rowOff>
                  </from>
                  <to>
                    <xdr:col>16</xdr:col>
                    <xdr:colOff>76200</xdr:colOff>
                    <xdr:row>45</xdr:row>
                    <xdr:rowOff>213360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97" r:id="rId239" name="Option Button 237">
              <controlPr defaultSize="0" autoFill="0" autoLine="0" autoPict="0">
                <anchor moveWithCells="1">
                  <from>
                    <xdr:col>7</xdr:col>
                    <xdr:colOff>76200</xdr:colOff>
                    <xdr:row>45</xdr:row>
                    <xdr:rowOff>68580</xdr:rowOff>
                  </from>
                  <to>
                    <xdr:col>7</xdr:col>
                    <xdr:colOff>297180</xdr:colOff>
                    <xdr:row>45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98" r:id="rId240" name="Option Button 238">
              <controlPr defaultSize="0" autoFill="0" autoLine="0" autoPict="0">
                <anchor moveWithCells="1">
                  <from>
                    <xdr:col>9</xdr:col>
                    <xdr:colOff>60960</xdr:colOff>
                    <xdr:row>45</xdr:row>
                    <xdr:rowOff>68580</xdr:rowOff>
                  </from>
                  <to>
                    <xdr:col>9</xdr:col>
                    <xdr:colOff>289560</xdr:colOff>
                    <xdr:row>45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99" r:id="rId241" name="Option Button 239">
              <controlPr defaultSize="0" autoFill="0" autoLine="0" autoPict="0">
                <anchor moveWithCells="1">
                  <from>
                    <xdr:col>11</xdr:col>
                    <xdr:colOff>53340</xdr:colOff>
                    <xdr:row>45</xdr:row>
                    <xdr:rowOff>68580</xdr:rowOff>
                  </from>
                  <to>
                    <xdr:col>11</xdr:col>
                    <xdr:colOff>274320</xdr:colOff>
                    <xdr:row>45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00" r:id="rId242" name="Option Button 240">
              <controlPr defaultSize="0" autoFill="0" autoLine="0" autoPict="0">
                <anchor moveWithCells="1">
                  <from>
                    <xdr:col>13</xdr:col>
                    <xdr:colOff>45720</xdr:colOff>
                    <xdr:row>45</xdr:row>
                    <xdr:rowOff>68580</xdr:rowOff>
                  </from>
                  <to>
                    <xdr:col>13</xdr:col>
                    <xdr:colOff>266700</xdr:colOff>
                    <xdr:row>45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01" r:id="rId243" name="Option Button 241">
              <controlPr defaultSize="0" autoFill="0" autoLine="0" autoPict="0">
                <anchor moveWithCells="1">
                  <from>
                    <xdr:col>15</xdr:col>
                    <xdr:colOff>30480</xdr:colOff>
                    <xdr:row>45</xdr:row>
                    <xdr:rowOff>68580</xdr:rowOff>
                  </from>
                  <to>
                    <xdr:col>15</xdr:col>
                    <xdr:colOff>259080</xdr:colOff>
                    <xdr:row>45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02" r:id="rId244" name="Group Box 242">
              <controlPr defaultSize="0" print="0" autoFill="0" autoPict="0">
                <anchor moveWithCells="1">
                  <from>
                    <xdr:col>6</xdr:col>
                    <xdr:colOff>68580</xdr:colOff>
                    <xdr:row>48</xdr:row>
                    <xdr:rowOff>7620</xdr:rowOff>
                  </from>
                  <to>
                    <xdr:col>16</xdr:col>
                    <xdr:colOff>76200</xdr:colOff>
                    <xdr:row>48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03" r:id="rId245" name="Option Button 243">
              <controlPr defaultSize="0" autoFill="0" autoLine="0" autoPict="0">
                <anchor moveWithCells="1">
                  <from>
                    <xdr:col>7</xdr:col>
                    <xdr:colOff>76200</xdr:colOff>
                    <xdr:row>48</xdr:row>
                    <xdr:rowOff>45720</xdr:rowOff>
                  </from>
                  <to>
                    <xdr:col>7</xdr:col>
                    <xdr:colOff>297180</xdr:colOff>
                    <xdr:row>48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04" r:id="rId246" name="Option Button 244">
              <controlPr defaultSize="0" autoFill="0" autoLine="0" autoPict="0">
                <anchor moveWithCells="1">
                  <from>
                    <xdr:col>9</xdr:col>
                    <xdr:colOff>60960</xdr:colOff>
                    <xdr:row>48</xdr:row>
                    <xdr:rowOff>45720</xdr:rowOff>
                  </from>
                  <to>
                    <xdr:col>9</xdr:col>
                    <xdr:colOff>289560</xdr:colOff>
                    <xdr:row>48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05" r:id="rId247" name="Option Button 245">
              <controlPr defaultSize="0" autoFill="0" autoLine="0" autoPict="0">
                <anchor moveWithCells="1">
                  <from>
                    <xdr:col>11</xdr:col>
                    <xdr:colOff>53340</xdr:colOff>
                    <xdr:row>48</xdr:row>
                    <xdr:rowOff>45720</xdr:rowOff>
                  </from>
                  <to>
                    <xdr:col>11</xdr:col>
                    <xdr:colOff>274320</xdr:colOff>
                    <xdr:row>48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06" r:id="rId248" name="Option Button 246">
              <controlPr defaultSize="0" autoFill="0" autoLine="0" autoPict="0">
                <anchor moveWithCells="1">
                  <from>
                    <xdr:col>13</xdr:col>
                    <xdr:colOff>45720</xdr:colOff>
                    <xdr:row>48</xdr:row>
                    <xdr:rowOff>45720</xdr:rowOff>
                  </from>
                  <to>
                    <xdr:col>13</xdr:col>
                    <xdr:colOff>266700</xdr:colOff>
                    <xdr:row>48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07" r:id="rId249" name="Option Button 247">
              <controlPr defaultSize="0" autoFill="0" autoLine="0" autoPict="0">
                <anchor moveWithCells="1">
                  <from>
                    <xdr:col>15</xdr:col>
                    <xdr:colOff>30480</xdr:colOff>
                    <xdr:row>48</xdr:row>
                    <xdr:rowOff>45720</xdr:rowOff>
                  </from>
                  <to>
                    <xdr:col>15</xdr:col>
                    <xdr:colOff>259080</xdr:colOff>
                    <xdr:row>48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08" r:id="rId250" name="Group Box 248">
              <controlPr defaultSize="0" print="0" autoFill="0" autoPict="0">
                <anchor moveWithCells="1">
                  <from>
                    <xdr:col>6</xdr:col>
                    <xdr:colOff>68580</xdr:colOff>
                    <xdr:row>51</xdr:row>
                    <xdr:rowOff>0</xdr:rowOff>
                  </from>
                  <to>
                    <xdr:col>16</xdr:col>
                    <xdr:colOff>76200</xdr:colOff>
                    <xdr:row>51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09" r:id="rId251" name="Option Button 249">
              <controlPr defaultSize="0" autoFill="0" autoLine="0" autoPict="0">
                <anchor moveWithCells="1">
                  <from>
                    <xdr:col>7</xdr:col>
                    <xdr:colOff>76200</xdr:colOff>
                    <xdr:row>51</xdr:row>
                    <xdr:rowOff>30480</xdr:rowOff>
                  </from>
                  <to>
                    <xdr:col>7</xdr:col>
                    <xdr:colOff>297180</xdr:colOff>
                    <xdr:row>51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10" r:id="rId252" name="Option Button 250">
              <controlPr defaultSize="0" autoFill="0" autoLine="0" autoPict="0">
                <anchor moveWithCells="1">
                  <from>
                    <xdr:col>9</xdr:col>
                    <xdr:colOff>60960</xdr:colOff>
                    <xdr:row>51</xdr:row>
                    <xdr:rowOff>30480</xdr:rowOff>
                  </from>
                  <to>
                    <xdr:col>9</xdr:col>
                    <xdr:colOff>289560</xdr:colOff>
                    <xdr:row>51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11" r:id="rId253" name="Option Button 251">
              <controlPr defaultSize="0" autoFill="0" autoLine="0" autoPict="0">
                <anchor moveWithCells="1">
                  <from>
                    <xdr:col>11</xdr:col>
                    <xdr:colOff>53340</xdr:colOff>
                    <xdr:row>51</xdr:row>
                    <xdr:rowOff>30480</xdr:rowOff>
                  </from>
                  <to>
                    <xdr:col>11</xdr:col>
                    <xdr:colOff>274320</xdr:colOff>
                    <xdr:row>51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12" r:id="rId254" name="Option Button 252">
              <controlPr defaultSize="0" autoFill="0" autoLine="0" autoPict="0">
                <anchor moveWithCells="1">
                  <from>
                    <xdr:col>13</xdr:col>
                    <xdr:colOff>45720</xdr:colOff>
                    <xdr:row>51</xdr:row>
                    <xdr:rowOff>30480</xdr:rowOff>
                  </from>
                  <to>
                    <xdr:col>13</xdr:col>
                    <xdr:colOff>266700</xdr:colOff>
                    <xdr:row>51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13" r:id="rId255" name="Option Button 253">
              <controlPr defaultSize="0" autoFill="0" autoLine="0" autoPict="0">
                <anchor moveWithCells="1">
                  <from>
                    <xdr:col>15</xdr:col>
                    <xdr:colOff>30480</xdr:colOff>
                    <xdr:row>51</xdr:row>
                    <xdr:rowOff>30480</xdr:rowOff>
                  </from>
                  <to>
                    <xdr:col>15</xdr:col>
                    <xdr:colOff>259080</xdr:colOff>
                    <xdr:row>51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14" r:id="rId256" name="Group Box 254">
              <controlPr defaultSize="0" print="0" autoFill="0" autoPict="0">
                <anchor moveWithCells="1">
                  <from>
                    <xdr:col>6</xdr:col>
                    <xdr:colOff>68580</xdr:colOff>
                    <xdr:row>52</xdr:row>
                    <xdr:rowOff>7620</xdr:rowOff>
                  </from>
                  <to>
                    <xdr:col>16</xdr:col>
                    <xdr:colOff>76200</xdr:colOff>
                    <xdr:row>52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15" r:id="rId257" name="Option Button 255">
              <controlPr defaultSize="0" autoFill="0" autoLine="0" autoPict="0">
                <anchor moveWithCells="1">
                  <from>
                    <xdr:col>7</xdr:col>
                    <xdr:colOff>76200</xdr:colOff>
                    <xdr:row>52</xdr:row>
                    <xdr:rowOff>45720</xdr:rowOff>
                  </from>
                  <to>
                    <xdr:col>7</xdr:col>
                    <xdr:colOff>297180</xdr:colOff>
                    <xdr:row>52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16" r:id="rId258" name="Option Button 256">
              <controlPr defaultSize="0" autoFill="0" autoLine="0" autoPict="0">
                <anchor moveWithCells="1">
                  <from>
                    <xdr:col>9</xdr:col>
                    <xdr:colOff>60960</xdr:colOff>
                    <xdr:row>52</xdr:row>
                    <xdr:rowOff>45720</xdr:rowOff>
                  </from>
                  <to>
                    <xdr:col>9</xdr:col>
                    <xdr:colOff>289560</xdr:colOff>
                    <xdr:row>52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17" r:id="rId259" name="Option Button 257">
              <controlPr defaultSize="0" autoFill="0" autoLine="0" autoPict="0">
                <anchor moveWithCells="1">
                  <from>
                    <xdr:col>11</xdr:col>
                    <xdr:colOff>53340</xdr:colOff>
                    <xdr:row>52</xdr:row>
                    <xdr:rowOff>45720</xdr:rowOff>
                  </from>
                  <to>
                    <xdr:col>11</xdr:col>
                    <xdr:colOff>274320</xdr:colOff>
                    <xdr:row>52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18" r:id="rId260" name="Option Button 258">
              <controlPr defaultSize="0" autoFill="0" autoLine="0" autoPict="0">
                <anchor moveWithCells="1">
                  <from>
                    <xdr:col>13</xdr:col>
                    <xdr:colOff>45720</xdr:colOff>
                    <xdr:row>52</xdr:row>
                    <xdr:rowOff>45720</xdr:rowOff>
                  </from>
                  <to>
                    <xdr:col>13</xdr:col>
                    <xdr:colOff>266700</xdr:colOff>
                    <xdr:row>52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19" r:id="rId261" name="Option Button 259">
              <controlPr defaultSize="0" autoFill="0" autoLine="0" autoPict="0">
                <anchor moveWithCells="1">
                  <from>
                    <xdr:col>15</xdr:col>
                    <xdr:colOff>30480</xdr:colOff>
                    <xdr:row>52</xdr:row>
                    <xdr:rowOff>45720</xdr:rowOff>
                  </from>
                  <to>
                    <xdr:col>15</xdr:col>
                    <xdr:colOff>259080</xdr:colOff>
                    <xdr:row>52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20" r:id="rId262" name="Group Box 260">
              <controlPr defaultSize="0" print="0" autoFill="0" autoPict="0">
                <anchor moveWithCells="1">
                  <from>
                    <xdr:col>6</xdr:col>
                    <xdr:colOff>68580</xdr:colOff>
                    <xdr:row>53</xdr:row>
                    <xdr:rowOff>0</xdr:rowOff>
                  </from>
                  <to>
                    <xdr:col>16</xdr:col>
                    <xdr:colOff>76200</xdr:colOff>
                    <xdr:row>53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21" r:id="rId263" name="Option Button 261">
              <controlPr defaultSize="0" autoFill="0" autoLine="0" autoPict="0">
                <anchor moveWithCells="1">
                  <from>
                    <xdr:col>7</xdr:col>
                    <xdr:colOff>76200</xdr:colOff>
                    <xdr:row>53</xdr:row>
                    <xdr:rowOff>30480</xdr:rowOff>
                  </from>
                  <to>
                    <xdr:col>7</xdr:col>
                    <xdr:colOff>297180</xdr:colOff>
                    <xdr:row>53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22" r:id="rId264" name="Option Button 262">
              <controlPr defaultSize="0" autoFill="0" autoLine="0" autoPict="0">
                <anchor moveWithCells="1">
                  <from>
                    <xdr:col>9</xdr:col>
                    <xdr:colOff>60960</xdr:colOff>
                    <xdr:row>53</xdr:row>
                    <xdr:rowOff>30480</xdr:rowOff>
                  </from>
                  <to>
                    <xdr:col>9</xdr:col>
                    <xdr:colOff>289560</xdr:colOff>
                    <xdr:row>53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23" r:id="rId265" name="Option Button 263">
              <controlPr defaultSize="0" autoFill="0" autoLine="0" autoPict="0">
                <anchor moveWithCells="1">
                  <from>
                    <xdr:col>11</xdr:col>
                    <xdr:colOff>53340</xdr:colOff>
                    <xdr:row>53</xdr:row>
                    <xdr:rowOff>30480</xdr:rowOff>
                  </from>
                  <to>
                    <xdr:col>11</xdr:col>
                    <xdr:colOff>274320</xdr:colOff>
                    <xdr:row>53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24" r:id="rId266" name="Option Button 264">
              <controlPr defaultSize="0" autoFill="0" autoLine="0" autoPict="0">
                <anchor moveWithCells="1">
                  <from>
                    <xdr:col>13</xdr:col>
                    <xdr:colOff>45720</xdr:colOff>
                    <xdr:row>53</xdr:row>
                    <xdr:rowOff>30480</xdr:rowOff>
                  </from>
                  <to>
                    <xdr:col>13</xdr:col>
                    <xdr:colOff>266700</xdr:colOff>
                    <xdr:row>53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25" r:id="rId267" name="Option Button 265">
              <controlPr defaultSize="0" autoFill="0" autoLine="0" autoPict="0">
                <anchor moveWithCells="1">
                  <from>
                    <xdr:col>15</xdr:col>
                    <xdr:colOff>30480</xdr:colOff>
                    <xdr:row>53</xdr:row>
                    <xdr:rowOff>30480</xdr:rowOff>
                  </from>
                  <to>
                    <xdr:col>15</xdr:col>
                    <xdr:colOff>259080</xdr:colOff>
                    <xdr:row>53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26" r:id="rId268" name="Group Box 266">
              <controlPr defaultSize="0" print="0" autoFill="0" autoPict="0">
                <anchor moveWithCells="1">
                  <from>
                    <xdr:col>6</xdr:col>
                    <xdr:colOff>68580</xdr:colOff>
                    <xdr:row>57</xdr:row>
                    <xdr:rowOff>30480</xdr:rowOff>
                  </from>
                  <to>
                    <xdr:col>16</xdr:col>
                    <xdr:colOff>76200</xdr:colOff>
                    <xdr:row>57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27" r:id="rId269" name="Option Button 267">
              <controlPr defaultSize="0" autoFill="0" autoLine="0" autoPict="0">
                <anchor moveWithCells="1">
                  <from>
                    <xdr:col>7</xdr:col>
                    <xdr:colOff>76200</xdr:colOff>
                    <xdr:row>57</xdr:row>
                    <xdr:rowOff>60960</xdr:rowOff>
                  </from>
                  <to>
                    <xdr:col>7</xdr:col>
                    <xdr:colOff>297180</xdr:colOff>
                    <xdr:row>57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28" r:id="rId270" name="Option Button 268">
              <controlPr defaultSize="0" autoFill="0" autoLine="0" autoPict="0">
                <anchor moveWithCells="1">
                  <from>
                    <xdr:col>9</xdr:col>
                    <xdr:colOff>60960</xdr:colOff>
                    <xdr:row>57</xdr:row>
                    <xdr:rowOff>60960</xdr:rowOff>
                  </from>
                  <to>
                    <xdr:col>9</xdr:col>
                    <xdr:colOff>289560</xdr:colOff>
                    <xdr:row>57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29" r:id="rId271" name="Option Button 269">
              <controlPr defaultSize="0" autoFill="0" autoLine="0" autoPict="0">
                <anchor moveWithCells="1">
                  <from>
                    <xdr:col>11</xdr:col>
                    <xdr:colOff>53340</xdr:colOff>
                    <xdr:row>57</xdr:row>
                    <xdr:rowOff>60960</xdr:rowOff>
                  </from>
                  <to>
                    <xdr:col>11</xdr:col>
                    <xdr:colOff>274320</xdr:colOff>
                    <xdr:row>57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30" r:id="rId272" name="Option Button 270">
              <controlPr defaultSize="0" autoFill="0" autoLine="0" autoPict="0">
                <anchor moveWithCells="1">
                  <from>
                    <xdr:col>13</xdr:col>
                    <xdr:colOff>45720</xdr:colOff>
                    <xdr:row>57</xdr:row>
                    <xdr:rowOff>60960</xdr:rowOff>
                  </from>
                  <to>
                    <xdr:col>13</xdr:col>
                    <xdr:colOff>266700</xdr:colOff>
                    <xdr:row>57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31" r:id="rId273" name="Option Button 271">
              <controlPr defaultSize="0" autoFill="0" autoLine="0" autoPict="0">
                <anchor moveWithCells="1">
                  <from>
                    <xdr:col>15</xdr:col>
                    <xdr:colOff>30480</xdr:colOff>
                    <xdr:row>57</xdr:row>
                    <xdr:rowOff>60960</xdr:rowOff>
                  </from>
                  <to>
                    <xdr:col>15</xdr:col>
                    <xdr:colOff>259080</xdr:colOff>
                    <xdr:row>57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32" r:id="rId274" name="Group Box 272">
              <controlPr defaultSize="0" print="0" autoFill="0" autoPict="0">
                <anchor moveWithCells="1">
                  <from>
                    <xdr:col>6</xdr:col>
                    <xdr:colOff>68580</xdr:colOff>
                    <xdr:row>58</xdr:row>
                    <xdr:rowOff>7620</xdr:rowOff>
                  </from>
                  <to>
                    <xdr:col>16</xdr:col>
                    <xdr:colOff>76200</xdr:colOff>
                    <xdr:row>58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33" r:id="rId275" name="Option Button 273">
              <controlPr defaultSize="0" autoFill="0" autoLine="0" autoPict="0">
                <anchor moveWithCells="1">
                  <from>
                    <xdr:col>7</xdr:col>
                    <xdr:colOff>76200</xdr:colOff>
                    <xdr:row>58</xdr:row>
                    <xdr:rowOff>38100</xdr:rowOff>
                  </from>
                  <to>
                    <xdr:col>7</xdr:col>
                    <xdr:colOff>297180</xdr:colOff>
                    <xdr:row>58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34" r:id="rId276" name="Option Button 274">
              <controlPr defaultSize="0" autoFill="0" autoLine="0" autoPict="0">
                <anchor moveWithCells="1">
                  <from>
                    <xdr:col>9</xdr:col>
                    <xdr:colOff>60960</xdr:colOff>
                    <xdr:row>58</xdr:row>
                    <xdr:rowOff>38100</xdr:rowOff>
                  </from>
                  <to>
                    <xdr:col>9</xdr:col>
                    <xdr:colOff>289560</xdr:colOff>
                    <xdr:row>58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35" r:id="rId277" name="Option Button 275">
              <controlPr defaultSize="0" autoFill="0" autoLine="0" autoPict="0">
                <anchor moveWithCells="1">
                  <from>
                    <xdr:col>11</xdr:col>
                    <xdr:colOff>53340</xdr:colOff>
                    <xdr:row>58</xdr:row>
                    <xdr:rowOff>38100</xdr:rowOff>
                  </from>
                  <to>
                    <xdr:col>11</xdr:col>
                    <xdr:colOff>274320</xdr:colOff>
                    <xdr:row>58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36" r:id="rId278" name="Option Button 276">
              <controlPr defaultSize="0" autoFill="0" autoLine="0" autoPict="0">
                <anchor moveWithCells="1">
                  <from>
                    <xdr:col>13</xdr:col>
                    <xdr:colOff>45720</xdr:colOff>
                    <xdr:row>58</xdr:row>
                    <xdr:rowOff>38100</xdr:rowOff>
                  </from>
                  <to>
                    <xdr:col>13</xdr:col>
                    <xdr:colOff>266700</xdr:colOff>
                    <xdr:row>58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37" r:id="rId279" name="Option Button 277">
              <controlPr defaultSize="0" autoFill="0" autoLine="0" autoPict="0">
                <anchor moveWithCells="1">
                  <from>
                    <xdr:col>15</xdr:col>
                    <xdr:colOff>30480</xdr:colOff>
                    <xdr:row>58</xdr:row>
                    <xdr:rowOff>38100</xdr:rowOff>
                  </from>
                  <to>
                    <xdr:col>15</xdr:col>
                    <xdr:colOff>259080</xdr:colOff>
                    <xdr:row>58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38" r:id="rId280" name="Group Box 278">
              <controlPr defaultSize="0" print="0" autoFill="0" autoPict="0">
                <anchor moveWithCells="1">
                  <from>
                    <xdr:col>6</xdr:col>
                    <xdr:colOff>68580</xdr:colOff>
                    <xdr:row>59</xdr:row>
                    <xdr:rowOff>30480</xdr:rowOff>
                  </from>
                  <to>
                    <xdr:col>16</xdr:col>
                    <xdr:colOff>76200</xdr:colOff>
                    <xdr:row>59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39" r:id="rId281" name="Option Button 279">
              <controlPr defaultSize="0" autoFill="0" autoLine="0" autoPict="0">
                <anchor moveWithCells="1">
                  <from>
                    <xdr:col>7</xdr:col>
                    <xdr:colOff>76200</xdr:colOff>
                    <xdr:row>59</xdr:row>
                    <xdr:rowOff>60960</xdr:rowOff>
                  </from>
                  <to>
                    <xdr:col>7</xdr:col>
                    <xdr:colOff>297180</xdr:colOff>
                    <xdr:row>59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40" r:id="rId282" name="Option Button 280">
              <controlPr defaultSize="0" autoFill="0" autoLine="0" autoPict="0">
                <anchor moveWithCells="1">
                  <from>
                    <xdr:col>9</xdr:col>
                    <xdr:colOff>60960</xdr:colOff>
                    <xdr:row>59</xdr:row>
                    <xdr:rowOff>60960</xdr:rowOff>
                  </from>
                  <to>
                    <xdr:col>9</xdr:col>
                    <xdr:colOff>289560</xdr:colOff>
                    <xdr:row>59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41" r:id="rId283" name="Option Button 281">
              <controlPr defaultSize="0" autoFill="0" autoLine="0" autoPict="0">
                <anchor moveWithCells="1">
                  <from>
                    <xdr:col>11</xdr:col>
                    <xdr:colOff>53340</xdr:colOff>
                    <xdr:row>59</xdr:row>
                    <xdr:rowOff>60960</xdr:rowOff>
                  </from>
                  <to>
                    <xdr:col>11</xdr:col>
                    <xdr:colOff>274320</xdr:colOff>
                    <xdr:row>59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42" r:id="rId284" name="Option Button 282">
              <controlPr defaultSize="0" autoFill="0" autoLine="0" autoPict="0">
                <anchor moveWithCells="1">
                  <from>
                    <xdr:col>13</xdr:col>
                    <xdr:colOff>45720</xdr:colOff>
                    <xdr:row>59</xdr:row>
                    <xdr:rowOff>60960</xdr:rowOff>
                  </from>
                  <to>
                    <xdr:col>13</xdr:col>
                    <xdr:colOff>266700</xdr:colOff>
                    <xdr:row>59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43" r:id="rId285" name="Option Button 283">
              <controlPr defaultSize="0" autoFill="0" autoLine="0" autoPict="0">
                <anchor moveWithCells="1">
                  <from>
                    <xdr:col>15</xdr:col>
                    <xdr:colOff>30480</xdr:colOff>
                    <xdr:row>59</xdr:row>
                    <xdr:rowOff>60960</xdr:rowOff>
                  </from>
                  <to>
                    <xdr:col>15</xdr:col>
                    <xdr:colOff>259080</xdr:colOff>
                    <xdr:row>59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44" r:id="rId286" name="Group Box 284">
              <controlPr defaultSize="0" print="0" autoFill="0" autoPict="0">
                <anchor moveWithCells="1">
                  <from>
                    <xdr:col>6</xdr:col>
                    <xdr:colOff>68580</xdr:colOff>
                    <xdr:row>60</xdr:row>
                    <xdr:rowOff>30480</xdr:rowOff>
                  </from>
                  <to>
                    <xdr:col>16</xdr:col>
                    <xdr:colOff>76200</xdr:colOff>
                    <xdr:row>60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45" r:id="rId287" name="Option Button 285">
              <controlPr defaultSize="0" autoFill="0" autoLine="0" autoPict="0">
                <anchor moveWithCells="1">
                  <from>
                    <xdr:col>7</xdr:col>
                    <xdr:colOff>76200</xdr:colOff>
                    <xdr:row>60</xdr:row>
                    <xdr:rowOff>60960</xdr:rowOff>
                  </from>
                  <to>
                    <xdr:col>7</xdr:col>
                    <xdr:colOff>297180</xdr:colOff>
                    <xdr:row>60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46" r:id="rId288" name="Option Button 286">
              <controlPr defaultSize="0" autoFill="0" autoLine="0" autoPict="0">
                <anchor moveWithCells="1">
                  <from>
                    <xdr:col>9</xdr:col>
                    <xdr:colOff>60960</xdr:colOff>
                    <xdr:row>60</xdr:row>
                    <xdr:rowOff>60960</xdr:rowOff>
                  </from>
                  <to>
                    <xdr:col>9</xdr:col>
                    <xdr:colOff>289560</xdr:colOff>
                    <xdr:row>60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47" r:id="rId289" name="Option Button 287">
              <controlPr defaultSize="0" autoFill="0" autoLine="0" autoPict="0">
                <anchor moveWithCells="1">
                  <from>
                    <xdr:col>11</xdr:col>
                    <xdr:colOff>53340</xdr:colOff>
                    <xdr:row>60</xdr:row>
                    <xdr:rowOff>60960</xdr:rowOff>
                  </from>
                  <to>
                    <xdr:col>11</xdr:col>
                    <xdr:colOff>274320</xdr:colOff>
                    <xdr:row>60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48" r:id="rId290" name="Option Button 288">
              <controlPr defaultSize="0" autoFill="0" autoLine="0" autoPict="0">
                <anchor moveWithCells="1">
                  <from>
                    <xdr:col>13</xdr:col>
                    <xdr:colOff>45720</xdr:colOff>
                    <xdr:row>60</xdr:row>
                    <xdr:rowOff>60960</xdr:rowOff>
                  </from>
                  <to>
                    <xdr:col>13</xdr:col>
                    <xdr:colOff>266700</xdr:colOff>
                    <xdr:row>60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49" r:id="rId291" name="Option Button 289">
              <controlPr defaultSize="0" autoFill="0" autoLine="0" autoPict="0">
                <anchor moveWithCells="1">
                  <from>
                    <xdr:col>15</xdr:col>
                    <xdr:colOff>30480</xdr:colOff>
                    <xdr:row>60</xdr:row>
                    <xdr:rowOff>60960</xdr:rowOff>
                  </from>
                  <to>
                    <xdr:col>15</xdr:col>
                    <xdr:colOff>259080</xdr:colOff>
                    <xdr:row>60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50" r:id="rId292" name="Group Box 290">
              <controlPr defaultSize="0" print="0" autoFill="0" autoPict="0">
                <anchor moveWithCells="1">
                  <from>
                    <xdr:col>6</xdr:col>
                    <xdr:colOff>68580</xdr:colOff>
                    <xdr:row>63</xdr:row>
                    <xdr:rowOff>7620</xdr:rowOff>
                  </from>
                  <to>
                    <xdr:col>16</xdr:col>
                    <xdr:colOff>76200</xdr:colOff>
                    <xdr:row>63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51" r:id="rId293" name="Option Button 291">
              <controlPr defaultSize="0" autoFill="0" autoLine="0" autoPict="0">
                <anchor moveWithCells="1">
                  <from>
                    <xdr:col>7</xdr:col>
                    <xdr:colOff>76200</xdr:colOff>
                    <xdr:row>63</xdr:row>
                    <xdr:rowOff>45720</xdr:rowOff>
                  </from>
                  <to>
                    <xdr:col>7</xdr:col>
                    <xdr:colOff>297180</xdr:colOff>
                    <xdr:row>63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52" r:id="rId294" name="Option Button 292">
              <controlPr defaultSize="0" autoFill="0" autoLine="0" autoPict="0">
                <anchor moveWithCells="1">
                  <from>
                    <xdr:col>9</xdr:col>
                    <xdr:colOff>60960</xdr:colOff>
                    <xdr:row>63</xdr:row>
                    <xdr:rowOff>45720</xdr:rowOff>
                  </from>
                  <to>
                    <xdr:col>9</xdr:col>
                    <xdr:colOff>289560</xdr:colOff>
                    <xdr:row>63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53" r:id="rId295" name="Option Button 293">
              <controlPr defaultSize="0" autoFill="0" autoLine="0" autoPict="0">
                <anchor moveWithCells="1">
                  <from>
                    <xdr:col>11</xdr:col>
                    <xdr:colOff>53340</xdr:colOff>
                    <xdr:row>63</xdr:row>
                    <xdr:rowOff>45720</xdr:rowOff>
                  </from>
                  <to>
                    <xdr:col>11</xdr:col>
                    <xdr:colOff>274320</xdr:colOff>
                    <xdr:row>63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54" r:id="rId296" name="Option Button 294">
              <controlPr defaultSize="0" autoFill="0" autoLine="0" autoPict="0">
                <anchor moveWithCells="1">
                  <from>
                    <xdr:col>13</xdr:col>
                    <xdr:colOff>45720</xdr:colOff>
                    <xdr:row>63</xdr:row>
                    <xdr:rowOff>45720</xdr:rowOff>
                  </from>
                  <to>
                    <xdr:col>13</xdr:col>
                    <xdr:colOff>266700</xdr:colOff>
                    <xdr:row>63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55" r:id="rId297" name="Option Button 295">
              <controlPr defaultSize="0" autoFill="0" autoLine="0" autoPict="0">
                <anchor moveWithCells="1">
                  <from>
                    <xdr:col>15</xdr:col>
                    <xdr:colOff>30480</xdr:colOff>
                    <xdr:row>63</xdr:row>
                    <xdr:rowOff>45720</xdr:rowOff>
                  </from>
                  <to>
                    <xdr:col>15</xdr:col>
                    <xdr:colOff>259080</xdr:colOff>
                    <xdr:row>63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56" r:id="rId298" name="Group Box 296">
              <controlPr defaultSize="0" print="0" autoFill="0" autoPict="0">
                <anchor moveWithCells="1">
                  <from>
                    <xdr:col>6</xdr:col>
                    <xdr:colOff>68580</xdr:colOff>
                    <xdr:row>64</xdr:row>
                    <xdr:rowOff>22860</xdr:rowOff>
                  </from>
                  <to>
                    <xdr:col>16</xdr:col>
                    <xdr:colOff>76200</xdr:colOff>
                    <xdr:row>64</xdr:row>
                    <xdr:rowOff>213360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57" r:id="rId299" name="Option Button 297">
              <controlPr defaultSize="0" autoFill="0" autoLine="0" autoPict="0">
                <anchor moveWithCells="1">
                  <from>
                    <xdr:col>7</xdr:col>
                    <xdr:colOff>76200</xdr:colOff>
                    <xdr:row>64</xdr:row>
                    <xdr:rowOff>53340</xdr:rowOff>
                  </from>
                  <to>
                    <xdr:col>7</xdr:col>
                    <xdr:colOff>297180</xdr:colOff>
                    <xdr:row>64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58" r:id="rId300" name="Option Button 298">
              <controlPr defaultSize="0" autoFill="0" autoLine="0" autoPict="0">
                <anchor moveWithCells="1">
                  <from>
                    <xdr:col>9</xdr:col>
                    <xdr:colOff>60960</xdr:colOff>
                    <xdr:row>64</xdr:row>
                    <xdr:rowOff>53340</xdr:rowOff>
                  </from>
                  <to>
                    <xdr:col>9</xdr:col>
                    <xdr:colOff>289560</xdr:colOff>
                    <xdr:row>64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59" r:id="rId301" name="Option Button 299">
              <controlPr defaultSize="0" autoFill="0" autoLine="0" autoPict="0">
                <anchor moveWithCells="1">
                  <from>
                    <xdr:col>11</xdr:col>
                    <xdr:colOff>53340</xdr:colOff>
                    <xdr:row>64</xdr:row>
                    <xdr:rowOff>53340</xdr:rowOff>
                  </from>
                  <to>
                    <xdr:col>11</xdr:col>
                    <xdr:colOff>274320</xdr:colOff>
                    <xdr:row>64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60" r:id="rId302" name="Option Button 300">
              <controlPr defaultSize="0" autoFill="0" autoLine="0" autoPict="0">
                <anchor moveWithCells="1">
                  <from>
                    <xdr:col>13</xdr:col>
                    <xdr:colOff>45720</xdr:colOff>
                    <xdr:row>64</xdr:row>
                    <xdr:rowOff>53340</xdr:rowOff>
                  </from>
                  <to>
                    <xdr:col>13</xdr:col>
                    <xdr:colOff>266700</xdr:colOff>
                    <xdr:row>64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61" r:id="rId303" name="Option Button 301">
              <controlPr defaultSize="0" autoFill="0" autoLine="0" autoPict="0">
                <anchor moveWithCells="1">
                  <from>
                    <xdr:col>15</xdr:col>
                    <xdr:colOff>30480</xdr:colOff>
                    <xdr:row>64</xdr:row>
                    <xdr:rowOff>53340</xdr:rowOff>
                  </from>
                  <to>
                    <xdr:col>15</xdr:col>
                    <xdr:colOff>259080</xdr:colOff>
                    <xdr:row>64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62" r:id="rId304" name="Group Box 302">
              <controlPr defaultSize="0" print="0" autoFill="0" autoPict="0">
                <anchor moveWithCells="1">
                  <from>
                    <xdr:col>6</xdr:col>
                    <xdr:colOff>68580</xdr:colOff>
                    <xdr:row>65</xdr:row>
                    <xdr:rowOff>7620</xdr:rowOff>
                  </from>
                  <to>
                    <xdr:col>16</xdr:col>
                    <xdr:colOff>76200</xdr:colOff>
                    <xdr:row>65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63" r:id="rId305" name="Option Button 303">
              <controlPr defaultSize="0" autoFill="0" autoLine="0" autoPict="0">
                <anchor moveWithCells="1">
                  <from>
                    <xdr:col>7</xdr:col>
                    <xdr:colOff>76200</xdr:colOff>
                    <xdr:row>65</xdr:row>
                    <xdr:rowOff>45720</xdr:rowOff>
                  </from>
                  <to>
                    <xdr:col>7</xdr:col>
                    <xdr:colOff>297180</xdr:colOff>
                    <xdr:row>65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64" r:id="rId306" name="Option Button 304">
              <controlPr defaultSize="0" autoFill="0" autoLine="0" autoPict="0">
                <anchor moveWithCells="1">
                  <from>
                    <xdr:col>9</xdr:col>
                    <xdr:colOff>60960</xdr:colOff>
                    <xdr:row>65</xdr:row>
                    <xdr:rowOff>45720</xdr:rowOff>
                  </from>
                  <to>
                    <xdr:col>9</xdr:col>
                    <xdr:colOff>289560</xdr:colOff>
                    <xdr:row>65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65" r:id="rId307" name="Option Button 305">
              <controlPr defaultSize="0" autoFill="0" autoLine="0" autoPict="0">
                <anchor moveWithCells="1">
                  <from>
                    <xdr:col>11</xdr:col>
                    <xdr:colOff>53340</xdr:colOff>
                    <xdr:row>65</xdr:row>
                    <xdr:rowOff>45720</xdr:rowOff>
                  </from>
                  <to>
                    <xdr:col>11</xdr:col>
                    <xdr:colOff>274320</xdr:colOff>
                    <xdr:row>65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66" r:id="rId308" name="Option Button 306">
              <controlPr defaultSize="0" autoFill="0" autoLine="0" autoPict="0">
                <anchor moveWithCells="1">
                  <from>
                    <xdr:col>13</xdr:col>
                    <xdr:colOff>45720</xdr:colOff>
                    <xdr:row>65</xdr:row>
                    <xdr:rowOff>45720</xdr:rowOff>
                  </from>
                  <to>
                    <xdr:col>13</xdr:col>
                    <xdr:colOff>266700</xdr:colOff>
                    <xdr:row>65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67" r:id="rId309" name="Option Button 307">
              <controlPr defaultSize="0" autoFill="0" autoLine="0" autoPict="0">
                <anchor moveWithCells="1">
                  <from>
                    <xdr:col>15</xdr:col>
                    <xdr:colOff>30480</xdr:colOff>
                    <xdr:row>65</xdr:row>
                    <xdr:rowOff>45720</xdr:rowOff>
                  </from>
                  <to>
                    <xdr:col>15</xdr:col>
                    <xdr:colOff>259080</xdr:colOff>
                    <xdr:row>65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68" r:id="rId310" name="Group Box 308">
              <controlPr defaultSize="0" print="0" autoFill="0" autoPict="0">
                <anchor moveWithCells="1">
                  <from>
                    <xdr:col>6</xdr:col>
                    <xdr:colOff>68580</xdr:colOff>
                    <xdr:row>66</xdr:row>
                    <xdr:rowOff>7620</xdr:rowOff>
                  </from>
                  <to>
                    <xdr:col>16</xdr:col>
                    <xdr:colOff>76200</xdr:colOff>
                    <xdr:row>66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69" r:id="rId311" name="Option Button 309">
              <controlPr defaultSize="0" autoFill="0" autoLine="0" autoPict="0">
                <anchor moveWithCells="1">
                  <from>
                    <xdr:col>7</xdr:col>
                    <xdr:colOff>76200</xdr:colOff>
                    <xdr:row>66</xdr:row>
                    <xdr:rowOff>45720</xdr:rowOff>
                  </from>
                  <to>
                    <xdr:col>7</xdr:col>
                    <xdr:colOff>297180</xdr:colOff>
                    <xdr:row>66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70" r:id="rId312" name="Option Button 310">
              <controlPr defaultSize="0" autoFill="0" autoLine="0" autoPict="0">
                <anchor moveWithCells="1">
                  <from>
                    <xdr:col>9</xdr:col>
                    <xdr:colOff>60960</xdr:colOff>
                    <xdr:row>66</xdr:row>
                    <xdr:rowOff>45720</xdr:rowOff>
                  </from>
                  <to>
                    <xdr:col>9</xdr:col>
                    <xdr:colOff>289560</xdr:colOff>
                    <xdr:row>66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71" r:id="rId313" name="Option Button 311">
              <controlPr defaultSize="0" autoFill="0" autoLine="0" autoPict="0">
                <anchor moveWithCells="1">
                  <from>
                    <xdr:col>11</xdr:col>
                    <xdr:colOff>53340</xdr:colOff>
                    <xdr:row>66</xdr:row>
                    <xdr:rowOff>45720</xdr:rowOff>
                  </from>
                  <to>
                    <xdr:col>11</xdr:col>
                    <xdr:colOff>274320</xdr:colOff>
                    <xdr:row>66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72" r:id="rId314" name="Option Button 312">
              <controlPr defaultSize="0" autoFill="0" autoLine="0" autoPict="0">
                <anchor moveWithCells="1">
                  <from>
                    <xdr:col>13</xdr:col>
                    <xdr:colOff>45720</xdr:colOff>
                    <xdr:row>66</xdr:row>
                    <xdr:rowOff>45720</xdr:rowOff>
                  </from>
                  <to>
                    <xdr:col>13</xdr:col>
                    <xdr:colOff>266700</xdr:colOff>
                    <xdr:row>66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73" r:id="rId315" name="Option Button 313">
              <controlPr defaultSize="0" autoFill="0" autoLine="0" autoPict="0">
                <anchor moveWithCells="1">
                  <from>
                    <xdr:col>15</xdr:col>
                    <xdr:colOff>30480</xdr:colOff>
                    <xdr:row>66</xdr:row>
                    <xdr:rowOff>45720</xdr:rowOff>
                  </from>
                  <to>
                    <xdr:col>15</xdr:col>
                    <xdr:colOff>259080</xdr:colOff>
                    <xdr:row>66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74" r:id="rId316" name="Group Box 314">
              <controlPr defaultSize="0" print="0" autoFill="0" autoPict="0">
                <anchor moveWithCells="1">
                  <from>
                    <xdr:col>6</xdr:col>
                    <xdr:colOff>68580</xdr:colOff>
                    <xdr:row>67</xdr:row>
                    <xdr:rowOff>7620</xdr:rowOff>
                  </from>
                  <to>
                    <xdr:col>16</xdr:col>
                    <xdr:colOff>76200</xdr:colOff>
                    <xdr:row>67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75" r:id="rId317" name="Option Button 315">
              <controlPr defaultSize="0" autoFill="0" autoLine="0" autoPict="0">
                <anchor moveWithCells="1">
                  <from>
                    <xdr:col>7</xdr:col>
                    <xdr:colOff>76200</xdr:colOff>
                    <xdr:row>67</xdr:row>
                    <xdr:rowOff>45720</xdr:rowOff>
                  </from>
                  <to>
                    <xdr:col>7</xdr:col>
                    <xdr:colOff>297180</xdr:colOff>
                    <xdr:row>67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76" r:id="rId318" name="Option Button 316">
              <controlPr defaultSize="0" autoFill="0" autoLine="0" autoPict="0">
                <anchor moveWithCells="1">
                  <from>
                    <xdr:col>9</xdr:col>
                    <xdr:colOff>60960</xdr:colOff>
                    <xdr:row>67</xdr:row>
                    <xdr:rowOff>45720</xdr:rowOff>
                  </from>
                  <to>
                    <xdr:col>9</xdr:col>
                    <xdr:colOff>289560</xdr:colOff>
                    <xdr:row>67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77" r:id="rId319" name="Option Button 317">
              <controlPr defaultSize="0" autoFill="0" autoLine="0" autoPict="0">
                <anchor moveWithCells="1">
                  <from>
                    <xdr:col>11</xdr:col>
                    <xdr:colOff>53340</xdr:colOff>
                    <xdr:row>67</xdr:row>
                    <xdr:rowOff>45720</xdr:rowOff>
                  </from>
                  <to>
                    <xdr:col>11</xdr:col>
                    <xdr:colOff>274320</xdr:colOff>
                    <xdr:row>67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78" r:id="rId320" name="Option Button 318">
              <controlPr defaultSize="0" autoFill="0" autoLine="0" autoPict="0">
                <anchor moveWithCells="1">
                  <from>
                    <xdr:col>13</xdr:col>
                    <xdr:colOff>45720</xdr:colOff>
                    <xdr:row>67</xdr:row>
                    <xdr:rowOff>45720</xdr:rowOff>
                  </from>
                  <to>
                    <xdr:col>13</xdr:col>
                    <xdr:colOff>266700</xdr:colOff>
                    <xdr:row>67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79" r:id="rId321" name="Option Button 319">
              <controlPr defaultSize="0" autoFill="0" autoLine="0" autoPict="0">
                <anchor moveWithCells="1">
                  <from>
                    <xdr:col>15</xdr:col>
                    <xdr:colOff>30480</xdr:colOff>
                    <xdr:row>67</xdr:row>
                    <xdr:rowOff>45720</xdr:rowOff>
                  </from>
                  <to>
                    <xdr:col>15</xdr:col>
                    <xdr:colOff>259080</xdr:colOff>
                    <xdr:row>67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80" r:id="rId322" name="Group Box 320">
              <controlPr defaultSize="0" print="0" autoFill="0" autoPict="0">
                <anchor moveWithCells="1">
                  <from>
                    <xdr:col>6</xdr:col>
                    <xdr:colOff>68580</xdr:colOff>
                    <xdr:row>70</xdr:row>
                    <xdr:rowOff>30480</xdr:rowOff>
                  </from>
                  <to>
                    <xdr:col>16</xdr:col>
                    <xdr:colOff>76200</xdr:colOff>
                    <xdr:row>70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81" r:id="rId323" name="Option Button 321">
              <controlPr defaultSize="0" autoFill="0" autoLine="0" autoPict="0">
                <anchor moveWithCells="1">
                  <from>
                    <xdr:col>7</xdr:col>
                    <xdr:colOff>76200</xdr:colOff>
                    <xdr:row>70</xdr:row>
                    <xdr:rowOff>60960</xdr:rowOff>
                  </from>
                  <to>
                    <xdr:col>7</xdr:col>
                    <xdr:colOff>297180</xdr:colOff>
                    <xdr:row>70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82" r:id="rId324" name="Option Button 322">
              <controlPr defaultSize="0" autoFill="0" autoLine="0" autoPict="0">
                <anchor moveWithCells="1">
                  <from>
                    <xdr:col>9</xdr:col>
                    <xdr:colOff>60960</xdr:colOff>
                    <xdr:row>70</xdr:row>
                    <xdr:rowOff>60960</xdr:rowOff>
                  </from>
                  <to>
                    <xdr:col>9</xdr:col>
                    <xdr:colOff>289560</xdr:colOff>
                    <xdr:row>70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83" r:id="rId325" name="Option Button 323">
              <controlPr defaultSize="0" autoFill="0" autoLine="0" autoPict="0">
                <anchor moveWithCells="1">
                  <from>
                    <xdr:col>11</xdr:col>
                    <xdr:colOff>53340</xdr:colOff>
                    <xdr:row>70</xdr:row>
                    <xdr:rowOff>60960</xdr:rowOff>
                  </from>
                  <to>
                    <xdr:col>11</xdr:col>
                    <xdr:colOff>274320</xdr:colOff>
                    <xdr:row>70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84" r:id="rId326" name="Option Button 324">
              <controlPr defaultSize="0" autoFill="0" autoLine="0" autoPict="0">
                <anchor moveWithCells="1">
                  <from>
                    <xdr:col>13</xdr:col>
                    <xdr:colOff>45720</xdr:colOff>
                    <xdr:row>70</xdr:row>
                    <xdr:rowOff>60960</xdr:rowOff>
                  </from>
                  <to>
                    <xdr:col>13</xdr:col>
                    <xdr:colOff>266700</xdr:colOff>
                    <xdr:row>70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85" r:id="rId327" name="Option Button 325">
              <controlPr defaultSize="0" autoFill="0" autoLine="0" autoPict="0">
                <anchor moveWithCells="1">
                  <from>
                    <xdr:col>15</xdr:col>
                    <xdr:colOff>30480</xdr:colOff>
                    <xdr:row>70</xdr:row>
                    <xdr:rowOff>60960</xdr:rowOff>
                  </from>
                  <to>
                    <xdr:col>15</xdr:col>
                    <xdr:colOff>259080</xdr:colOff>
                    <xdr:row>70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86" r:id="rId328" name="Group Box 326">
              <controlPr defaultSize="0" print="0" autoFill="0" autoPict="0">
                <anchor moveWithCells="1">
                  <from>
                    <xdr:col>6</xdr:col>
                    <xdr:colOff>68580</xdr:colOff>
                    <xdr:row>71</xdr:row>
                    <xdr:rowOff>7620</xdr:rowOff>
                  </from>
                  <to>
                    <xdr:col>16</xdr:col>
                    <xdr:colOff>76200</xdr:colOff>
                    <xdr:row>71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87" r:id="rId329" name="Option Button 327">
              <controlPr defaultSize="0" autoFill="0" autoLine="0" autoPict="0">
                <anchor moveWithCells="1">
                  <from>
                    <xdr:col>7</xdr:col>
                    <xdr:colOff>76200</xdr:colOff>
                    <xdr:row>71</xdr:row>
                    <xdr:rowOff>38100</xdr:rowOff>
                  </from>
                  <to>
                    <xdr:col>7</xdr:col>
                    <xdr:colOff>297180</xdr:colOff>
                    <xdr:row>71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88" r:id="rId330" name="Option Button 328">
              <controlPr defaultSize="0" autoFill="0" autoLine="0" autoPict="0">
                <anchor moveWithCells="1">
                  <from>
                    <xdr:col>9</xdr:col>
                    <xdr:colOff>60960</xdr:colOff>
                    <xdr:row>71</xdr:row>
                    <xdr:rowOff>38100</xdr:rowOff>
                  </from>
                  <to>
                    <xdr:col>9</xdr:col>
                    <xdr:colOff>289560</xdr:colOff>
                    <xdr:row>71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89" r:id="rId331" name="Option Button 329">
              <controlPr defaultSize="0" autoFill="0" autoLine="0" autoPict="0">
                <anchor moveWithCells="1">
                  <from>
                    <xdr:col>11</xdr:col>
                    <xdr:colOff>53340</xdr:colOff>
                    <xdr:row>71</xdr:row>
                    <xdr:rowOff>38100</xdr:rowOff>
                  </from>
                  <to>
                    <xdr:col>11</xdr:col>
                    <xdr:colOff>274320</xdr:colOff>
                    <xdr:row>71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90" r:id="rId332" name="Option Button 330">
              <controlPr defaultSize="0" autoFill="0" autoLine="0" autoPict="0">
                <anchor moveWithCells="1">
                  <from>
                    <xdr:col>13</xdr:col>
                    <xdr:colOff>45720</xdr:colOff>
                    <xdr:row>71</xdr:row>
                    <xdr:rowOff>38100</xdr:rowOff>
                  </from>
                  <to>
                    <xdr:col>13</xdr:col>
                    <xdr:colOff>266700</xdr:colOff>
                    <xdr:row>71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91" r:id="rId333" name="Option Button 331">
              <controlPr defaultSize="0" autoFill="0" autoLine="0" autoPict="0">
                <anchor moveWithCells="1">
                  <from>
                    <xdr:col>15</xdr:col>
                    <xdr:colOff>30480</xdr:colOff>
                    <xdr:row>71</xdr:row>
                    <xdr:rowOff>38100</xdr:rowOff>
                  </from>
                  <to>
                    <xdr:col>15</xdr:col>
                    <xdr:colOff>259080</xdr:colOff>
                    <xdr:row>71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92" r:id="rId334" name="Group Box 332">
              <controlPr defaultSize="0" print="0" autoFill="0" autoPict="0">
                <anchor moveWithCells="1">
                  <from>
                    <xdr:col>6</xdr:col>
                    <xdr:colOff>68580</xdr:colOff>
                    <xdr:row>72</xdr:row>
                    <xdr:rowOff>22860</xdr:rowOff>
                  </from>
                  <to>
                    <xdr:col>16</xdr:col>
                    <xdr:colOff>76200</xdr:colOff>
                    <xdr:row>72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93" r:id="rId335" name="Option Button 333">
              <controlPr defaultSize="0" autoFill="0" autoLine="0" autoPict="0">
                <anchor moveWithCells="1">
                  <from>
                    <xdr:col>7</xdr:col>
                    <xdr:colOff>76200</xdr:colOff>
                    <xdr:row>72</xdr:row>
                    <xdr:rowOff>45720</xdr:rowOff>
                  </from>
                  <to>
                    <xdr:col>7</xdr:col>
                    <xdr:colOff>297180</xdr:colOff>
                    <xdr:row>72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94" r:id="rId336" name="Option Button 334">
              <controlPr defaultSize="0" autoFill="0" autoLine="0" autoPict="0">
                <anchor moveWithCells="1">
                  <from>
                    <xdr:col>9</xdr:col>
                    <xdr:colOff>60960</xdr:colOff>
                    <xdr:row>72</xdr:row>
                    <xdr:rowOff>45720</xdr:rowOff>
                  </from>
                  <to>
                    <xdr:col>9</xdr:col>
                    <xdr:colOff>289560</xdr:colOff>
                    <xdr:row>72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95" r:id="rId337" name="Option Button 335">
              <controlPr defaultSize="0" autoFill="0" autoLine="0" autoPict="0">
                <anchor moveWithCells="1">
                  <from>
                    <xdr:col>11</xdr:col>
                    <xdr:colOff>53340</xdr:colOff>
                    <xdr:row>72</xdr:row>
                    <xdr:rowOff>45720</xdr:rowOff>
                  </from>
                  <to>
                    <xdr:col>11</xdr:col>
                    <xdr:colOff>274320</xdr:colOff>
                    <xdr:row>72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96" r:id="rId338" name="Option Button 336">
              <controlPr defaultSize="0" autoFill="0" autoLine="0" autoPict="0">
                <anchor moveWithCells="1">
                  <from>
                    <xdr:col>13</xdr:col>
                    <xdr:colOff>45720</xdr:colOff>
                    <xdr:row>72</xdr:row>
                    <xdr:rowOff>45720</xdr:rowOff>
                  </from>
                  <to>
                    <xdr:col>13</xdr:col>
                    <xdr:colOff>266700</xdr:colOff>
                    <xdr:row>72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97" r:id="rId339" name="Option Button 337">
              <controlPr defaultSize="0" autoFill="0" autoLine="0" autoPict="0">
                <anchor moveWithCells="1">
                  <from>
                    <xdr:col>15</xdr:col>
                    <xdr:colOff>30480</xdr:colOff>
                    <xdr:row>72</xdr:row>
                    <xdr:rowOff>45720</xdr:rowOff>
                  </from>
                  <to>
                    <xdr:col>15</xdr:col>
                    <xdr:colOff>259080</xdr:colOff>
                    <xdr:row>72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98" r:id="rId340" name="Group Box 338">
              <controlPr defaultSize="0" print="0" autoFill="0" autoPict="0">
                <anchor moveWithCells="1">
                  <from>
                    <xdr:col>6</xdr:col>
                    <xdr:colOff>68580</xdr:colOff>
                    <xdr:row>73</xdr:row>
                    <xdr:rowOff>22860</xdr:rowOff>
                  </from>
                  <to>
                    <xdr:col>16</xdr:col>
                    <xdr:colOff>76200</xdr:colOff>
                    <xdr:row>73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99" r:id="rId341" name="Option Button 339">
              <controlPr defaultSize="0" autoFill="0" autoLine="0" autoPict="0">
                <anchor moveWithCells="1">
                  <from>
                    <xdr:col>7</xdr:col>
                    <xdr:colOff>76200</xdr:colOff>
                    <xdr:row>73</xdr:row>
                    <xdr:rowOff>45720</xdr:rowOff>
                  </from>
                  <to>
                    <xdr:col>7</xdr:col>
                    <xdr:colOff>297180</xdr:colOff>
                    <xdr:row>73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700" r:id="rId342" name="Option Button 340">
              <controlPr defaultSize="0" autoFill="0" autoLine="0" autoPict="0">
                <anchor moveWithCells="1">
                  <from>
                    <xdr:col>9</xdr:col>
                    <xdr:colOff>60960</xdr:colOff>
                    <xdr:row>73</xdr:row>
                    <xdr:rowOff>45720</xdr:rowOff>
                  </from>
                  <to>
                    <xdr:col>9</xdr:col>
                    <xdr:colOff>289560</xdr:colOff>
                    <xdr:row>73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701" r:id="rId343" name="Option Button 341">
              <controlPr defaultSize="0" autoFill="0" autoLine="0" autoPict="0">
                <anchor moveWithCells="1">
                  <from>
                    <xdr:col>11</xdr:col>
                    <xdr:colOff>53340</xdr:colOff>
                    <xdr:row>73</xdr:row>
                    <xdr:rowOff>45720</xdr:rowOff>
                  </from>
                  <to>
                    <xdr:col>11</xdr:col>
                    <xdr:colOff>274320</xdr:colOff>
                    <xdr:row>73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702" r:id="rId344" name="Option Button 342">
              <controlPr defaultSize="0" autoFill="0" autoLine="0" autoPict="0">
                <anchor moveWithCells="1">
                  <from>
                    <xdr:col>13</xdr:col>
                    <xdr:colOff>45720</xdr:colOff>
                    <xdr:row>73</xdr:row>
                    <xdr:rowOff>45720</xdr:rowOff>
                  </from>
                  <to>
                    <xdr:col>13</xdr:col>
                    <xdr:colOff>266700</xdr:colOff>
                    <xdr:row>73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703" r:id="rId345" name="Option Button 343">
              <controlPr defaultSize="0" autoFill="0" autoLine="0" autoPict="0">
                <anchor moveWithCells="1">
                  <from>
                    <xdr:col>15</xdr:col>
                    <xdr:colOff>30480</xdr:colOff>
                    <xdr:row>73</xdr:row>
                    <xdr:rowOff>45720</xdr:rowOff>
                  </from>
                  <to>
                    <xdr:col>15</xdr:col>
                    <xdr:colOff>259080</xdr:colOff>
                    <xdr:row>73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704" r:id="rId346" name="Group Box 344">
              <controlPr defaultSize="0" print="0" autoFill="0" autoPict="0">
                <anchor moveWithCells="1">
                  <from>
                    <xdr:col>6</xdr:col>
                    <xdr:colOff>68580</xdr:colOff>
                    <xdr:row>74</xdr:row>
                    <xdr:rowOff>30480</xdr:rowOff>
                  </from>
                  <to>
                    <xdr:col>16</xdr:col>
                    <xdr:colOff>76200</xdr:colOff>
                    <xdr:row>74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705" r:id="rId347" name="Option Button 345">
              <controlPr defaultSize="0" autoFill="0" autoLine="0" autoPict="0">
                <anchor moveWithCells="1">
                  <from>
                    <xdr:col>7</xdr:col>
                    <xdr:colOff>76200</xdr:colOff>
                    <xdr:row>74</xdr:row>
                    <xdr:rowOff>60960</xdr:rowOff>
                  </from>
                  <to>
                    <xdr:col>7</xdr:col>
                    <xdr:colOff>297180</xdr:colOff>
                    <xdr:row>74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706" r:id="rId348" name="Option Button 346">
              <controlPr defaultSize="0" autoFill="0" autoLine="0" autoPict="0">
                <anchor moveWithCells="1">
                  <from>
                    <xdr:col>9</xdr:col>
                    <xdr:colOff>60960</xdr:colOff>
                    <xdr:row>74</xdr:row>
                    <xdr:rowOff>60960</xdr:rowOff>
                  </from>
                  <to>
                    <xdr:col>9</xdr:col>
                    <xdr:colOff>289560</xdr:colOff>
                    <xdr:row>74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707" r:id="rId349" name="Option Button 347">
              <controlPr defaultSize="0" autoFill="0" autoLine="0" autoPict="0">
                <anchor moveWithCells="1">
                  <from>
                    <xdr:col>11</xdr:col>
                    <xdr:colOff>53340</xdr:colOff>
                    <xdr:row>74</xdr:row>
                    <xdr:rowOff>60960</xdr:rowOff>
                  </from>
                  <to>
                    <xdr:col>11</xdr:col>
                    <xdr:colOff>274320</xdr:colOff>
                    <xdr:row>74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708" r:id="rId350" name="Option Button 348">
              <controlPr defaultSize="0" autoFill="0" autoLine="0" autoPict="0">
                <anchor moveWithCells="1">
                  <from>
                    <xdr:col>13</xdr:col>
                    <xdr:colOff>45720</xdr:colOff>
                    <xdr:row>74</xdr:row>
                    <xdr:rowOff>60960</xdr:rowOff>
                  </from>
                  <to>
                    <xdr:col>13</xdr:col>
                    <xdr:colOff>266700</xdr:colOff>
                    <xdr:row>74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709" r:id="rId351" name="Option Button 349">
              <controlPr defaultSize="0" autoFill="0" autoLine="0" autoPict="0">
                <anchor moveWithCells="1">
                  <from>
                    <xdr:col>15</xdr:col>
                    <xdr:colOff>30480</xdr:colOff>
                    <xdr:row>74</xdr:row>
                    <xdr:rowOff>60960</xdr:rowOff>
                  </from>
                  <to>
                    <xdr:col>15</xdr:col>
                    <xdr:colOff>259080</xdr:colOff>
                    <xdr:row>74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710" r:id="rId352" name="Group Box 350">
              <controlPr defaultSize="0" print="0" autoFill="0" autoPict="0">
                <anchor moveWithCells="1">
                  <from>
                    <xdr:col>6</xdr:col>
                    <xdr:colOff>68580</xdr:colOff>
                    <xdr:row>75</xdr:row>
                    <xdr:rowOff>22860</xdr:rowOff>
                  </from>
                  <to>
                    <xdr:col>16</xdr:col>
                    <xdr:colOff>76200</xdr:colOff>
                    <xdr:row>75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711" r:id="rId353" name="Option Button 351">
              <controlPr defaultSize="0" autoFill="0" autoLine="0" autoPict="0">
                <anchor moveWithCells="1">
                  <from>
                    <xdr:col>7</xdr:col>
                    <xdr:colOff>76200</xdr:colOff>
                    <xdr:row>75</xdr:row>
                    <xdr:rowOff>45720</xdr:rowOff>
                  </from>
                  <to>
                    <xdr:col>7</xdr:col>
                    <xdr:colOff>297180</xdr:colOff>
                    <xdr:row>75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712" r:id="rId354" name="Option Button 352">
              <controlPr defaultSize="0" autoFill="0" autoLine="0" autoPict="0">
                <anchor moveWithCells="1">
                  <from>
                    <xdr:col>9</xdr:col>
                    <xdr:colOff>60960</xdr:colOff>
                    <xdr:row>75</xdr:row>
                    <xdr:rowOff>45720</xdr:rowOff>
                  </from>
                  <to>
                    <xdr:col>9</xdr:col>
                    <xdr:colOff>289560</xdr:colOff>
                    <xdr:row>75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713" r:id="rId355" name="Option Button 353">
              <controlPr defaultSize="0" autoFill="0" autoLine="0" autoPict="0">
                <anchor moveWithCells="1">
                  <from>
                    <xdr:col>11</xdr:col>
                    <xdr:colOff>53340</xdr:colOff>
                    <xdr:row>75</xdr:row>
                    <xdr:rowOff>45720</xdr:rowOff>
                  </from>
                  <to>
                    <xdr:col>11</xdr:col>
                    <xdr:colOff>274320</xdr:colOff>
                    <xdr:row>75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714" r:id="rId356" name="Option Button 354">
              <controlPr defaultSize="0" autoFill="0" autoLine="0" autoPict="0">
                <anchor moveWithCells="1">
                  <from>
                    <xdr:col>13</xdr:col>
                    <xdr:colOff>45720</xdr:colOff>
                    <xdr:row>75</xdr:row>
                    <xdr:rowOff>45720</xdr:rowOff>
                  </from>
                  <to>
                    <xdr:col>13</xdr:col>
                    <xdr:colOff>266700</xdr:colOff>
                    <xdr:row>75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715" r:id="rId357" name="Option Button 355">
              <controlPr defaultSize="0" autoFill="0" autoLine="0" autoPict="0">
                <anchor moveWithCells="1">
                  <from>
                    <xdr:col>15</xdr:col>
                    <xdr:colOff>30480</xdr:colOff>
                    <xdr:row>75</xdr:row>
                    <xdr:rowOff>45720</xdr:rowOff>
                  </from>
                  <to>
                    <xdr:col>15</xdr:col>
                    <xdr:colOff>259080</xdr:colOff>
                    <xdr:row>75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716" r:id="rId358" name="Drop Down 356">
              <controlPr defaultSize="0" print="0" autoLine="0" autoPict="0">
                <anchor moveWithCells="1">
                  <from>
                    <xdr:col>20</xdr:col>
                    <xdr:colOff>1737360</xdr:colOff>
                    <xdr:row>1</xdr:row>
                    <xdr:rowOff>60960</xdr:rowOff>
                  </from>
                  <to>
                    <xdr:col>21</xdr:col>
                    <xdr:colOff>0</xdr:colOff>
                    <xdr:row>1</xdr:row>
                    <xdr:rowOff>228600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3" id="{A4826D7E-EF9B-4097-8FEC-B83948EA7073}">
            <x14:iconSet iconSet="5Boxes">
              <x14:cfvo type="percent">
                <xm:f>0</xm:f>
              </x14:cfvo>
              <x14:cfvo type="num">
                <xm:f>3</xm:f>
              </x14:cfvo>
              <x14:cfvo type="num">
                <xm:f>6</xm:f>
              </x14:cfvo>
              <x14:cfvo type="num">
                <xm:f>9</xm:f>
              </x14:cfvo>
              <x14:cfvo type="num">
                <xm:f>10</xm:f>
              </x14:cfvo>
            </x14:iconSet>
          </x14:cfRule>
          <xm:sqref>W79:X81</xm:sqref>
        </x14:conditionalFormatting>
        <x14:conditionalFormatting xmlns:xm="http://schemas.microsoft.com/office/excel/2006/main">
          <x14:cfRule type="iconSet" priority="10" id="{66BC99D0-D33E-4855-A3F0-A5BCF2336D6A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1"/>
              <x14:cfIcon iconSet="3Symbols2" iconId="0"/>
              <x14:cfIcon iconSet="3Symbols2" iconId="2"/>
            </x14:iconSet>
          </x14:cfRule>
          <xm:sqref>Z4</xm:sqref>
        </x14:conditionalFormatting>
        <x14:conditionalFormatting xmlns:xm="http://schemas.microsoft.com/office/excel/2006/main">
          <x14:cfRule type="iconSet" priority="9" id="{9C459610-9636-4843-8368-D18CAC78DF23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1"/>
              <x14:cfIcon iconSet="3Symbols2" iconId="0"/>
              <x14:cfIcon iconSet="3Symbols2" iconId="2"/>
            </x14:iconSet>
          </x14:cfRule>
          <xm:sqref>Z5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2">
    <tabColor theme="3" tint="0.59999389629810485"/>
    <pageSetUpPr fitToPage="1"/>
  </sheetPr>
  <dimension ref="A1:S91"/>
  <sheetViews>
    <sheetView showGridLines="0" zoomScaleNormal="100" workbookViewId="0">
      <pane ySplit="1" topLeftCell="A2" activePane="bottomLeft" state="frozen"/>
      <selection activeCell="B1" sqref="B1"/>
      <selection pane="bottomLeft" activeCell="F25" sqref="F25:F29"/>
    </sheetView>
  </sheetViews>
  <sheetFormatPr baseColWidth="10" defaultColWidth="11.44140625" defaultRowHeight="14.4" x14ac:dyDescent="0.3"/>
  <cols>
    <col min="1" max="1" width="7" style="83" customWidth="1"/>
    <col min="2" max="2" width="4" style="83" customWidth="1"/>
    <col min="3" max="3" width="51.21875" style="83" customWidth="1"/>
    <col min="4" max="4" width="4.44140625" style="83" customWidth="1"/>
    <col min="5" max="5" width="1" style="83" customWidth="1"/>
    <col min="6" max="6" width="4" style="83" customWidth="1"/>
    <col min="7" max="7" width="51.21875" style="83" customWidth="1"/>
    <col min="8" max="8" width="4.44140625" style="83" customWidth="1"/>
    <col min="9" max="9" width="1.21875" style="83" customWidth="1"/>
    <col min="10" max="10" width="4.21875" style="83" customWidth="1"/>
    <col min="11" max="11" width="51.21875" style="83" customWidth="1"/>
    <col min="12" max="12" width="4.44140625" style="83" customWidth="1"/>
    <col min="13" max="13" width="2.77734375" style="83" customWidth="1"/>
    <col min="14" max="14" width="5.44140625" style="83" customWidth="1"/>
    <col min="15" max="15" width="1.21875" style="83" customWidth="1"/>
    <col min="16" max="22" width="5.44140625" style="83" customWidth="1"/>
    <col min="23" max="23" width="20" style="83" customWidth="1"/>
    <col min="24" max="30" width="5.44140625" style="83" customWidth="1"/>
    <col min="31" max="31" width="4.21875" style="83" customWidth="1"/>
    <col min="32" max="43" width="5.44140625" style="83" customWidth="1"/>
    <col min="44" max="16384" width="11.44140625" style="83"/>
  </cols>
  <sheetData>
    <row r="1" spans="1:19" s="82" customFormat="1" ht="43.95" customHeight="1" x14ac:dyDescent="0.3">
      <c r="A1" s="139"/>
      <c r="B1" s="79" t="str">
        <f ca="1">' '!A662</f>
        <v>N O R M S T R A T E G I E N</v>
      </c>
      <c r="C1" s="477"/>
      <c r="D1" s="139"/>
      <c r="E1" s="139"/>
      <c r="F1" s="477"/>
      <c r="G1" s="139"/>
      <c r="H1" s="891"/>
      <c r="I1" s="79"/>
      <c r="J1" s="951"/>
      <c r="K1" s="139"/>
      <c r="L1" s="479"/>
      <c r="M1" s="79"/>
      <c r="N1" s="79"/>
      <c r="O1" s="79"/>
      <c r="P1" s="79"/>
      <c r="Q1" s="79"/>
      <c r="R1" s="79"/>
      <c r="S1" s="79"/>
    </row>
    <row r="2" spans="1:19" s="82" customFormat="1" ht="9.75" customHeight="1" x14ac:dyDescent="0.3">
      <c r="A2" s="78"/>
      <c r="B2" s="78"/>
      <c r="C2" s="78"/>
      <c r="D2" s="78"/>
      <c r="E2" s="78"/>
      <c r="F2" s="78"/>
      <c r="G2" s="78"/>
      <c r="H2" s="893"/>
      <c r="I2" s="81"/>
      <c r="J2" s="78"/>
      <c r="K2" s="78"/>
      <c r="L2" s="893"/>
      <c r="M2" s="81"/>
      <c r="N2" s="81"/>
      <c r="O2" s="81"/>
      <c r="P2" s="81"/>
      <c r="Q2" s="81"/>
      <c r="R2" s="81"/>
      <c r="S2" s="81"/>
    </row>
    <row r="3" spans="1:19" ht="10.5" customHeight="1" x14ac:dyDescent="0.3">
      <c r="F3" s="480"/>
    </row>
    <row r="4" spans="1:19" ht="19.5" customHeight="1" x14ac:dyDescent="0.35">
      <c r="D4" s="1219" t="str">
        <f ca="1">' '!A667</f>
        <v>Interne Faktoren</v>
      </c>
      <c r="F4" s="952"/>
      <c r="G4" s="953" t="str">
        <f ca="1">' '!A272</f>
        <v>Stärken</v>
      </c>
      <c r="H4" s="954"/>
      <c r="I4" s="442"/>
      <c r="J4" s="955"/>
      <c r="K4" s="956" t="str">
        <f ca="1">' '!A273</f>
        <v>Schwächen</v>
      </c>
      <c r="L4" s="957"/>
      <c r="N4" s="958"/>
    </row>
    <row r="5" spans="1:19" ht="12.75" customHeight="1" x14ac:dyDescent="0.3">
      <c r="D5" s="1219"/>
      <c r="F5" s="959" t="s">
        <v>791</v>
      </c>
      <c r="G5" s="960" t="str">
        <f>IF('Swot-Analyse'!C7&lt;&gt;"",'Swot-Analyse'!C7,"")</f>
        <v>Strength 1</v>
      </c>
      <c r="H5" s="961">
        <f>IF('Swot-Analyse'!D7&lt;&gt;"",'Swot-Analyse'!D7,"")</f>
        <v>5</v>
      </c>
      <c r="I5" s="962"/>
      <c r="J5" s="959" t="s">
        <v>809</v>
      </c>
      <c r="K5" s="960" t="str">
        <f>IF('Swot-Analyse'!P7&lt;&gt;"",'Swot-Analyse'!P7,"")</f>
        <v>Faiblesse 1</v>
      </c>
      <c r="L5" s="963">
        <f>IF('Swot-Analyse'!Q7&lt;&gt;"",'Swot-Analyse'!Q7,"")</f>
        <v>-5</v>
      </c>
      <c r="N5" s="964"/>
      <c r="O5" s="964"/>
      <c r="Q5" s="964"/>
    </row>
    <row r="6" spans="1:19" ht="12.75" customHeight="1" x14ac:dyDescent="0.3">
      <c r="D6" s="1219"/>
      <c r="F6" s="965" t="s">
        <v>792</v>
      </c>
      <c r="G6" s="960" t="str">
        <f>IF('Swot-Analyse'!C8&lt;&gt;"",'Swot-Analyse'!C8,"")</f>
        <v/>
      </c>
      <c r="H6" s="961">
        <f>IF('Swot-Analyse'!D8&lt;&gt;"",'Swot-Analyse'!D8,"")</f>
        <v>3</v>
      </c>
      <c r="I6" s="962"/>
      <c r="J6" s="965" t="s">
        <v>810</v>
      </c>
      <c r="K6" s="960" t="str">
        <f>IF('Swot-Analyse'!P8&lt;&gt;"",'Swot-Analyse'!P8,"")</f>
        <v/>
      </c>
      <c r="L6" s="963">
        <f>IF('Swot-Analyse'!Q8&lt;&gt;"",'Swot-Analyse'!Q8,"")</f>
        <v>-4</v>
      </c>
      <c r="N6" s="964"/>
      <c r="O6" s="964"/>
      <c r="Q6" s="964"/>
    </row>
    <row r="7" spans="1:19" ht="12.75" customHeight="1" x14ac:dyDescent="0.3">
      <c r="D7" s="1219"/>
      <c r="F7" s="965" t="s">
        <v>793</v>
      </c>
      <c r="G7" s="960" t="str">
        <f>IF('Swot-Analyse'!C9&lt;&gt;"",'Swot-Analyse'!C9,"")</f>
        <v/>
      </c>
      <c r="H7" s="961" t="str">
        <f>IF('Swot-Analyse'!D9&lt;&gt;"",'Swot-Analyse'!D9,"")</f>
        <v/>
      </c>
      <c r="I7" s="962"/>
      <c r="J7" s="965" t="s">
        <v>811</v>
      </c>
      <c r="K7" s="960" t="str">
        <f>IF('Swot-Analyse'!P9&lt;&gt;"",'Swot-Analyse'!P9,"")</f>
        <v/>
      </c>
      <c r="L7" s="963">
        <f>IF('Swot-Analyse'!Q9&lt;&gt;"",'Swot-Analyse'!Q9,"")</f>
        <v>-2</v>
      </c>
      <c r="N7" s="964"/>
      <c r="O7" s="964"/>
      <c r="Q7" s="964"/>
    </row>
    <row r="8" spans="1:19" ht="12.75" customHeight="1" x14ac:dyDescent="0.3">
      <c r="D8" s="1219"/>
      <c r="F8" s="965" t="s">
        <v>794</v>
      </c>
      <c r="G8" s="960" t="str">
        <f>IF('Swot-Analyse'!C10&lt;&gt;"",'Swot-Analyse'!C10,"")</f>
        <v/>
      </c>
      <c r="H8" s="961" t="str">
        <f>IF('Swot-Analyse'!D10&lt;&gt;"",'Swot-Analyse'!D10,"")</f>
        <v/>
      </c>
      <c r="I8" s="962"/>
      <c r="J8" s="965" t="s">
        <v>812</v>
      </c>
      <c r="K8" s="960" t="str">
        <f>IF('Swot-Analyse'!P10&lt;&gt;"",'Swot-Analyse'!P10,"")</f>
        <v/>
      </c>
      <c r="L8" s="963" t="str">
        <f>IF('Swot-Analyse'!Q10&lt;&gt;"",'Swot-Analyse'!Q10,"")</f>
        <v/>
      </c>
      <c r="N8" s="964"/>
      <c r="O8" s="964"/>
      <c r="Q8" s="964"/>
    </row>
    <row r="9" spans="1:19" ht="12.75" customHeight="1" x14ac:dyDescent="0.3">
      <c r="D9" s="1219"/>
      <c r="F9" s="965" t="s">
        <v>795</v>
      </c>
      <c r="G9" s="960" t="str">
        <f>IF('Swot-Analyse'!C11&lt;&gt;"",'Swot-Analyse'!C11,"")</f>
        <v/>
      </c>
      <c r="H9" s="961" t="str">
        <f>IF('Swot-Analyse'!D11&lt;&gt;"",'Swot-Analyse'!D11,"")</f>
        <v/>
      </c>
      <c r="I9" s="962"/>
      <c r="J9" s="965" t="s">
        <v>813</v>
      </c>
      <c r="K9" s="960" t="str">
        <f>IF('Swot-Analyse'!P11&lt;&gt;"",'Swot-Analyse'!P11,"")</f>
        <v/>
      </c>
      <c r="L9" s="963" t="str">
        <f>IF('Swot-Analyse'!Q11&lt;&gt;"",'Swot-Analyse'!Q11,"")</f>
        <v/>
      </c>
      <c r="N9" s="964"/>
      <c r="O9" s="964"/>
      <c r="Q9" s="964"/>
    </row>
    <row r="10" spans="1:19" ht="12.75" customHeight="1" x14ac:dyDescent="0.3">
      <c r="D10" s="1219"/>
      <c r="F10" s="965" t="s">
        <v>796</v>
      </c>
      <c r="G10" s="960" t="str">
        <f>IF('Swot-Analyse'!C12&lt;&gt;"",'Swot-Analyse'!C12,"")</f>
        <v/>
      </c>
      <c r="H10" s="961" t="str">
        <f>IF('Swot-Analyse'!D12&lt;&gt;"",'Swot-Analyse'!D12,"")</f>
        <v/>
      </c>
      <c r="I10" s="962"/>
      <c r="J10" s="965" t="s">
        <v>814</v>
      </c>
      <c r="K10" s="960" t="str">
        <f>IF('Swot-Analyse'!P12&lt;&gt;"",'Swot-Analyse'!P12,"")</f>
        <v/>
      </c>
      <c r="L10" s="963" t="str">
        <f>IF('Swot-Analyse'!Q12&lt;&gt;"",'Swot-Analyse'!Q12,"")</f>
        <v/>
      </c>
      <c r="N10" s="964"/>
      <c r="O10" s="964"/>
      <c r="Q10" s="964"/>
    </row>
    <row r="11" spans="1:19" ht="12.75" customHeight="1" x14ac:dyDescent="0.3">
      <c r="D11" s="1219"/>
      <c r="F11" s="965" t="s">
        <v>797</v>
      </c>
      <c r="G11" s="960" t="str">
        <f>IF('Swot-Analyse'!C13&lt;&gt;"",'Swot-Analyse'!C13,"")</f>
        <v/>
      </c>
      <c r="H11" s="961" t="str">
        <f>IF('Swot-Analyse'!D13&lt;&gt;"",'Swot-Analyse'!D13,"")</f>
        <v/>
      </c>
      <c r="I11" s="962"/>
      <c r="J11" s="965" t="s">
        <v>815</v>
      </c>
      <c r="K11" s="960" t="str">
        <f>IF('Swot-Analyse'!P13&lt;&gt;"",'Swot-Analyse'!P13,"")</f>
        <v/>
      </c>
      <c r="L11" s="963" t="str">
        <f>IF('Swot-Analyse'!Q13&lt;&gt;"",'Swot-Analyse'!Q13,"")</f>
        <v/>
      </c>
      <c r="N11" s="964"/>
      <c r="O11" s="964"/>
      <c r="Q11" s="964"/>
    </row>
    <row r="12" spans="1:19" ht="12.75" customHeight="1" x14ac:dyDescent="0.3">
      <c r="D12" s="1219"/>
      <c r="F12" s="965" t="s">
        <v>798</v>
      </c>
      <c r="G12" s="960" t="str">
        <f>IF('Swot-Analyse'!C14&lt;&gt;"",'Swot-Analyse'!C14,"")</f>
        <v/>
      </c>
      <c r="H12" s="961" t="str">
        <f>IF('Swot-Analyse'!D14&lt;&gt;"",'Swot-Analyse'!D14,"")</f>
        <v/>
      </c>
      <c r="I12" s="962"/>
      <c r="J12" s="965" t="s">
        <v>816</v>
      </c>
      <c r="K12" s="960" t="str">
        <f>IF('Swot-Analyse'!P14&lt;&gt;"",'Swot-Analyse'!P14,"")</f>
        <v/>
      </c>
      <c r="L12" s="963" t="str">
        <f>IF('Swot-Analyse'!Q14&lt;&gt;"",'Swot-Analyse'!Q14,"")</f>
        <v/>
      </c>
      <c r="N12" s="964"/>
      <c r="O12" s="964"/>
      <c r="Q12" s="964"/>
    </row>
    <row r="13" spans="1:19" ht="12.75" customHeight="1" x14ac:dyDescent="0.3">
      <c r="D13" s="1219"/>
      <c r="F13" s="965" t="s">
        <v>799</v>
      </c>
      <c r="G13" s="960" t="str">
        <f>IF('Swot-Analyse'!C15&lt;&gt;"",'Swot-Analyse'!C15,"")</f>
        <v/>
      </c>
      <c r="H13" s="961" t="str">
        <f>IF('Swot-Analyse'!D15&lt;&gt;"",'Swot-Analyse'!D15,"")</f>
        <v/>
      </c>
      <c r="I13" s="962"/>
      <c r="J13" s="965" t="s">
        <v>817</v>
      </c>
      <c r="K13" s="960" t="str">
        <f>IF('Swot-Analyse'!P15&lt;&gt;"",'Swot-Analyse'!P15,"")</f>
        <v/>
      </c>
      <c r="L13" s="963" t="str">
        <f>IF('Swot-Analyse'!Q15&lt;&gt;"",'Swot-Analyse'!Q15,"")</f>
        <v/>
      </c>
      <c r="N13" s="964"/>
      <c r="O13" s="964"/>
      <c r="Q13" s="964"/>
    </row>
    <row r="14" spans="1:19" ht="12.75" customHeight="1" x14ac:dyDescent="0.3">
      <c r="D14" s="1219"/>
      <c r="F14" s="965" t="s">
        <v>800</v>
      </c>
      <c r="G14" s="960" t="str">
        <f>IF('Swot-Analyse'!C16&lt;&gt;"",'Swot-Analyse'!C16,"")</f>
        <v/>
      </c>
      <c r="H14" s="961" t="str">
        <f>IF('Swot-Analyse'!D16&lt;&gt;"",'Swot-Analyse'!D16,"")</f>
        <v/>
      </c>
      <c r="I14" s="962"/>
      <c r="J14" s="965" t="s">
        <v>818</v>
      </c>
      <c r="K14" s="960" t="str">
        <f>IF('Swot-Analyse'!P16&lt;&gt;"",'Swot-Analyse'!P16,"")</f>
        <v/>
      </c>
      <c r="L14" s="963" t="str">
        <f>IF('Swot-Analyse'!Q16&lt;&gt;"",'Swot-Analyse'!Q16,"")</f>
        <v/>
      </c>
      <c r="N14" s="964"/>
      <c r="O14" s="964"/>
      <c r="Q14" s="964"/>
    </row>
    <row r="15" spans="1:19" ht="12.75" customHeight="1" x14ac:dyDescent="0.3">
      <c r="D15" s="1219"/>
      <c r="F15" s="965" t="s">
        <v>801</v>
      </c>
      <c r="G15" s="960" t="str">
        <f>IF('Swot-Analyse'!C17&lt;&gt;"",'Swot-Analyse'!C17,"")</f>
        <v/>
      </c>
      <c r="H15" s="961" t="str">
        <f>IF('Swot-Analyse'!D17&lt;&gt;"",'Swot-Analyse'!D17,"")</f>
        <v/>
      </c>
      <c r="I15" s="962"/>
      <c r="J15" s="965" t="s">
        <v>819</v>
      </c>
      <c r="K15" s="960" t="str">
        <f>IF('Swot-Analyse'!P17&lt;&gt;"",'Swot-Analyse'!P17,"")</f>
        <v/>
      </c>
      <c r="L15" s="963" t="str">
        <f>IF('Swot-Analyse'!Q17&lt;&gt;"",'Swot-Analyse'!Q17,"")</f>
        <v/>
      </c>
      <c r="N15" s="964"/>
      <c r="O15" s="964"/>
      <c r="Q15" s="964"/>
    </row>
    <row r="16" spans="1:19" ht="12.75" customHeight="1" x14ac:dyDescent="0.3">
      <c r="D16" s="1219"/>
      <c r="F16" s="965" t="s">
        <v>802</v>
      </c>
      <c r="G16" s="960" t="str">
        <f>IF('Swot-Analyse'!C18&lt;&gt;"",'Swot-Analyse'!C18,"")</f>
        <v/>
      </c>
      <c r="H16" s="961" t="str">
        <f>IF('Swot-Analyse'!D18&lt;&gt;"",'Swot-Analyse'!D18,"")</f>
        <v/>
      </c>
      <c r="I16" s="962"/>
      <c r="J16" s="965" t="s">
        <v>820</v>
      </c>
      <c r="K16" s="960" t="str">
        <f>IF('Swot-Analyse'!P18&lt;&gt;"",'Swot-Analyse'!P18,"")</f>
        <v/>
      </c>
      <c r="L16" s="963" t="str">
        <f>IF('Swot-Analyse'!Q18&lt;&gt;"",'Swot-Analyse'!Q18,"")</f>
        <v/>
      </c>
      <c r="N16" s="964"/>
      <c r="O16" s="964"/>
      <c r="Q16" s="964"/>
    </row>
    <row r="17" spans="2:17" ht="12.75" customHeight="1" x14ac:dyDescent="0.3">
      <c r="D17" s="1219"/>
      <c r="F17" s="965" t="s">
        <v>803</v>
      </c>
      <c r="G17" s="960" t="str">
        <f>IF('Swot-Analyse'!C19&lt;&gt;"",'Swot-Analyse'!C19,"")</f>
        <v/>
      </c>
      <c r="H17" s="961" t="str">
        <f>IF('Swot-Analyse'!D19&lt;&gt;"",'Swot-Analyse'!D19,"")</f>
        <v/>
      </c>
      <c r="I17" s="962"/>
      <c r="J17" s="965" t="s">
        <v>821</v>
      </c>
      <c r="K17" s="960" t="str">
        <f>IF('Swot-Analyse'!P19&lt;&gt;"",'Swot-Analyse'!P19,"")</f>
        <v/>
      </c>
      <c r="L17" s="963" t="str">
        <f>IF('Swot-Analyse'!Q19&lt;&gt;"",'Swot-Analyse'!Q19,"")</f>
        <v/>
      </c>
      <c r="N17" s="964"/>
      <c r="O17" s="964"/>
      <c r="Q17" s="964"/>
    </row>
    <row r="18" spans="2:17" ht="12.75" customHeight="1" x14ac:dyDescent="0.3">
      <c r="D18" s="1219"/>
      <c r="F18" s="965" t="s">
        <v>804</v>
      </c>
      <c r="G18" s="960" t="str">
        <f>IF('Swot-Analyse'!C20&lt;&gt;"",'Swot-Analyse'!C20,"")</f>
        <v/>
      </c>
      <c r="H18" s="961" t="str">
        <f>IF('Swot-Analyse'!D20&lt;&gt;"",'Swot-Analyse'!D20,"")</f>
        <v/>
      </c>
      <c r="I18" s="962"/>
      <c r="J18" s="965" t="s">
        <v>822</v>
      </c>
      <c r="K18" s="960" t="str">
        <f>IF('Swot-Analyse'!P20&lt;&gt;"",'Swot-Analyse'!P20,"")</f>
        <v/>
      </c>
      <c r="L18" s="963" t="str">
        <f>IF('Swot-Analyse'!Q20&lt;&gt;"",'Swot-Analyse'!Q20,"")</f>
        <v/>
      </c>
      <c r="N18" s="964"/>
      <c r="O18" s="964"/>
      <c r="Q18" s="964"/>
    </row>
    <row r="19" spans="2:17" ht="12.75" customHeight="1" x14ac:dyDescent="0.3">
      <c r="D19" s="1219"/>
      <c r="F19" s="965" t="s">
        <v>805</v>
      </c>
      <c r="G19" s="960" t="str">
        <f>IF('Swot-Analyse'!C21&lt;&gt;"",'Swot-Analyse'!C21,"")</f>
        <v/>
      </c>
      <c r="H19" s="961" t="str">
        <f>IF('Swot-Analyse'!D21&lt;&gt;"",'Swot-Analyse'!D21,"")</f>
        <v/>
      </c>
      <c r="I19" s="962"/>
      <c r="J19" s="965" t="s">
        <v>823</v>
      </c>
      <c r="K19" s="960" t="str">
        <f>IF('Swot-Analyse'!P21&lt;&gt;"",'Swot-Analyse'!P21,"")</f>
        <v/>
      </c>
      <c r="L19" s="963" t="str">
        <f>IF('Swot-Analyse'!Q21&lt;&gt;"",'Swot-Analyse'!Q21,"")</f>
        <v/>
      </c>
      <c r="N19" s="964"/>
      <c r="O19" s="964"/>
      <c r="Q19" s="964"/>
    </row>
    <row r="20" spans="2:17" ht="12.75" customHeight="1" x14ac:dyDescent="0.3">
      <c r="D20" s="1219"/>
      <c r="F20" s="965" t="s">
        <v>806</v>
      </c>
      <c r="G20" s="960" t="str">
        <f>IF('Swot-Analyse'!C22&lt;&gt;"",'Swot-Analyse'!C22,"")</f>
        <v/>
      </c>
      <c r="H20" s="961" t="str">
        <f>IF('Swot-Analyse'!D22&lt;&gt;"",'Swot-Analyse'!D22,"")</f>
        <v/>
      </c>
      <c r="I20" s="962"/>
      <c r="J20" s="965" t="s">
        <v>824</v>
      </c>
      <c r="K20" s="960" t="str">
        <f>IF('Swot-Analyse'!P22&lt;&gt;"",'Swot-Analyse'!P22,"")</f>
        <v/>
      </c>
      <c r="L20" s="963" t="str">
        <f>IF('Swot-Analyse'!Q22&lt;&gt;"",'Swot-Analyse'!Q22,"")</f>
        <v/>
      </c>
      <c r="N20" s="964"/>
      <c r="O20" s="964"/>
      <c r="Q20" s="964"/>
    </row>
    <row r="21" spans="2:17" ht="12.75" customHeight="1" x14ac:dyDescent="0.3">
      <c r="D21" s="1219"/>
      <c r="F21" s="965" t="s">
        <v>807</v>
      </c>
      <c r="G21" s="960" t="str">
        <f>IF('Swot-Analyse'!C23&lt;&gt;"",'Swot-Analyse'!C23,"")</f>
        <v/>
      </c>
      <c r="H21" s="961" t="str">
        <f>IF('Swot-Analyse'!D23&lt;&gt;"",'Swot-Analyse'!D23,"")</f>
        <v/>
      </c>
      <c r="I21" s="962"/>
      <c r="J21" s="965" t="s">
        <v>825</v>
      </c>
      <c r="K21" s="960" t="str">
        <f>IF('Swot-Analyse'!P23&lt;&gt;"",'Swot-Analyse'!P23,"")</f>
        <v/>
      </c>
      <c r="L21" s="963" t="str">
        <f>IF('Swot-Analyse'!Q23&lt;&gt;"",'Swot-Analyse'!Q23,"")</f>
        <v/>
      </c>
      <c r="N21" s="964"/>
      <c r="O21" s="964"/>
      <c r="Q21" s="964"/>
    </row>
    <row r="22" spans="2:17" ht="12.75" customHeight="1" x14ac:dyDescent="0.3">
      <c r="C22" s="966" t="str">
        <f ca="1">' '!A668</f>
        <v>Externe Faktoren</v>
      </c>
      <c r="D22" s="1219"/>
      <c r="F22" s="967" t="s">
        <v>808</v>
      </c>
      <c r="G22" s="960" t="str">
        <f>IF('Swot-Analyse'!C24&lt;&gt;"",'Swot-Analyse'!C24,"")</f>
        <v/>
      </c>
      <c r="H22" s="961" t="str">
        <f>IF('Swot-Analyse'!D24&lt;&gt;"",'Swot-Analyse'!D24,"")</f>
        <v/>
      </c>
      <c r="I22" s="962"/>
      <c r="J22" s="967" t="s">
        <v>826</v>
      </c>
      <c r="K22" s="960" t="str">
        <f>IF('Swot-Analyse'!P24&lt;&gt;"",'Swot-Analyse'!P24,"")</f>
        <v/>
      </c>
      <c r="L22" s="963" t="str">
        <f>IF('Swot-Analyse'!Q24&lt;&gt;"",'Swot-Analyse'!Q24,"")</f>
        <v/>
      </c>
      <c r="N22" s="964"/>
      <c r="O22" s="964"/>
      <c r="Q22" s="964"/>
    </row>
    <row r="23" spans="2:17" ht="6" customHeight="1" x14ac:dyDescent="0.4">
      <c r="C23" s="968"/>
      <c r="J23" s="969"/>
    </row>
    <row r="24" spans="2:17" ht="19.5" customHeight="1" x14ac:dyDescent="0.4">
      <c r="B24" s="970"/>
      <c r="C24" s="971" t="str">
        <f ca="1">' '!A274</f>
        <v>Chancen</v>
      </c>
      <c r="D24" s="970"/>
      <c r="F24" s="972"/>
      <c r="G24" s="973" t="str">
        <f ca="1">' '!A663</f>
        <v>SO-Strategien</v>
      </c>
      <c r="H24" s="974"/>
      <c r="J24" s="972"/>
      <c r="K24" s="973" t="str">
        <f ca="1">' '!A665</f>
        <v>WO-Strategien</v>
      </c>
      <c r="L24" s="974"/>
    </row>
    <row r="25" spans="2:17" ht="12.75" customHeight="1" x14ac:dyDescent="0.35">
      <c r="B25" s="959" t="s">
        <v>827</v>
      </c>
      <c r="C25" s="960" t="str">
        <f>IF('Swot-Analyse'!C28&lt;&gt;"",'Swot-Analyse'!C28,"")</f>
        <v>Opportunité 1</v>
      </c>
      <c r="D25" s="963">
        <f>IF('Swot-Analyse'!D28&lt;&gt;"",'Swot-Analyse'!D28,"")</f>
        <v>5</v>
      </c>
      <c r="F25" s="1217">
        <v>1</v>
      </c>
      <c r="G25" s="1212"/>
      <c r="H25" s="1213"/>
      <c r="I25" s="962"/>
      <c r="J25" s="1217">
        <v>9</v>
      </c>
      <c r="K25" s="1212"/>
      <c r="L25" s="1213"/>
      <c r="N25" s="958"/>
    </row>
    <row r="26" spans="2:17" ht="12.75" customHeight="1" x14ac:dyDescent="0.3">
      <c r="B26" s="965" t="s">
        <v>828</v>
      </c>
      <c r="C26" s="960" t="str">
        <f>IF('Swot-Analyse'!C29&lt;&gt;"",'Swot-Analyse'!C29,"")</f>
        <v/>
      </c>
      <c r="D26" s="963">
        <f>IF('Swot-Analyse'!D29&lt;&gt;"",'Swot-Analyse'!D29,"")</f>
        <v>3</v>
      </c>
      <c r="F26" s="1217">
        <v>2</v>
      </c>
      <c r="G26" s="1212"/>
      <c r="H26" s="1213"/>
      <c r="I26" s="962"/>
      <c r="J26" s="1217">
        <v>2</v>
      </c>
      <c r="K26" s="1212"/>
      <c r="L26" s="1213"/>
    </row>
    <row r="27" spans="2:17" ht="12.75" customHeight="1" x14ac:dyDescent="0.3">
      <c r="B27" s="965" t="s">
        <v>829</v>
      </c>
      <c r="C27" s="960" t="str">
        <f>IF('Swot-Analyse'!C30&lt;&gt;"",'Swot-Analyse'!C30,"")</f>
        <v/>
      </c>
      <c r="D27" s="963">
        <f>IF('Swot-Analyse'!D30&lt;&gt;"",'Swot-Analyse'!D30,"")</f>
        <v>4</v>
      </c>
      <c r="F27" s="1217">
        <v>3</v>
      </c>
      <c r="G27" s="1212"/>
      <c r="H27" s="1213"/>
      <c r="I27" s="962"/>
      <c r="J27" s="1217">
        <v>3</v>
      </c>
      <c r="K27" s="1212"/>
      <c r="L27" s="1213"/>
    </row>
    <row r="28" spans="2:17" ht="12.75" customHeight="1" x14ac:dyDescent="0.3">
      <c r="B28" s="965" t="s">
        <v>830</v>
      </c>
      <c r="C28" s="960" t="str">
        <f>IF('Swot-Analyse'!C31&lt;&gt;"",'Swot-Analyse'!C31,"")</f>
        <v/>
      </c>
      <c r="D28" s="963" t="str">
        <f>IF('Swot-Analyse'!D31&lt;&gt;"",'Swot-Analyse'!D31,"")</f>
        <v/>
      </c>
      <c r="F28" s="1217">
        <v>4</v>
      </c>
      <c r="G28" s="1212"/>
      <c r="H28" s="1213"/>
      <c r="I28" s="962"/>
      <c r="J28" s="1217">
        <v>4</v>
      </c>
      <c r="K28" s="1212"/>
      <c r="L28" s="1213"/>
    </row>
    <row r="29" spans="2:17" ht="12.75" customHeight="1" x14ac:dyDescent="0.3">
      <c r="B29" s="965" t="s">
        <v>831</v>
      </c>
      <c r="C29" s="960" t="str">
        <f>IF('Swot-Analyse'!C32&lt;&gt;"",'Swot-Analyse'!C32,"")</f>
        <v/>
      </c>
      <c r="D29" s="963" t="str">
        <f>IF('Swot-Analyse'!D32&lt;&gt;"",'Swot-Analyse'!D32,"")</f>
        <v/>
      </c>
      <c r="F29" s="1218">
        <v>5</v>
      </c>
      <c r="G29" s="1214"/>
      <c r="H29" s="1215"/>
      <c r="I29" s="962"/>
      <c r="J29" s="1218">
        <v>5</v>
      </c>
      <c r="K29" s="1214"/>
      <c r="L29" s="1215"/>
    </row>
    <row r="30" spans="2:17" ht="12.75" customHeight="1" x14ac:dyDescent="0.3">
      <c r="B30" s="965" t="s">
        <v>832</v>
      </c>
      <c r="C30" s="960" t="str">
        <f>IF('Swot-Analyse'!C33&lt;&gt;"",'Swot-Analyse'!C33,"")</f>
        <v/>
      </c>
      <c r="D30" s="963" t="str">
        <f>IF('Swot-Analyse'!D33&lt;&gt;"",'Swot-Analyse'!D33,"")</f>
        <v/>
      </c>
      <c r="F30" s="1216">
        <v>2</v>
      </c>
      <c r="G30" s="1210"/>
      <c r="H30" s="1211"/>
      <c r="I30" s="962"/>
      <c r="J30" s="1216">
        <v>10</v>
      </c>
      <c r="K30" s="1210"/>
      <c r="L30" s="1211"/>
    </row>
    <row r="31" spans="2:17" ht="12.75" customHeight="1" x14ac:dyDescent="0.3">
      <c r="B31" s="965" t="s">
        <v>833</v>
      </c>
      <c r="C31" s="960" t="str">
        <f>IF('Swot-Analyse'!C34&lt;&gt;"",'Swot-Analyse'!C34,"")</f>
        <v/>
      </c>
      <c r="D31" s="963" t="str">
        <f>IF('Swot-Analyse'!D34&lt;&gt;"",'Swot-Analyse'!D34,"")</f>
        <v/>
      </c>
      <c r="F31" s="1217">
        <v>7</v>
      </c>
      <c r="G31" s="1212"/>
      <c r="H31" s="1213"/>
      <c r="I31" s="962"/>
      <c r="J31" s="1217">
        <v>7</v>
      </c>
      <c r="K31" s="1212"/>
      <c r="L31" s="1213"/>
    </row>
    <row r="32" spans="2:17" ht="12.75" customHeight="1" x14ac:dyDescent="0.3">
      <c r="B32" s="965" t="s">
        <v>834</v>
      </c>
      <c r="C32" s="960" t="str">
        <f>IF('Swot-Analyse'!C35&lt;&gt;"",'Swot-Analyse'!C35,"")</f>
        <v/>
      </c>
      <c r="D32" s="963" t="str">
        <f>IF('Swot-Analyse'!D35&lt;&gt;"",'Swot-Analyse'!D35,"")</f>
        <v/>
      </c>
      <c r="F32" s="1217">
        <v>8</v>
      </c>
      <c r="G32" s="1212"/>
      <c r="H32" s="1213"/>
      <c r="I32" s="962"/>
      <c r="J32" s="1217">
        <v>8</v>
      </c>
      <c r="K32" s="1212"/>
      <c r="L32" s="1213"/>
    </row>
    <row r="33" spans="2:12" ht="12.75" customHeight="1" x14ac:dyDescent="0.3">
      <c r="B33" s="965" t="s">
        <v>835</v>
      </c>
      <c r="C33" s="960" t="str">
        <f>IF('Swot-Analyse'!C36&lt;&gt;"",'Swot-Analyse'!C36,"")</f>
        <v/>
      </c>
      <c r="D33" s="963" t="str">
        <f>IF('Swot-Analyse'!D36&lt;&gt;"",'Swot-Analyse'!D36,"")</f>
        <v/>
      </c>
      <c r="F33" s="1217">
        <v>9</v>
      </c>
      <c r="G33" s="1212"/>
      <c r="H33" s="1213"/>
      <c r="I33" s="962"/>
      <c r="J33" s="1217">
        <v>9</v>
      </c>
      <c r="K33" s="1212"/>
      <c r="L33" s="1213"/>
    </row>
    <row r="34" spans="2:12" ht="12.75" customHeight="1" x14ac:dyDescent="0.3">
      <c r="B34" s="965" t="s">
        <v>836</v>
      </c>
      <c r="C34" s="960" t="str">
        <f>IF('Swot-Analyse'!C37&lt;&gt;"",'Swot-Analyse'!C37,"")</f>
        <v/>
      </c>
      <c r="D34" s="963" t="str">
        <f>IF('Swot-Analyse'!D37&lt;&gt;"",'Swot-Analyse'!D37,"")</f>
        <v/>
      </c>
      <c r="F34" s="1218">
        <v>10</v>
      </c>
      <c r="G34" s="1214"/>
      <c r="H34" s="1215"/>
      <c r="I34" s="962"/>
      <c r="J34" s="1218">
        <v>10</v>
      </c>
      <c r="K34" s="1214"/>
      <c r="L34" s="1215"/>
    </row>
    <row r="35" spans="2:12" ht="12.75" customHeight="1" x14ac:dyDescent="0.3">
      <c r="B35" s="965" t="s">
        <v>837</v>
      </c>
      <c r="C35" s="960" t="str">
        <f>IF('Swot-Analyse'!C38&lt;&gt;"",'Swot-Analyse'!C38,"")</f>
        <v/>
      </c>
      <c r="D35" s="963" t="str">
        <f>IF('Swot-Analyse'!D38&lt;&gt;"",'Swot-Analyse'!D38,"")</f>
        <v/>
      </c>
      <c r="F35" s="1216">
        <v>3</v>
      </c>
      <c r="G35" s="1210"/>
      <c r="H35" s="1211"/>
      <c r="I35" s="962"/>
      <c r="J35" s="1216">
        <v>11</v>
      </c>
      <c r="K35" s="1210"/>
      <c r="L35" s="1211"/>
    </row>
    <row r="36" spans="2:12" ht="12.75" customHeight="1" x14ac:dyDescent="0.3">
      <c r="B36" s="965" t="s">
        <v>838</v>
      </c>
      <c r="C36" s="960" t="str">
        <f>IF('Swot-Analyse'!C39&lt;&gt;"",'Swot-Analyse'!C39,"")</f>
        <v/>
      </c>
      <c r="D36" s="963" t="str">
        <f>IF('Swot-Analyse'!D39&lt;&gt;"",'Swot-Analyse'!D39,"")</f>
        <v/>
      </c>
      <c r="F36" s="1217">
        <v>12</v>
      </c>
      <c r="G36" s="1212"/>
      <c r="H36" s="1213"/>
      <c r="I36" s="962"/>
      <c r="J36" s="1217">
        <v>12</v>
      </c>
      <c r="K36" s="1212"/>
      <c r="L36" s="1213"/>
    </row>
    <row r="37" spans="2:12" ht="12.75" customHeight="1" x14ac:dyDescent="0.3">
      <c r="B37" s="965" t="s">
        <v>839</v>
      </c>
      <c r="C37" s="960" t="str">
        <f>IF('Swot-Analyse'!C40&lt;&gt;"",'Swot-Analyse'!C40,"")</f>
        <v/>
      </c>
      <c r="D37" s="963" t="str">
        <f>IF('Swot-Analyse'!D40&lt;&gt;"",'Swot-Analyse'!D40,"")</f>
        <v/>
      </c>
      <c r="F37" s="1217">
        <v>13</v>
      </c>
      <c r="G37" s="1212"/>
      <c r="H37" s="1213"/>
      <c r="I37" s="962"/>
      <c r="J37" s="1217">
        <v>13</v>
      </c>
      <c r="K37" s="1212"/>
      <c r="L37" s="1213"/>
    </row>
    <row r="38" spans="2:12" ht="12.75" customHeight="1" x14ac:dyDescent="0.3">
      <c r="B38" s="965" t="s">
        <v>840</v>
      </c>
      <c r="C38" s="960" t="str">
        <f>IF('Swot-Analyse'!C41&lt;&gt;"",'Swot-Analyse'!C41,"")</f>
        <v/>
      </c>
      <c r="D38" s="963" t="str">
        <f>IF('Swot-Analyse'!D41&lt;&gt;"",'Swot-Analyse'!D41,"")</f>
        <v/>
      </c>
      <c r="F38" s="1217">
        <v>14</v>
      </c>
      <c r="G38" s="1212"/>
      <c r="H38" s="1213"/>
      <c r="I38" s="962"/>
      <c r="J38" s="1217">
        <v>14</v>
      </c>
      <c r="K38" s="1212"/>
      <c r="L38" s="1213"/>
    </row>
    <row r="39" spans="2:12" ht="12.75" customHeight="1" x14ac:dyDescent="0.3">
      <c r="B39" s="965" t="s">
        <v>841</v>
      </c>
      <c r="C39" s="960" t="str">
        <f>IF('Swot-Analyse'!C42&lt;&gt;"",'Swot-Analyse'!C42,"")</f>
        <v/>
      </c>
      <c r="D39" s="963" t="str">
        <f>IF('Swot-Analyse'!D42&lt;&gt;"",'Swot-Analyse'!D42,"")</f>
        <v/>
      </c>
      <c r="F39" s="1218">
        <v>15</v>
      </c>
      <c r="G39" s="1214"/>
      <c r="H39" s="1215"/>
      <c r="I39" s="962"/>
      <c r="J39" s="1218">
        <v>15</v>
      </c>
      <c r="K39" s="1214"/>
      <c r="L39" s="1215"/>
    </row>
    <row r="40" spans="2:12" ht="12.75" customHeight="1" x14ac:dyDescent="0.3">
      <c r="B40" s="965" t="s">
        <v>842</v>
      </c>
      <c r="C40" s="960" t="str">
        <f>IF('Swot-Analyse'!C43&lt;&gt;"",'Swot-Analyse'!C43,"")</f>
        <v/>
      </c>
      <c r="D40" s="963" t="str">
        <f>IF('Swot-Analyse'!D43&lt;&gt;"",'Swot-Analyse'!D43,"")</f>
        <v/>
      </c>
      <c r="F40" s="1216">
        <v>4</v>
      </c>
      <c r="G40" s="1210"/>
      <c r="H40" s="1211"/>
      <c r="I40" s="962"/>
      <c r="J40" s="1216">
        <v>12</v>
      </c>
      <c r="K40" s="1210"/>
      <c r="L40" s="1211"/>
    </row>
    <row r="41" spans="2:12" ht="12.75" customHeight="1" x14ac:dyDescent="0.3">
      <c r="B41" s="965" t="s">
        <v>843</v>
      </c>
      <c r="C41" s="960" t="str">
        <f>IF('Swot-Analyse'!C44&lt;&gt;"",'Swot-Analyse'!C44,"")</f>
        <v/>
      </c>
      <c r="D41" s="963" t="str">
        <f>IF('Swot-Analyse'!D44&lt;&gt;"",'Swot-Analyse'!D44,"")</f>
        <v/>
      </c>
      <c r="F41" s="1217">
        <v>17</v>
      </c>
      <c r="G41" s="1212"/>
      <c r="H41" s="1213"/>
      <c r="I41" s="962"/>
      <c r="J41" s="1217">
        <v>17</v>
      </c>
      <c r="K41" s="1212"/>
      <c r="L41" s="1213"/>
    </row>
    <row r="42" spans="2:12" ht="12.75" customHeight="1" x14ac:dyDescent="0.3">
      <c r="B42" s="967" t="s">
        <v>844</v>
      </c>
      <c r="C42" s="960" t="str">
        <f>IF('Swot-Analyse'!C45&lt;&gt;"",'Swot-Analyse'!C45,"")</f>
        <v/>
      </c>
      <c r="D42" s="963" t="str">
        <f>IF('Swot-Analyse'!D45&lt;&gt;"",'Swot-Analyse'!D45,"")</f>
        <v/>
      </c>
      <c r="F42" s="1217">
        <v>18</v>
      </c>
      <c r="G42" s="1212"/>
      <c r="H42" s="1213"/>
      <c r="J42" s="1217">
        <v>18</v>
      </c>
      <c r="K42" s="1212"/>
      <c r="L42" s="1213"/>
    </row>
    <row r="43" spans="2:12" ht="6" customHeight="1" x14ac:dyDescent="0.4">
      <c r="C43" s="968"/>
      <c r="J43" s="969"/>
    </row>
    <row r="44" spans="2:12" ht="19.5" customHeight="1" x14ac:dyDescent="0.4">
      <c r="B44" s="975"/>
      <c r="C44" s="976" t="str">
        <f ca="1">' '!A275</f>
        <v>Gefahren</v>
      </c>
      <c r="D44" s="975"/>
      <c r="F44" s="972"/>
      <c r="G44" s="973" t="str">
        <f ca="1">' '!A664</f>
        <v>ST-Strategien</v>
      </c>
      <c r="H44" s="974"/>
      <c r="J44" s="972"/>
      <c r="K44" s="973" t="str">
        <f ca="1">' '!A666</f>
        <v>WT-Strategien</v>
      </c>
      <c r="L44" s="974"/>
    </row>
    <row r="45" spans="2:12" ht="12.75" customHeight="1" x14ac:dyDescent="0.3">
      <c r="B45" s="959" t="s">
        <v>845</v>
      </c>
      <c r="C45" s="960" t="str">
        <f>IF('Swot-Analyse'!P28&lt;&gt;"",'Swot-Analyse'!P28,"")</f>
        <v>Danger 1</v>
      </c>
      <c r="D45" s="977">
        <f>IF('Swot-Analyse'!Q28&lt;&gt;"",'Swot-Analyse'!Q28,"")</f>
        <v>-2</v>
      </c>
      <c r="F45" s="1217">
        <v>5</v>
      </c>
      <c r="G45" s="1212"/>
      <c r="H45" s="1213"/>
      <c r="J45" s="1217">
        <v>13</v>
      </c>
      <c r="K45" s="1212"/>
      <c r="L45" s="1213"/>
    </row>
    <row r="46" spans="2:12" ht="12.75" customHeight="1" x14ac:dyDescent="0.3">
      <c r="B46" s="965" t="s">
        <v>846</v>
      </c>
      <c r="C46" s="960" t="str">
        <f>IF('Swot-Analyse'!P29&lt;&gt;"",'Swot-Analyse'!P29,"")</f>
        <v/>
      </c>
      <c r="D46" s="977">
        <f>IF('Swot-Analyse'!Q29&lt;&gt;"",'Swot-Analyse'!Q29,"")</f>
        <v>-2</v>
      </c>
      <c r="F46" s="1217">
        <v>2</v>
      </c>
      <c r="G46" s="1212"/>
      <c r="H46" s="1213"/>
      <c r="J46" s="1217">
        <v>2</v>
      </c>
      <c r="K46" s="1212"/>
      <c r="L46" s="1213"/>
    </row>
    <row r="47" spans="2:12" ht="12.75" customHeight="1" x14ac:dyDescent="0.3">
      <c r="B47" s="965" t="s">
        <v>847</v>
      </c>
      <c r="C47" s="960" t="str">
        <f>IF('Swot-Analyse'!P30&lt;&gt;"",'Swot-Analyse'!P30,"")</f>
        <v/>
      </c>
      <c r="D47" s="977" t="str">
        <f>IF('Swot-Analyse'!Q30&lt;&gt;"",'Swot-Analyse'!Q30,"")</f>
        <v/>
      </c>
      <c r="F47" s="1217">
        <v>3</v>
      </c>
      <c r="G47" s="1212"/>
      <c r="H47" s="1213"/>
      <c r="J47" s="1217">
        <v>3</v>
      </c>
      <c r="K47" s="1212"/>
      <c r="L47" s="1213"/>
    </row>
    <row r="48" spans="2:12" ht="12.75" customHeight="1" x14ac:dyDescent="0.3">
      <c r="B48" s="965" t="s">
        <v>848</v>
      </c>
      <c r="C48" s="960" t="str">
        <f>IF('Swot-Analyse'!P31&lt;&gt;"",'Swot-Analyse'!P31,"")</f>
        <v/>
      </c>
      <c r="D48" s="977" t="str">
        <f>IF('Swot-Analyse'!Q31&lt;&gt;"",'Swot-Analyse'!Q31,"")</f>
        <v/>
      </c>
      <c r="F48" s="1217">
        <v>4</v>
      </c>
      <c r="G48" s="1212"/>
      <c r="H48" s="1213"/>
      <c r="J48" s="1217">
        <v>4</v>
      </c>
      <c r="K48" s="1212"/>
      <c r="L48" s="1213"/>
    </row>
    <row r="49" spans="2:12" ht="12.75" customHeight="1" x14ac:dyDescent="0.3">
      <c r="B49" s="965" t="s">
        <v>849</v>
      </c>
      <c r="C49" s="960" t="str">
        <f>IF('Swot-Analyse'!P32&lt;&gt;"",'Swot-Analyse'!P32,"")</f>
        <v/>
      </c>
      <c r="D49" s="977" t="str">
        <f>IF('Swot-Analyse'!Q32&lt;&gt;"",'Swot-Analyse'!Q32,"")</f>
        <v/>
      </c>
      <c r="F49" s="1218">
        <v>5</v>
      </c>
      <c r="G49" s="1214"/>
      <c r="H49" s="1215"/>
      <c r="J49" s="1218">
        <v>5</v>
      </c>
      <c r="K49" s="1214"/>
      <c r="L49" s="1215"/>
    </row>
    <row r="50" spans="2:12" ht="12.75" customHeight="1" x14ac:dyDescent="0.3">
      <c r="B50" s="965" t="s">
        <v>850</v>
      </c>
      <c r="C50" s="960" t="str">
        <f>IF('Swot-Analyse'!P33&lt;&gt;"",'Swot-Analyse'!P33,"")</f>
        <v/>
      </c>
      <c r="D50" s="977" t="str">
        <f>IF('Swot-Analyse'!Q33&lt;&gt;"",'Swot-Analyse'!Q33,"")</f>
        <v/>
      </c>
      <c r="F50" s="1216">
        <v>6</v>
      </c>
      <c r="G50" s="1210"/>
      <c r="H50" s="1211"/>
      <c r="J50" s="1216">
        <v>14</v>
      </c>
      <c r="K50" s="1210"/>
      <c r="L50" s="1211"/>
    </row>
    <row r="51" spans="2:12" ht="12.75" customHeight="1" x14ac:dyDescent="0.3">
      <c r="B51" s="965" t="s">
        <v>851</v>
      </c>
      <c r="C51" s="960" t="str">
        <f>IF('Swot-Analyse'!P34&lt;&gt;"",'Swot-Analyse'!P34,"")</f>
        <v/>
      </c>
      <c r="D51" s="977" t="str">
        <f>IF('Swot-Analyse'!Q34&lt;&gt;"",'Swot-Analyse'!Q34,"")</f>
        <v/>
      </c>
      <c r="F51" s="1217">
        <v>7</v>
      </c>
      <c r="G51" s="1212"/>
      <c r="H51" s="1213"/>
      <c r="J51" s="1217">
        <v>7</v>
      </c>
      <c r="K51" s="1212"/>
      <c r="L51" s="1213"/>
    </row>
    <row r="52" spans="2:12" ht="12.75" customHeight="1" x14ac:dyDescent="0.3">
      <c r="B52" s="965" t="s">
        <v>852</v>
      </c>
      <c r="C52" s="960" t="str">
        <f>IF('Swot-Analyse'!P35&lt;&gt;"",'Swot-Analyse'!P35,"")</f>
        <v/>
      </c>
      <c r="D52" s="977" t="str">
        <f>IF('Swot-Analyse'!Q35&lt;&gt;"",'Swot-Analyse'!Q35,"")</f>
        <v/>
      </c>
      <c r="F52" s="1217">
        <v>8</v>
      </c>
      <c r="G52" s="1212"/>
      <c r="H52" s="1213"/>
      <c r="J52" s="1217">
        <v>8</v>
      </c>
      <c r="K52" s="1212"/>
      <c r="L52" s="1213"/>
    </row>
    <row r="53" spans="2:12" ht="12.75" customHeight="1" x14ac:dyDescent="0.3">
      <c r="B53" s="965" t="s">
        <v>853</v>
      </c>
      <c r="C53" s="960" t="str">
        <f>IF('Swot-Analyse'!P36&lt;&gt;"",'Swot-Analyse'!P36,"")</f>
        <v/>
      </c>
      <c r="D53" s="977" t="str">
        <f>IF('Swot-Analyse'!Q36&lt;&gt;"",'Swot-Analyse'!Q36,"")</f>
        <v/>
      </c>
      <c r="F53" s="1217">
        <v>9</v>
      </c>
      <c r="G53" s="1212"/>
      <c r="H53" s="1213"/>
      <c r="J53" s="1217">
        <v>9</v>
      </c>
      <c r="K53" s="1212"/>
      <c r="L53" s="1213"/>
    </row>
    <row r="54" spans="2:12" ht="12.75" customHeight="1" x14ac:dyDescent="0.3">
      <c r="B54" s="965" t="s">
        <v>854</v>
      </c>
      <c r="C54" s="960" t="str">
        <f>IF('Swot-Analyse'!P37&lt;&gt;"",'Swot-Analyse'!P37,"")</f>
        <v/>
      </c>
      <c r="D54" s="977" t="str">
        <f>IF('Swot-Analyse'!Q37&lt;&gt;"",'Swot-Analyse'!Q37,"")</f>
        <v/>
      </c>
      <c r="F54" s="1218">
        <v>10</v>
      </c>
      <c r="G54" s="1214"/>
      <c r="H54" s="1215"/>
      <c r="J54" s="1218">
        <v>10</v>
      </c>
      <c r="K54" s="1214"/>
      <c r="L54" s="1215"/>
    </row>
    <row r="55" spans="2:12" ht="12.75" customHeight="1" x14ac:dyDescent="0.3">
      <c r="B55" s="965" t="s">
        <v>855</v>
      </c>
      <c r="C55" s="960" t="str">
        <f>IF('Swot-Analyse'!P38&lt;&gt;"",'Swot-Analyse'!P38,"")</f>
        <v/>
      </c>
      <c r="D55" s="977" t="str">
        <f>IF('Swot-Analyse'!Q38&lt;&gt;"",'Swot-Analyse'!Q38,"")</f>
        <v/>
      </c>
      <c r="F55" s="1216">
        <v>7</v>
      </c>
      <c r="G55" s="1210"/>
      <c r="H55" s="1211"/>
      <c r="J55" s="1216">
        <v>15</v>
      </c>
      <c r="K55" s="1210"/>
      <c r="L55" s="1211"/>
    </row>
    <row r="56" spans="2:12" ht="12.75" customHeight="1" x14ac:dyDescent="0.3">
      <c r="B56" s="965" t="s">
        <v>856</v>
      </c>
      <c r="C56" s="960" t="str">
        <f>IF('Swot-Analyse'!P39&lt;&gt;"",'Swot-Analyse'!P39,"")</f>
        <v/>
      </c>
      <c r="D56" s="977" t="str">
        <f>IF('Swot-Analyse'!Q39&lt;&gt;"",'Swot-Analyse'!Q39,"")</f>
        <v/>
      </c>
      <c r="F56" s="1217">
        <v>12</v>
      </c>
      <c r="G56" s="1212"/>
      <c r="H56" s="1213"/>
      <c r="J56" s="1217">
        <v>12</v>
      </c>
      <c r="K56" s="1212"/>
      <c r="L56" s="1213"/>
    </row>
    <row r="57" spans="2:12" ht="12.75" customHeight="1" x14ac:dyDescent="0.3">
      <c r="B57" s="965" t="s">
        <v>857</v>
      </c>
      <c r="C57" s="960" t="str">
        <f>IF('Swot-Analyse'!P40&lt;&gt;"",'Swot-Analyse'!P40,"")</f>
        <v/>
      </c>
      <c r="D57" s="977" t="str">
        <f>IF('Swot-Analyse'!Q40&lt;&gt;"",'Swot-Analyse'!Q40,"")</f>
        <v/>
      </c>
      <c r="F57" s="1217">
        <v>13</v>
      </c>
      <c r="G57" s="1212"/>
      <c r="H57" s="1213"/>
      <c r="J57" s="1217">
        <v>13</v>
      </c>
      <c r="K57" s="1212"/>
      <c r="L57" s="1213"/>
    </row>
    <row r="58" spans="2:12" ht="12.75" customHeight="1" x14ac:dyDescent="0.3">
      <c r="B58" s="965" t="s">
        <v>858</v>
      </c>
      <c r="C58" s="960" t="str">
        <f>IF('Swot-Analyse'!P41&lt;&gt;"",'Swot-Analyse'!P41,"")</f>
        <v/>
      </c>
      <c r="D58" s="977" t="str">
        <f>IF('Swot-Analyse'!Q41&lt;&gt;"",'Swot-Analyse'!Q41,"")</f>
        <v/>
      </c>
      <c r="F58" s="1217">
        <v>14</v>
      </c>
      <c r="G58" s="1212"/>
      <c r="H58" s="1213"/>
      <c r="J58" s="1217">
        <v>14</v>
      </c>
      <c r="K58" s="1212"/>
      <c r="L58" s="1213"/>
    </row>
    <row r="59" spans="2:12" ht="12.75" customHeight="1" x14ac:dyDescent="0.3">
      <c r="B59" s="965" t="s">
        <v>859</v>
      </c>
      <c r="C59" s="960" t="str">
        <f>IF('Swot-Analyse'!P42&lt;&gt;"",'Swot-Analyse'!P42,"")</f>
        <v/>
      </c>
      <c r="D59" s="977" t="str">
        <f>IF('Swot-Analyse'!Q42&lt;&gt;"",'Swot-Analyse'!Q42,"")</f>
        <v/>
      </c>
      <c r="F59" s="1218">
        <v>15</v>
      </c>
      <c r="G59" s="1214"/>
      <c r="H59" s="1215"/>
      <c r="J59" s="1218">
        <v>15</v>
      </c>
      <c r="K59" s="1214"/>
      <c r="L59" s="1215"/>
    </row>
    <row r="60" spans="2:12" ht="12.75" customHeight="1" x14ac:dyDescent="0.3">
      <c r="B60" s="965" t="s">
        <v>860</v>
      </c>
      <c r="C60" s="960" t="str">
        <f>IF('Swot-Analyse'!P43&lt;&gt;"",'Swot-Analyse'!P43,"")</f>
        <v/>
      </c>
      <c r="D60" s="977" t="str">
        <f>IF('Swot-Analyse'!Q43&lt;&gt;"",'Swot-Analyse'!Q43,"")</f>
        <v/>
      </c>
      <c r="F60" s="1216">
        <v>8</v>
      </c>
      <c r="G60" s="1210"/>
      <c r="H60" s="1211"/>
      <c r="J60" s="1216">
        <v>16</v>
      </c>
      <c r="K60" s="1210"/>
      <c r="L60" s="1211"/>
    </row>
    <row r="61" spans="2:12" ht="12.75" customHeight="1" x14ac:dyDescent="0.3">
      <c r="B61" s="965" t="s">
        <v>861</v>
      </c>
      <c r="C61" s="960" t="str">
        <f>IF('Swot-Analyse'!P44&lt;&gt;"",'Swot-Analyse'!P44,"")</f>
        <v/>
      </c>
      <c r="D61" s="977" t="str">
        <f>IF('Swot-Analyse'!Q44&lt;&gt;"",'Swot-Analyse'!Q44,"")</f>
        <v/>
      </c>
      <c r="F61" s="1217">
        <v>17</v>
      </c>
      <c r="G61" s="1212"/>
      <c r="H61" s="1213"/>
      <c r="J61" s="1217">
        <v>17</v>
      </c>
      <c r="K61" s="1212"/>
      <c r="L61" s="1213"/>
    </row>
    <row r="62" spans="2:12" ht="12.75" customHeight="1" x14ac:dyDescent="0.3">
      <c r="B62" s="967" t="s">
        <v>862</v>
      </c>
      <c r="C62" s="960" t="str">
        <f>IF('Swot-Analyse'!P45&lt;&gt;"",'Swot-Analyse'!P45,"")</f>
        <v/>
      </c>
      <c r="D62" s="977" t="str">
        <f>IF('Swot-Analyse'!Q45&lt;&gt;"",'Swot-Analyse'!Q45,"")</f>
        <v/>
      </c>
      <c r="F62" s="1217">
        <v>18</v>
      </c>
      <c r="G62" s="1212"/>
      <c r="H62" s="1213"/>
      <c r="J62" s="1217">
        <v>18</v>
      </c>
      <c r="K62" s="1212"/>
      <c r="L62" s="1213"/>
    </row>
    <row r="63" spans="2:12" x14ac:dyDescent="0.3">
      <c r="B63" s="130" t="s">
        <v>2792</v>
      </c>
    </row>
    <row r="65" ht="6.75" customHeight="1" x14ac:dyDescent="0.3"/>
    <row r="66" ht="7.5" hidden="1" customHeight="1" x14ac:dyDescent="0.3"/>
    <row r="77" ht="4.5" customHeight="1" x14ac:dyDescent="0.3"/>
    <row r="79" ht="6.75" customHeight="1" x14ac:dyDescent="0.3"/>
    <row r="80" ht="7.5" hidden="1" customHeight="1" x14ac:dyDescent="0.3"/>
    <row r="91" ht="4.5" customHeight="1" x14ac:dyDescent="0.3"/>
  </sheetData>
  <sheetProtection sheet="1" objects="1" scenarios="1" formatCells="0" formatColumns="0" formatRows="0" insertHyperlinks="0" selectLockedCells="1" sort="0" autoFilter="0"/>
  <mergeCells count="33">
    <mergeCell ref="F60:F62"/>
    <mergeCell ref="G60:H62"/>
    <mergeCell ref="J45:J49"/>
    <mergeCell ref="K45:L49"/>
    <mergeCell ref="J50:J54"/>
    <mergeCell ref="K50:L54"/>
    <mergeCell ref="F45:F49"/>
    <mergeCell ref="G45:H49"/>
    <mergeCell ref="F50:F54"/>
    <mergeCell ref="G50:H54"/>
    <mergeCell ref="F55:F59"/>
    <mergeCell ref="G55:H59"/>
    <mergeCell ref="K55:L59"/>
    <mergeCell ref="J60:J62"/>
    <mergeCell ref="K60:L62"/>
    <mergeCell ref="K25:L29"/>
    <mergeCell ref="J30:J34"/>
    <mergeCell ref="F35:F39"/>
    <mergeCell ref="G35:H39"/>
    <mergeCell ref="F40:F42"/>
    <mergeCell ref="G40:H42"/>
    <mergeCell ref="J25:J29"/>
    <mergeCell ref="D4:D22"/>
    <mergeCell ref="F25:F29"/>
    <mergeCell ref="G25:H29"/>
    <mergeCell ref="F30:F34"/>
    <mergeCell ref="G30:H34"/>
    <mergeCell ref="K30:L34"/>
    <mergeCell ref="K35:L39"/>
    <mergeCell ref="J35:J39"/>
    <mergeCell ref="J55:J59"/>
    <mergeCell ref="J40:J42"/>
    <mergeCell ref="K40:L42"/>
  </mergeCells>
  <conditionalFormatting sqref="B25:D42">
    <cfRule type="expression" dxfId="221" priority="41">
      <formula>MOD(ROW(XFD1048573),2)=0</formula>
    </cfRule>
    <cfRule type="expression" dxfId="220" priority="42">
      <formula>MOD(ROW(XFD1048572),2)=0</formula>
    </cfRule>
  </conditionalFormatting>
  <conditionalFormatting sqref="B45:D52">
    <cfRule type="expression" dxfId="219" priority="14070">
      <formula>MOD(ROW(XEZ15),2)=0</formula>
    </cfRule>
  </conditionalFormatting>
  <conditionalFormatting sqref="B45:D53">
    <cfRule type="expression" dxfId="218" priority="14071">
      <formula>MOD(ROW(XEZ14),2)=0</formula>
    </cfRule>
  </conditionalFormatting>
  <conditionalFormatting sqref="B53:D62">
    <cfRule type="expression" dxfId="217" priority="43">
      <formula>MOD(ROW(XEZ24),2)=0</formula>
    </cfRule>
  </conditionalFormatting>
  <conditionalFormatting sqref="B54:D62">
    <cfRule type="expression" dxfId="216" priority="44">
      <formula>MOD(ROW(XEZ24),2)=0</formula>
    </cfRule>
  </conditionalFormatting>
  <conditionalFormatting sqref="F25:G25 F30:G30 F35:G35 F40:G40">
    <cfRule type="expression" dxfId="215" priority="7">
      <formula>MOD(ROW(A1048575),2)=0</formula>
    </cfRule>
    <cfRule type="expression" dxfId="214" priority="8">
      <formula>MOD(ROW(A1048576),2)=0</formula>
    </cfRule>
  </conditionalFormatting>
  <conditionalFormatting sqref="F45:G45 F50:G50 F55:G55 F60:G60">
    <cfRule type="expression" dxfId="213" priority="1">
      <formula>MOD(ROW(A19),2)=0</formula>
    </cfRule>
    <cfRule type="expression" dxfId="212" priority="2">
      <formula>MOD(ROW(A20),2)=0</formula>
    </cfRule>
  </conditionalFormatting>
  <conditionalFormatting sqref="F5:H22">
    <cfRule type="expression" dxfId="211" priority="14066">
      <formula>MOD(ROW(A2),2)=0</formula>
    </cfRule>
    <cfRule type="expression" dxfId="210" priority="14067">
      <formula>MOD(ROW(A1),2)=0</formula>
    </cfRule>
  </conditionalFormatting>
  <conditionalFormatting sqref="J25:K25 J30:K30 J35:K35 J40:K40">
    <cfRule type="expression" dxfId="209" priority="5">
      <formula>MOD(ROW(E1048575),2)=0</formula>
    </cfRule>
    <cfRule type="expression" dxfId="208" priority="6">
      <formula>MOD(ROW(E1048576),2)=0</formula>
    </cfRule>
  </conditionalFormatting>
  <conditionalFormatting sqref="J45:K45 J50:K50 J55:K55 J60:K60">
    <cfRule type="expression" dxfId="207" priority="3">
      <formula>MOD(ROW(E19),2)=0</formula>
    </cfRule>
    <cfRule type="expression" dxfId="206" priority="4">
      <formula>MOD(ROW(E20),2)=0</formula>
    </cfRule>
  </conditionalFormatting>
  <conditionalFormatting sqref="J5:L22">
    <cfRule type="expression" dxfId="205" priority="14068">
      <formula>MOD(ROW(A2),2)=0</formula>
    </cfRule>
    <cfRule type="expression" dxfId="204" priority="14069">
      <formula>MOD(ROW(A1),2)=0</formula>
    </cfRule>
  </conditionalFormatting>
  <dataValidations disablePrompts="1" count="1">
    <dataValidation type="list" allowBlank="1" showInputMessage="1" showErrorMessage="1" sqref="H24 L24 H44 L44" xr:uid="{00000000-0002-0000-0C00-000000000000}">
      <formula1>"-5,-4,-3,-2,-1,0,1,2,3,4,5"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8" scale="91" orientation="landscape" r:id="rId1"/>
  <headerFooter>
    <oddFooter>&amp;L&amp;8&amp;K00-048(c) S.Imboden&amp;R&amp;8&amp;K00-048Seite &amp;P von &amp;N</oddFooter>
  </headerFooter>
  <drawing r:id="rId2"/>
  <legacyDrawing r:id="rId3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Tabelle54">
    <tabColor theme="4" tint="0.39997558519241921"/>
    <pageSetUpPr fitToPage="1"/>
  </sheetPr>
  <dimension ref="A1:N99"/>
  <sheetViews>
    <sheetView showGridLines="0" zoomScaleNormal="100" workbookViewId="0">
      <pane ySplit="4" topLeftCell="A5" activePane="bottomLeft" state="frozen"/>
      <selection activeCell="B1" sqref="B1"/>
      <selection pane="bottomLeft" activeCell="C5" sqref="C5"/>
    </sheetView>
  </sheetViews>
  <sheetFormatPr baseColWidth="10" defaultColWidth="12.5546875" defaultRowHeight="14.4" x14ac:dyDescent="0.3"/>
  <cols>
    <col min="1" max="1" width="8.77734375" style="83" customWidth="1"/>
    <col min="2" max="2" width="4.5546875" style="153" customWidth="1"/>
    <col min="3" max="3" width="29" style="153" customWidth="1"/>
    <col min="4" max="4" width="10.77734375" style="153" customWidth="1"/>
    <col min="5" max="5" width="11.77734375" style="153" bestFit="1" customWidth="1"/>
    <col min="6" max="6" width="8.5546875" style="153" customWidth="1"/>
    <col min="7" max="7" width="47" style="153" customWidth="1"/>
    <col min="8" max="8" width="22.77734375" style="153" customWidth="1"/>
    <col min="9" max="9" width="15.5546875" style="153" bestFit="1" customWidth="1"/>
    <col min="10" max="10" width="7.44140625" style="153" customWidth="1"/>
    <col min="11" max="11" width="0.21875" style="942" customWidth="1"/>
    <col min="12" max="12" width="7" style="153" customWidth="1"/>
    <col min="13" max="21" width="4" style="153" customWidth="1"/>
    <col min="22" max="16384" width="12.5546875" style="153"/>
  </cols>
  <sheetData>
    <row r="1" spans="1:14" s="150" customFormat="1" ht="43.95" customHeight="1" x14ac:dyDescent="0.3">
      <c r="A1" s="139"/>
      <c r="B1" s="148" t="str">
        <f ca="1">' '!A319</f>
        <v>K U N D E N</v>
      </c>
      <c r="C1" s="148"/>
      <c r="D1" s="148"/>
      <c r="E1" s="148"/>
      <c r="F1" s="148"/>
      <c r="G1" s="148"/>
      <c r="H1" s="148"/>
      <c r="I1" s="148"/>
      <c r="J1" s="80"/>
      <c r="K1" s="940"/>
      <c r="M1" s="644"/>
    </row>
    <row r="2" spans="1:14" s="93" customFormat="1" ht="14.25" customHeight="1" x14ac:dyDescent="0.3">
      <c r="A2" s="83"/>
      <c r="B2" s="551"/>
      <c r="K2" s="941"/>
    </row>
    <row r="3" spans="1:14" x14ac:dyDescent="0.3">
      <c r="A3" s="85"/>
    </row>
    <row r="4" spans="1:14" ht="33.75" customHeight="1" x14ac:dyDescent="0.3">
      <c r="B4" s="532" t="str">
        <f ca="1">' '!A67</f>
        <v>Nr.</v>
      </c>
      <c r="C4" s="533" t="str">
        <f ca="1">' '!A326</f>
        <v>Kunde</v>
      </c>
      <c r="D4" s="533" t="str">
        <f ca="1">' '!A327</f>
        <v>Loyalität</v>
      </c>
      <c r="E4" s="533" t="str">
        <f ca="1">' '!A328</f>
        <v>Profitabi-lität</v>
      </c>
      <c r="F4" s="533" t="str">
        <f ca="1">' '!A329</f>
        <v>ABC-Kunde</v>
      </c>
      <c r="G4" s="533" t="str">
        <f ca="1">' '!A331</f>
        <v>Merkmale 
(demografisch, sozioökonomisch etc.)</v>
      </c>
      <c r="H4" s="533" t="str">
        <f ca="1">' '!A334</f>
        <v>Kaufverhalten</v>
      </c>
      <c r="I4" s="533" t="str">
        <f ca="1">' '!A339</f>
        <v>Ewarteter Umsatz</v>
      </c>
      <c r="J4" s="534" t="str">
        <f ca="1">' '!A74</f>
        <v>Status</v>
      </c>
      <c r="N4" s="93"/>
    </row>
    <row r="5" spans="1:14" ht="23.4" x14ac:dyDescent="0.3">
      <c r="B5" s="647" t="s">
        <v>527</v>
      </c>
      <c r="C5" s="648" t="s">
        <v>1310</v>
      </c>
      <c r="D5" s="920">
        <v>10</v>
      </c>
      <c r="E5" s="650">
        <v>9</v>
      </c>
      <c r="F5" s="650" t="s">
        <v>1996</v>
      </c>
      <c r="G5" s="648"/>
      <c r="H5" s="648"/>
      <c r="I5" s="943"/>
      <c r="J5" s="653"/>
      <c r="K5" s="942">
        <f>IF(F5="A",3,
IF(F5="B",2,1))</f>
        <v>3</v>
      </c>
      <c r="N5" s="93"/>
    </row>
    <row r="6" spans="1:14" ht="23.4" x14ac:dyDescent="0.3">
      <c r="B6" s="654" t="s">
        <v>528</v>
      </c>
      <c r="C6" s="648" t="s">
        <v>1311</v>
      </c>
      <c r="D6" s="920">
        <v>8</v>
      </c>
      <c r="E6" s="650">
        <v>6</v>
      </c>
      <c r="F6" s="650" t="s">
        <v>1995</v>
      </c>
      <c r="G6" s="648"/>
      <c r="H6" s="648"/>
      <c r="I6" s="943"/>
      <c r="J6" s="653"/>
      <c r="K6" s="942">
        <f t="shared" ref="K6:K24" si="0">IF(F6="A",3,
IF(F6="B",2,1))</f>
        <v>2</v>
      </c>
      <c r="N6" s="93"/>
    </row>
    <row r="7" spans="1:14" ht="23.4" x14ac:dyDescent="0.3">
      <c r="B7" s="659" t="s">
        <v>529</v>
      </c>
      <c r="C7" s="652" t="s">
        <v>1998</v>
      </c>
      <c r="D7" s="926">
        <v>3</v>
      </c>
      <c r="E7" s="661">
        <v>4</v>
      </c>
      <c r="F7" s="656" t="s">
        <v>1997</v>
      </c>
      <c r="G7" s="652"/>
      <c r="H7" s="652"/>
      <c r="I7" s="944"/>
      <c r="J7" s="658"/>
      <c r="K7" s="942">
        <f t="shared" si="0"/>
        <v>1</v>
      </c>
      <c r="N7" s="93"/>
    </row>
    <row r="8" spans="1:14" ht="23.4" x14ac:dyDescent="0.3">
      <c r="B8" s="654" t="s">
        <v>530</v>
      </c>
      <c r="C8" s="657"/>
      <c r="D8" s="926"/>
      <c r="E8" s="661"/>
      <c r="F8" s="656"/>
      <c r="G8" s="657"/>
      <c r="H8" s="657"/>
      <c r="I8" s="945"/>
      <c r="J8" s="662"/>
      <c r="K8" s="942">
        <f t="shared" si="0"/>
        <v>1</v>
      </c>
      <c r="N8" s="93"/>
    </row>
    <row r="9" spans="1:14" ht="23.4" x14ac:dyDescent="0.3">
      <c r="B9" s="659" t="s">
        <v>531</v>
      </c>
      <c r="C9" s="657"/>
      <c r="D9" s="926"/>
      <c r="E9" s="661"/>
      <c r="F9" s="656"/>
      <c r="G9" s="652"/>
      <c r="H9" s="652"/>
      <c r="I9" s="944"/>
      <c r="J9" s="658"/>
      <c r="K9" s="942">
        <f t="shared" si="0"/>
        <v>1</v>
      </c>
      <c r="N9" s="93"/>
    </row>
    <row r="10" spans="1:14" ht="23.4" x14ac:dyDescent="0.3">
      <c r="B10" s="654" t="s">
        <v>532</v>
      </c>
      <c r="C10" s="657"/>
      <c r="D10" s="926"/>
      <c r="E10" s="661"/>
      <c r="F10" s="656"/>
      <c r="G10" s="657"/>
      <c r="H10" s="657"/>
      <c r="I10" s="945"/>
      <c r="J10" s="662"/>
      <c r="K10" s="942">
        <f t="shared" si="0"/>
        <v>1</v>
      </c>
      <c r="N10" s="93"/>
    </row>
    <row r="11" spans="1:14" ht="23.4" x14ac:dyDescent="0.3">
      <c r="B11" s="659" t="s">
        <v>533</v>
      </c>
      <c r="C11" s="657"/>
      <c r="D11" s="926"/>
      <c r="E11" s="661"/>
      <c r="F11" s="656"/>
      <c r="G11" s="652"/>
      <c r="H11" s="652"/>
      <c r="I11" s="944"/>
      <c r="J11" s="658"/>
      <c r="K11" s="942">
        <f t="shared" si="0"/>
        <v>1</v>
      </c>
      <c r="N11" s="93"/>
    </row>
    <row r="12" spans="1:14" ht="23.4" x14ac:dyDescent="0.3">
      <c r="B12" s="654" t="s">
        <v>534</v>
      </c>
      <c r="C12" s="657"/>
      <c r="D12" s="926"/>
      <c r="E12" s="661"/>
      <c r="F12" s="656"/>
      <c r="G12" s="657"/>
      <c r="H12" s="657"/>
      <c r="I12" s="945"/>
      <c r="J12" s="662"/>
      <c r="K12" s="942">
        <f t="shared" si="0"/>
        <v>1</v>
      </c>
      <c r="N12" s="93"/>
    </row>
    <row r="13" spans="1:14" ht="23.4" x14ac:dyDescent="0.3">
      <c r="B13" s="659" t="s">
        <v>535</v>
      </c>
      <c r="C13" s="657"/>
      <c r="D13" s="926"/>
      <c r="E13" s="661"/>
      <c r="F13" s="656"/>
      <c r="G13" s="652"/>
      <c r="H13" s="652"/>
      <c r="I13" s="944"/>
      <c r="J13" s="658"/>
      <c r="K13" s="942">
        <f t="shared" si="0"/>
        <v>1</v>
      </c>
      <c r="N13" s="93"/>
    </row>
    <row r="14" spans="1:14" ht="23.4" x14ac:dyDescent="0.3">
      <c r="B14" s="654" t="s">
        <v>536</v>
      </c>
      <c r="C14" s="657"/>
      <c r="D14" s="926"/>
      <c r="E14" s="661"/>
      <c r="F14" s="656"/>
      <c r="G14" s="652"/>
      <c r="H14" s="652"/>
      <c r="I14" s="944"/>
      <c r="J14" s="662"/>
      <c r="K14" s="942">
        <f t="shared" si="0"/>
        <v>1</v>
      </c>
      <c r="N14" s="93"/>
    </row>
    <row r="15" spans="1:14" ht="23.4" x14ac:dyDescent="0.3">
      <c r="B15" s="659" t="s">
        <v>537</v>
      </c>
      <c r="C15" s="657"/>
      <c r="D15" s="926"/>
      <c r="E15" s="661"/>
      <c r="F15" s="656"/>
      <c r="G15" s="652"/>
      <c r="H15" s="652"/>
      <c r="I15" s="944"/>
      <c r="J15" s="658"/>
      <c r="K15" s="942">
        <f t="shared" si="0"/>
        <v>1</v>
      </c>
      <c r="N15" s="93"/>
    </row>
    <row r="16" spans="1:14" ht="23.4" x14ac:dyDescent="0.3">
      <c r="B16" s="654" t="s">
        <v>538</v>
      </c>
      <c r="C16" s="657"/>
      <c r="D16" s="926"/>
      <c r="E16" s="661"/>
      <c r="F16" s="656"/>
      <c r="G16" s="652"/>
      <c r="H16" s="652"/>
      <c r="I16" s="944"/>
      <c r="J16" s="662"/>
      <c r="K16" s="942">
        <f t="shared" si="0"/>
        <v>1</v>
      </c>
    </row>
    <row r="17" spans="2:11" ht="23.4" x14ac:dyDescent="0.3">
      <c r="B17" s="659" t="s">
        <v>539</v>
      </c>
      <c r="C17" s="657"/>
      <c r="D17" s="926"/>
      <c r="E17" s="661"/>
      <c r="F17" s="656"/>
      <c r="G17" s="652"/>
      <c r="H17" s="652"/>
      <c r="I17" s="944"/>
      <c r="J17" s="658"/>
      <c r="K17" s="942">
        <f t="shared" si="0"/>
        <v>1</v>
      </c>
    </row>
    <row r="18" spans="2:11" ht="23.4" x14ac:dyDescent="0.3">
      <c r="B18" s="654" t="s">
        <v>540</v>
      </c>
      <c r="C18" s="657"/>
      <c r="D18" s="926"/>
      <c r="E18" s="661"/>
      <c r="F18" s="656"/>
      <c r="G18" s="652"/>
      <c r="H18" s="652"/>
      <c r="I18" s="944"/>
      <c r="J18" s="662"/>
      <c r="K18" s="942">
        <f t="shared" si="0"/>
        <v>1</v>
      </c>
    </row>
    <row r="19" spans="2:11" ht="23.4" x14ac:dyDescent="0.3">
      <c r="B19" s="654" t="s">
        <v>541</v>
      </c>
      <c r="C19" s="657"/>
      <c r="D19" s="926"/>
      <c r="E19" s="661"/>
      <c r="F19" s="656"/>
      <c r="G19" s="652"/>
      <c r="H19" s="652"/>
      <c r="I19" s="944"/>
      <c r="J19" s="658"/>
      <c r="K19" s="942">
        <f t="shared" si="0"/>
        <v>1</v>
      </c>
    </row>
    <row r="20" spans="2:11" ht="23.4" x14ac:dyDescent="0.3">
      <c r="B20" s="654" t="s">
        <v>542</v>
      </c>
      <c r="C20" s="657"/>
      <c r="D20" s="926"/>
      <c r="E20" s="661"/>
      <c r="F20" s="656"/>
      <c r="G20" s="652"/>
      <c r="H20" s="652"/>
      <c r="I20" s="944"/>
      <c r="J20" s="658"/>
      <c r="K20" s="942">
        <f t="shared" si="0"/>
        <v>1</v>
      </c>
    </row>
    <row r="21" spans="2:11" ht="23.4" x14ac:dyDescent="0.3">
      <c r="B21" s="654" t="s">
        <v>543</v>
      </c>
      <c r="C21" s="657"/>
      <c r="D21" s="926"/>
      <c r="E21" s="661"/>
      <c r="F21" s="656"/>
      <c r="G21" s="652"/>
      <c r="H21" s="652"/>
      <c r="I21" s="944"/>
      <c r="J21" s="662"/>
      <c r="K21" s="942">
        <f t="shared" si="0"/>
        <v>1</v>
      </c>
    </row>
    <row r="22" spans="2:11" ht="23.4" x14ac:dyDescent="0.3">
      <c r="B22" s="654" t="s">
        <v>544</v>
      </c>
      <c r="C22" s="657"/>
      <c r="D22" s="926"/>
      <c r="E22" s="661"/>
      <c r="F22" s="656"/>
      <c r="G22" s="652"/>
      <c r="H22" s="652"/>
      <c r="I22" s="944"/>
      <c r="J22" s="658"/>
      <c r="K22" s="942">
        <f t="shared" si="0"/>
        <v>1</v>
      </c>
    </row>
    <row r="23" spans="2:11" ht="23.4" x14ac:dyDescent="0.3">
      <c r="B23" s="654" t="s">
        <v>545</v>
      </c>
      <c r="C23" s="657"/>
      <c r="D23" s="926"/>
      <c r="E23" s="661"/>
      <c r="F23" s="656"/>
      <c r="G23" s="652"/>
      <c r="H23" s="652"/>
      <c r="I23" s="944"/>
      <c r="J23" s="662"/>
      <c r="K23" s="942">
        <f t="shared" si="0"/>
        <v>1</v>
      </c>
    </row>
    <row r="24" spans="2:11" ht="23.4" x14ac:dyDescent="0.3">
      <c r="B24" s="663" t="s">
        <v>546</v>
      </c>
      <c r="C24" s="657"/>
      <c r="D24" s="926"/>
      <c r="E24" s="661"/>
      <c r="F24" s="933"/>
      <c r="G24" s="664"/>
      <c r="H24" s="664"/>
      <c r="I24" s="946"/>
      <c r="J24" s="668"/>
      <c r="K24" s="942">
        <f t="shared" si="0"/>
        <v>1</v>
      </c>
    </row>
    <row r="25" spans="2:11" x14ac:dyDescent="0.3">
      <c r="B25" s="130" t="s">
        <v>2792</v>
      </c>
      <c r="C25" s="93"/>
      <c r="H25" s="947" t="str">
        <f ca="1">' '!A317</f>
        <v>Total</v>
      </c>
      <c r="I25" s="948">
        <f>SUM(I5:I24)</f>
        <v>0</v>
      </c>
    </row>
    <row r="39" spans="8:9" x14ac:dyDescent="0.3">
      <c r="H39" s="949" t="str">
        <f>IF(C5&lt;&gt;"",CONCATENATE(B5,"    ",C5),"")</f>
        <v>C1    Client 1</v>
      </c>
    </row>
    <row r="40" spans="8:9" x14ac:dyDescent="0.3">
      <c r="H40" s="949" t="str">
        <f t="shared" ref="H40:H58" si="1">IF(C6&lt;&gt;"",CONCATENATE(B6,"    ",C6),"")</f>
        <v>C2    Client 2</v>
      </c>
      <c r="I40" s="950"/>
    </row>
    <row r="41" spans="8:9" x14ac:dyDescent="0.3">
      <c r="H41" s="949" t="str">
        <f t="shared" si="1"/>
        <v>C3    Client 3</v>
      </c>
      <c r="I41" s="950"/>
    </row>
    <row r="42" spans="8:9" x14ac:dyDescent="0.3">
      <c r="H42" s="949" t="str">
        <f t="shared" si="1"/>
        <v/>
      </c>
      <c r="I42" s="950"/>
    </row>
    <row r="43" spans="8:9" x14ac:dyDescent="0.3">
      <c r="H43" s="949" t="str">
        <f t="shared" si="1"/>
        <v/>
      </c>
      <c r="I43" s="950"/>
    </row>
    <row r="44" spans="8:9" x14ac:dyDescent="0.3">
      <c r="H44" s="949" t="str">
        <f t="shared" si="1"/>
        <v/>
      </c>
      <c r="I44" s="950"/>
    </row>
    <row r="45" spans="8:9" x14ac:dyDescent="0.3">
      <c r="H45" s="949" t="str">
        <f t="shared" si="1"/>
        <v/>
      </c>
      <c r="I45" s="950"/>
    </row>
    <row r="46" spans="8:9" x14ac:dyDescent="0.3">
      <c r="H46" s="949" t="str">
        <f t="shared" si="1"/>
        <v/>
      </c>
      <c r="I46" s="950"/>
    </row>
    <row r="47" spans="8:9" x14ac:dyDescent="0.3">
      <c r="H47" s="949" t="str">
        <f t="shared" si="1"/>
        <v/>
      </c>
      <c r="I47" s="950"/>
    </row>
    <row r="48" spans="8:9" x14ac:dyDescent="0.3">
      <c r="H48" s="949" t="str">
        <f t="shared" si="1"/>
        <v/>
      </c>
      <c r="I48" s="950"/>
    </row>
    <row r="49" spans="1:9" x14ac:dyDescent="0.3">
      <c r="H49" s="949" t="str">
        <f t="shared" si="1"/>
        <v/>
      </c>
      <c r="I49" s="950"/>
    </row>
    <row r="50" spans="1:9" x14ac:dyDescent="0.3">
      <c r="H50" s="949" t="str">
        <f t="shared" si="1"/>
        <v/>
      </c>
      <c r="I50" s="950"/>
    </row>
    <row r="51" spans="1:9" x14ac:dyDescent="0.3">
      <c r="H51" s="949" t="str">
        <f t="shared" si="1"/>
        <v/>
      </c>
      <c r="I51" s="950"/>
    </row>
    <row r="52" spans="1:9" x14ac:dyDescent="0.3">
      <c r="H52" s="949" t="str">
        <f t="shared" si="1"/>
        <v/>
      </c>
      <c r="I52" s="950"/>
    </row>
    <row r="53" spans="1:9" x14ac:dyDescent="0.3">
      <c r="H53" s="949" t="str">
        <f t="shared" si="1"/>
        <v/>
      </c>
      <c r="I53" s="950"/>
    </row>
    <row r="54" spans="1:9" x14ac:dyDescent="0.3">
      <c r="H54" s="949" t="str">
        <f t="shared" si="1"/>
        <v/>
      </c>
      <c r="I54" s="950"/>
    </row>
    <row r="55" spans="1:9" x14ac:dyDescent="0.3">
      <c r="H55" s="949" t="str">
        <f t="shared" si="1"/>
        <v/>
      </c>
      <c r="I55" s="950"/>
    </row>
    <row r="56" spans="1:9" x14ac:dyDescent="0.3">
      <c r="H56" s="949" t="str">
        <f t="shared" si="1"/>
        <v/>
      </c>
      <c r="I56" s="950"/>
    </row>
    <row r="57" spans="1:9" x14ac:dyDescent="0.3">
      <c r="H57" s="949" t="str">
        <f t="shared" si="1"/>
        <v/>
      </c>
      <c r="I57" s="950"/>
    </row>
    <row r="58" spans="1:9" x14ac:dyDescent="0.3">
      <c r="H58" s="949" t="str">
        <f t="shared" si="1"/>
        <v/>
      </c>
      <c r="I58" s="950"/>
    </row>
    <row r="59" spans="1:9" x14ac:dyDescent="0.3">
      <c r="I59" s="950"/>
    </row>
    <row r="64" spans="1:9" ht="1.05" customHeight="1" x14ac:dyDescent="0.3">
      <c r="A64" s="177"/>
    </row>
    <row r="65" spans="2:6" x14ac:dyDescent="0.3">
      <c r="B65" s="130"/>
      <c r="C65" s="93"/>
    </row>
    <row r="74" spans="2:6" ht="15.6" x14ac:dyDescent="0.3">
      <c r="F74" s="181"/>
    </row>
    <row r="80" spans="2:6" x14ac:dyDescent="0.3">
      <c r="D80" s="163"/>
    </row>
    <row r="81" spans="4:4" x14ac:dyDescent="0.3">
      <c r="D81" s="93"/>
    </row>
    <row r="82" spans="4:4" x14ac:dyDescent="0.3">
      <c r="D82" s="93"/>
    </row>
    <row r="83" spans="4:4" x14ac:dyDescent="0.3">
      <c r="D83" s="93"/>
    </row>
    <row r="84" spans="4:4" x14ac:dyDescent="0.3">
      <c r="D84" s="93"/>
    </row>
    <row r="85" spans="4:4" x14ac:dyDescent="0.3">
      <c r="D85" s="93"/>
    </row>
    <row r="86" spans="4:4" x14ac:dyDescent="0.3">
      <c r="D86" s="93"/>
    </row>
    <row r="87" spans="4:4" x14ac:dyDescent="0.3">
      <c r="D87" s="93"/>
    </row>
    <row r="88" spans="4:4" x14ac:dyDescent="0.3">
      <c r="D88" s="93"/>
    </row>
    <row r="89" spans="4:4" x14ac:dyDescent="0.3">
      <c r="D89" s="93"/>
    </row>
    <row r="90" spans="4:4" x14ac:dyDescent="0.3">
      <c r="D90" s="93"/>
    </row>
    <row r="91" spans="4:4" x14ac:dyDescent="0.3">
      <c r="D91" s="93"/>
    </row>
    <row r="92" spans="4:4" x14ac:dyDescent="0.3">
      <c r="D92" s="93"/>
    </row>
    <row r="93" spans="4:4" x14ac:dyDescent="0.3">
      <c r="D93" s="93"/>
    </row>
    <row r="94" spans="4:4" x14ac:dyDescent="0.3">
      <c r="D94" s="93"/>
    </row>
    <row r="95" spans="4:4" x14ac:dyDescent="0.3">
      <c r="D95" s="93"/>
    </row>
    <row r="96" spans="4:4" x14ac:dyDescent="0.3">
      <c r="D96" s="93"/>
    </row>
    <row r="97" spans="4:4" x14ac:dyDescent="0.3">
      <c r="D97" s="93"/>
    </row>
    <row r="98" spans="4:4" x14ac:dyDescent="0.3">
      <c r="D98" s="93"/>
    </row>
    <row r="99" spans="4:4" x14ac:dyDescent="0.3">
      <c r="D99" s="93"/>
    </row>
  </sheetData>
  <sheetProtection sheet="1" objects="1" scenarios="1" formatCells="0" formatColumns="0" formatRows="0" insertHyperlinks="0" selectLockedCells="1" sort="0" autoFilter="0"/>
  <conditionalFormatting sqref="B5:G24">
    <cfRule type="expression" dxfId="203" priority="12301">
      <formula>MOD(ROW(A2),2)=0</formula>
    </cfRule>
    <cfRule type="expression" dxfId="202" priority="12302">
      <formula>MOD(ROW(A3),2)=0</formula>
    </cfRule>
  </conditionalFormatting>
  <conditionalFormatting sqref="C5:F24">
    <cfRule type="expression" dxfId="201" priority="21">
      <formula>MOD(ROW(B2),2)=0</formula>
    </cfRule>
    <cfRule type="expression" dxfId="200" priority="22">
      <formula>MOD(ROW(B3),2)=0</formula>
    </cfRule>
  </conditionalFormatting>
  <conditionalFormatting sqref="D5 D7:D24">
    <cfRule type="iconSet" priority="25">
      <iconSet iconSet="5Rating">
        <cfvo type="percent" val="0"/>
        <cfvo type="num" val="2"/>
        <cfvo type="num" val="5"/>
        <cfvo type="num" val="7"/>
        <cfvo type="num" val="9"/>
      </iconSet>
    </cfRule>
  </conditionalFormatting>
  <conditionalFormatting sqref="D6">
    <cfRule type="iconSet" priority="17">
      <iconSet iconSet="5Rating">
        <cfvo type="percent" val="0"/>
        <cfvo type="num" val="2"/>
        <cfvo type="num" val="5"/>
        <cfvo type="num" val="7"/>
        <cfvo type="num" val="9"/>
      </iconSet>
    </cfRule>
  </conditionalFormatting>
  <conditionalFormatting sqref="E5 E7:E24">
    <cfRule type="iconSet" priority="26">
      <iconSet iconSet="5Rating">
        <cfvo type="percent" val="0"/>
        <cfvo type="num" val="2"/>
        <cfvo type="num" val="5"/>
        <cfvo type="num" val="7"/>
        <cfvo type="num" val="9"/>
      </iconSet>
    </cfRule>
  </conditionalFormatting>
  <conditionalFormatting sqref="E6">
    <cfRule type="iconSet" priority="18">
      <iconSet iconSet="5Rating">
        <cfvo type="percent" val="0"/>
        <cfvo type="num" val="2"/>
        <cfvo type="num" val="5"/>
        <cfvo type="num" val="7"/>
        <cfvo type="num" val="9"/>
      </iconSet>
    </cfRule>
  </conditionalFormatting>
  <conditionalFormatting sqref="H5:I24">
    <cfRule type="expression" dxfId="199" priority="1">
      <formula>MOD(ROW(G2),2)=0</formula>
    </cfRule>
    <cfRule type="expression" dxfId="198" priority="2">
      <formula>MOD(ROW(G3),2)=0</formula>
    </cfRule>
  </conditionalFormatting>
  <conditionalFormatting sqref="J5:J24">
    <cfRule type="expression" dxfId="197" priority="31">
      <formula>MOD(ROW(J2),2)=0</formula>
    </cfRule>
    <cfRule type="expression" dxfId="196" priority="32">
      <formula>MOD(ROW(J3),2)=0</formula>
    </cfRule>
    <cfRule type="expression" dxfId="195" priority="13968">
      <formula>MOD(ROW(G2),2)=0</formula>
    </cfRule>
    <cfRule type="expression" dxfId="194" priority="13969">
      <formula>MOD(ROW(G3),2)=0</formula>
    </cfRule>
  </conditionalFormatting>
  <dataValidations count="6">
    <dataValidation type="list" allowBlank="1" showInputMessage="1" showErrorMessage="1" sqref="L25:L64 J5:J24 F25:F64" xr:uid="{00000000-0002-0000-0D00-000000000000}">
      <formula1>"1,2,3"</formula1>
    </dataValidation>
    <dataValidation type="list" allowBlank="1" showInputMessage="1" showErrorMessage="1" sqref="D25:D64" xr:uid="{00000000-0002-0000-0D00-000001000000}">
      <formula1>"1,2,3,4,5,6,7,8,9,10,11"</formula1>
    </dataValidation>
    <dataValidation type="list" allowBlank="1" showInputMessage="1" showErrorMessage="1" sqref="E25:E64" xr:uid="{00000000-0002-0000-0D00-000002000000}">
      <formula1>"1,2,3,4,5"</formula1>
    </dataValidation>
    <dataValidation type="list" allowBlank="1" showInputMessage="1" showErrorMessage="1" sqref="D5:E24" xr:uid="{00000000-0002-0000-0D00-000003000000}">
      <formula1>"1,2,3,4,5,6,7,8,9,10"</formula1>
    </dataValidation>
    <dataValidation errorStyle="information" allowBlank="1" showInputMessage="1" showErrorMessage="1" sqref="I5:I24" xr:uid="{00000000-0002-0000-0D00-000004000000}"/>
    <dataValidation type="list" allowBlank="1" showInputMessage="1" showErrorMessage="1" error="A, B or C" sqref="F5:F24" xr:uid="{00000000-0002-0000-0D00-000005000000}">
      <formula1>"A,B,C"</formula1>
    </dataValidation>
  </dataValidations>
  <printOptions horizontalCentered="1"/>
  <pageMargins left="0.23622047244094491" right="0.23622047244094491" top="0.19685039370078741" bottom="0.19685039370078741" header="0.19685039370078741" footer="0.19685039370078741"/>
  <pageSetup paperSize="9" scale="63" orientation="portrait" r:id="rId1"/>
  <headerFooter>
    <oddFooter>&amp;L&amp;8&amp;K00-048(c) S.Imboden&amp;R&amp;8&amp;K00-048Seite &amp;P von &amp;N</oddFooter>
  </headerFooter>
  <rowBreaks count="1" manualBreakCount="1">
    <brk id="27" max="16383" man="1"/>
  </rowBreaks>
  <drawing r:id="rId2"/>
  <legacy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28" id="{EC4F4F5D-9881-4B92-8763-6503DA0EFE84}">
            <x14:iconSet iconSet="3Stars" showValue="0">
              <x14:cfvo type="percent">
                <xm:f>0</xm:f>
              </x14:cfvo>
              <x14:cfvo type="num">
                <xm:f>2</xm:f>
              </x14:cfvo>
              <x14:cfvo type="num">
                <xm:f>3</xm:f>
              </x14:cfvo>
            </x14:iconSet>
          </x14:cfRule>
          <xm:sqref>F5 F7:F24</xm:sqref>
        </x14:conditionalFormatting>
        <x14:conditionalFormatting xmlns:xm="http://schemas.microsoft.com/office/excel/2006/main">
          <x14:cfRule type="iconSet" priority="20" id="{6313D858-2E3A-4E3F-A30E-C17E86762563}">
            <x14:iconSet iconSet="3Stars" showValue="0">
              <x14:cfvo type="percent">
                <xm:f>0</xm:f>
              </x14:cfvo>
              <x14:cfvo type="num">
                <xm:f>2</xm:f>
              </x14:cfvo>
              <x14:cfvo type="num">
                <xm:f>3</xm:f>
              </x14:cfvo>
            </x14:iconSet>
          </x14:cfRule>
          <xm:sqref>F6</xm:sqref>
        </x14:conditionalFormatting>
        <x14:conditionalFormatting xmlns:xm="http://schemas.microsoft.com/office/excel/2006/main">
          <x14:cfRule type="iconSet" priority="27" id="{71501D1B-2E21-4D80-AEA8-780ABBFE2C00}">
            <x14:iconSet iconSet="3Symbols2" showValue="0" custom="1">
              <x14:cfvo type="percent">
                <xm:f>0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Symbols2" iconId="1"/>
              <x14:cfIcon iconSet="3Symbols2" iconId="0"/>
            </x14:iconSet>
          </x14:cfRule>
          <xm:sqref>J5 J7:J24</xm:sqref>
        </x14:conditionalFormatting>
        <x14:conditionalFormatting xmlns:xm="http://schemas.microsoft.com/office/excel/2006/main">
          <x14:cfRule type="iconSet" priority="19" id="{3B5D4248-DEDC-4ED5-AC39-43164F1BDB07}">
            <x14:iconSet iconSet="3Symbols2" showValue="0" custom="1">
              <x14:cfvo type="percent">
                <xm:f>0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Symbols2" iconId="1"/>
              <x14:cfIcon iconSet="3Symbols2" iconId="0"/>
            </x14:iconSet>
          </x14:cfRule>
          <xm:sqref>J6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information" allowBlank="1" showInputMessage="1" showErrorMessage="1" xr:uid="{00000000-0002-0000-0D00-000006000000}">
          <x14:formula1>
            <xm:f>' '!$A$335:$A$338</xm:f>
          </x14:formula1>
          <xm:sqref>H5:H24</xm:sqref>
        </x14:dataValidation>
      </x14:dataValidation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3">
    <tabColor theme="4" tint="0.39997558519241921"/>
    <pageSetUpPr fitToPage="1"/>
  </sheetPr>
  <dimension ref="A1:R39"/>
  <sheetViews>
    <sheetView showGridLines="0" zoomScaleNormal="100" workbookViewId="0">
      <pane ySplit="1" topLeftCell="A2" activePane="bottomLeft" state="frozen"/>
      <selection activeCell="B1" sqref="B1"/>
      <selection pane="bottomLeft" activeCell="A2" sqref="A2"/>
    </sheetView>
  </sheetViews>
  <sheetFormatPr baseColWidth="10" defaultColWidth="11.44140625" defaultRowHeight="14.4" x14ac:dyDescent="0.3"/>
  <cols>
    <col min="1" max="1" width="7" style="83" customWidth="1"/>
    <col min="2" max="11" width="14.44140625" style="83" customWidth="1"/>
    <col min="12" max="12" width="19" style="83" customWidth="1"/>
    <col min="13" max="13" width="18.5546875" style="83" customWidth="1"/>
    <col min="14" max="21" width="14.44140625" style="83" customWidth="1"/>
    <col min="22" max="16384" width="11.44140625" style="83"/>
  </cols>
  <sheetData>
    <row r="1" spans="1:18" s="82" customFormat="1" ht="43.95" customHeight="1" x14ac:dyDescent="0.3">
      <c r="A1" s="139"/>
      <c r="B1" s="79" t="str">
        <f ca="1">' '!A633</f>
        <v>C U S T O M E R   E M P A T H Y   M A P</v>
      </c>
      <c r="C1" s="479"/>
      <c r="D1" s="477"/>
      <c r="E1" s="79"/>
      <c r="F1" s="79"/>
      <c r="G1" s="79"/>
      <c r="H1" s="79"/>
      <c r="I1" s="79"/>
      <c r="J1" s="478"/>
      <c r="K1" s="478"/>
      <c r="L1" s="80"/>
      <c r="N1" s="142"/>
      <c r="O1" s="142"/>
      <c r="P1" s="142"/>
      <c r="Q1" s="142"/>
      <c r="R1" s="142"/>
    </row>
    <row r="2" spans="1:18" s="82" customFormat="1" ht="1.05" customHeight="1" x14ac:dyDescent="0.3">
      <c r="A2" s="78"/>
      <c r="B2" s="78"/>
      <c r="C2" s="81"/>
      <c r="D2" s="81"/>
      <c r="E2" s="81"/>
      <c r="F2" s="81"/>
      <c r="G2" s="81"/>
      <c r="H2" s="81"/>
      <c r="I2" s="81"/>
      <c r="J2" s="142"/>
      <c r="K2" s="142"/>
      <c r="L2" s="142"/>
      <c r="M2" s="142"/>
      <c r="N2" s="142"/>
      <c r="O2" s="142"/>
      <c r="P2" s="142"/>
      <c r="Q2" s="142"/>
      <c r="R2" s="142"/>
    </row>
    <row r="3" spans="1:18" ht="16.5" customHeight="1" x14ac:dyDescent="0.3"/>
    <row r="4" spans="1:18" ht="16.5" customHeight="1" x14ac:dyDescent="0.3">
      <c r="B4" s="480"/>
    </row>
    <row r="5" spans="1:18" ht="16.5" customHeight="1" x14ac:dyDescent="0.3">
      <c r="B5" s="480"/>
    </row>
    <row r="6" spans="1:18" ht="16.5" customHeight="1" x14ac:dyDescent="0.3">
      <c r="B6" s="480"/>
    </row>
    <row r="7" spans="1:18" ht="16.5" customHeight="1" x14ac:dyDescent="0.3">
      <c r="B7" s="480"/>
    </row>
    <row r="8" spans="1:18" ht="16.5" customHeight="1" x14ac:dyDescent="0.3">
      <c r="B8" s="480"/>
    </row>
    <row r="9" spans="1:18" ht="16.5" customHeight="1" x14ac:dyDescent="0.3">
      <c r="B9" s="480"/>
    </row>
    <row r="10" spans="1:18" ht="16.5" customHeight="1" x14ac:dyDescent="0.3">
      <c r="B10" s="480"/>
    </row>
    <row r="11" spans="1:18" ht="16.5" customHeight="1" x14ac:dyDescent="0.3">
      <c r="B11" s="480"/>
    </row>
    <row r="12" spans="1:18" ht="16.5" customHeight="1" x14ac:dyDescent="0.3">
      <c r="B12" s="480"/>
    </row>
    <row r="13" spans="1:18" ht="16.5" customHeight="1" x14ac:dyDescent="0.3">
      <c r="B13" s="480"/>
    </row>
    <row r="14" spans="1:18" ht="16.5" customHeight="1" x14ac:dyDescent="0.3">
      <c r="B14" s="480"/>
    </row>
    <row r="15" spans="1:18" ht="16.5" customHeight="1" x14ac:dyDescent="0.3">
      <c r="B15" s="480"/>
    </row>
    <row r="16" spans="1:18" ht="16.5" customHeight="1" x14ac:dyDescent="0.3">
      <c r="B16" s="480"/>
    </row>
    <row r="17" spans="2:2" ht="16.5" customHeight="1" x14ac:dyDescent="0.3">
      <c r="B17" s="480"/>
    </row>
    <row r="18" spans="2:2" ht="16.5" customHeight="1" x14ac:dyDescent="0.3">
      <c r="B18" s="480"/>
    </row>
    <row r="19" spans="2:2" ht="16.5" customHeight="1" x14ac:dyDescent="0.3">
      <c r="B19" s="480"/>
    </row>
    <row r="20" spans="2:2" ht="16.5" customHeight="1" x14ac:dyDescent="0.3">
      <c r="B20" s="480"/>
    </row>
    <row r="21" spans="2:2" ht="16.5" customHeight="1" x14ac:dyDescent="0.3">
      <c r="B21" s="480"/>
    </row>
    <row r="22" spans="2:2" ht="16.5" customHeight="1" x14ac:dyDescent="0.3">
      <c r="B22" s="480"/>
    </row>
    <row r="23" spans="2:2" ht="16.5" customHeight="1" x14ac:dyDescent="0.3">
      <c r="B23" s="480"/>
    </row>
    <row r="24" spans="2:2" ht="16.5" customHeight="1" x14ac:dyDescent="0.3">
      <c r="B24" s="480"/>
    </row>
    <row r="25" spans="2:2" ht="16.5" customHeight="1" x14ac:dyDescent="0.3">
      <c r="B25" s="480"/>
    </row>
    <row r="26" spans="2:2" ht="16.5" customHeight="1" x14ac:dyDescent="0.3">
      <c r="B26" s="480"/>
    </row>
    <row r="27" spans="2:2" ht="16.5" customHeight="1" x14ac:dyDescent="0.3">
      <c r="B27" s="480"/>
    </row>
    <row r="28" spans="2:2" ht="16.5" customHeight="1" x14ac:dyDescent="0.3">
      <c r="B28" s="480"/>
    </row>
    <row r="29" spans="2:2" ht="16.5" customHeight="1" x14ac:dyDescent="0.3">
      <c r="B29" s="480"/>
    </row>
    <row r="30" spans="2:2" ht="16.5" customHeight="1" x14ac:dyDescent="0.3">
      <c r="B30" s="480"/>
    </row>
    <row r="31" spans="2:2" ht="16.5" customHeight="1" x14ac:dyDescent="0.3">
      <c r="B31" s="480"/>
    </row>
    <row r="32" spans="2:2" ht="16.5" customHeight="1" x14ac:dyDescent="0.3">
      <c r="B32" s="480"/>
    </row>
    <row r="33" spans="1:4" ht="16.5" customHeight="1" x14ac:dyDescent="0.3">
      <c r="B33" s="480"/>
    </row>
    <row r="34" spans="1:4" ht="16.5" customHeight="1" x14ac:dyDescent="0.3">
      <c r="B34" s="480"/>
    </row>
    <row r="35" spans="1:4" ht="16.5" customHeight="1" x14ac:dyDescent="0.3">
      <c r="B35" s="480"/>
    </row>
    <row r="36" spans="1:4" ht="14.25" customHeight="1" x14ac:dyDescent="0.3">
      <c r="A36" s="151"/>
      <c r="B36" s="509"/>
    </row>
    <row r="37" spans="1:4" ht="5.25" customHeight="1" x14ac:dyDescent="0.3">
      <c r="B37" s="511"/>
    </row>
    <row r="39" spans="1:4" s="82" customFormat="1" x14ac:dyDescent="0.3">
      <c r="A39" s="83"/>
      <c r="B39" s="130" t="s">
        <v>2792</v>
      </c>
      <c r="C39" s="93"/>
      <c r="D39" s="93"/>
    </row>
  </sheetData>
  <sheetProtection sheet="1" objects="1" scenarios="1" formatCells="0" formatColumns="0" formatRows="0" insertHyperlinks="0" selectLockedCells="1" sort="0" autoFilter="0"/>
  <printOptions horizontalCentered="1"/>
  <pageMargins left="0.23622047244094491" right="0.23622047244094491" top="0.19685039370078741" bottom="0.19685039370078741" header="0.19685039370078741" footer="0.19685039370078741"/>
  <pageSetup paperSize="9" scale="86" orientation="landscape" r:id="rId1"/>
  <headerFooter>
    <oddFooter>&amp;L&amp;8&amp;K00-048(c) S.Imboden&amp;R&amp;8&amp;K00-048Seite &amp;P von &amp;N</oddFooter>
  </headerFooter>
  <drawing r:id="rId2"/>
  <legacyDrawing r:id="rId3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4">
    <tabColor theme="4" tint="0.39997558519241921"/>
    <pageSetUpPr fitToPage="1"/>
  </sheetPr>
  <dimension ref="A1:P88"/>
  <sheetViews>
    <sheetView showGridLines="0" zoomScaleNormal="100" workbookViewId="0">
      <pane ySplit="1" topLeftCell="A2" activePane="bottomLeft" state="frozen"/>
      <selection activeCell="B1" sqref="B1"/>
      <selection pane="bottomLeft" activeCell="A2" sqref="A2"/>
    </sheetView>
  </sheetViews>
  <sheetFormatPr baseColWidth="10" defaultColWidth="12.5546875" defaultRowHeight="14.4" x14ac:dyDescent="0.3"/>
  <cols>
    <col min="1" max="1" width="7" style="83" customWidth="1"/>
    <col min="2" max="2" width="4.5546875" style="153" customWidth="1"/>
    <col min="3" max="3" width="29" style="153" customWidth="1"/>
    <col min="4" max="4" width="32.44140625" style="153" customWidth="1"/>
    <col min="5" max="5" width="16.77734375" style="153" customWidth="1"/>
    <col min="6" max="6" width="10.77734375" style="153" customWidth="1"/>
    <col min="7" max="7" width="11.77734375" style="153" bestFit="1" customWidth="1"/>
    <col min="8" max="8" width="8.5546875" style="153" customWidth="1"/>
    <col min="9" max="9" width="16.21875" style="153" customWidth="1"/>
    <col min="10" max="10" width="11.44140625" style="153" bestFit="1" customWidth="1"/>
    <col min="11" max="11" width="16.21875" style="153" customWidth="1"/>
    <col min="12" max="12" width="0.21875" style="96" customWidth="1"/>
    <col min="13" max="13" width="0.21875" style="552" customWidth="1"/>
    <col min="14" max="14" width="4" style="917" customWidth="1"/>
    <col min="15" max="15" width="4" style="153" customWidth="1"/>
    <col min="16" max="16" width="5.5546875" style="153" bestFit="1" customWidth="1"/>
    <col min="17" max="22" width="4" style="153" customWidth="1"/>
    <col min="23" max="16384" width="12.5546875" style="153"/>
  </cols>
  <sheetData>
    <row r="1" spans="1:16" s="150" customFormat="1" ht="43.95" customHeight="1" x14ac:dyDescent="0.3">
      <c r="A1" s="78"/>
      <c r="B1" s="148" t="str">
        <f ca="1">' '!A576</f>
        <v>M A R K T</v>
      </c>
      <c r="C1" s="148"/>
      <c r="D1" s="148"/>
      <c r="E1" s="148"/>
      <c r="F1" s="148"/>
      <c r="G1" s="148"/>
      <c r="H1" s="148"/>
      <c r="I1" s="148"/>
      <c r="J1" s="148"/>
      <c r="K1" s="80"/>
      <c r="L1" s="550"/>
      <c r="M1" s="550"/>
      <c r="N1" s="916"/>
    </row>
    <row r="2" spans="1:16" s="150" customFormat="1" ht="1.05" customHeight="1" x14ac:dyDescent="0.3">
      <c r="A2" s="183"/>
      <c r="B2" s="855"/>
      <c r="C2" s="644"/>
      <c r="D2" s="644"/>
      <c r="E2" s="644"/>
      <c r="F2" s="644"/>
      <c r="G2" s="644"/>
      <c r="H2" s="644"/>
      <c r="I2" s="644"/>
      <c r="J2" s="644"/>
      <c r="K2" s="644"/>
      <c r="L2" s="550"/>
      <c r="M2" s="550"/>
      <c r="N2" s="916"/>
    </row>
    <row r="3" spans="1:16" s="93" customFormat="1" ht="14.25" customHeight="1" x14ac:dyDescent="0.3">
      <c r="A3" s="83"/>
      <c r="B3" s="551"/>
      <c r="L3" s="96"/>
      <c r="M3" s="96"/>
      <c r="N3" s="330"/>
    </row>
    <row r="4" spans="1:16" s="93" customFormat="1" ht="120" customHeight="1" x14ac:dyDescent="0.3">
      <c r="A4" s="83"/>
      <c r="B4" s="551"/>
      <c r="L4" s="96"/>
      <c r="M4" s="96"/>
      <c r="N4" s="330"/>
    </row>
    <row r="5" spans="1:16" x14ac:dyDescent="0.3">
      <c r="A5" s="85"/>
    </row>
    <row r="6" spans="1:16" ht="33.75" customHeight="1" x14ac:dyDescent="0.3">
      <c r="B6" s="532" t="str">
        <f ca="1">' '!A67</f>
        <v>Nr.</v>
      </c>
      <c r="C6" s="533" t="str">
        <f ca="1">' '!A577</f>
        <v>Markt</v>
      </c>
      <c r="D6" s="533" t="str">
        <f ca="1">' '!A581</f>
        <v>Merkmale</v>
      </c>
      <c r="E6" s="533" t="str">
        <f ca="1">' '!A582</f>
        <v>Nachfrage-intensität</v>
      </c>
      <c r="F6" s="533" t="str">
        <f ca="1">' '!A578</f>
        <v>Potenzial</v>
      </c>
      <c r="G6" s="533" t="str">
        <f ca="1">' '!A579</f>
        <v>Erwarteter Wachstum</v>
      </c>
      <c r="H6" s="533" t="str">
        <f ca="1">' '!A580</f>
        <v>Markt-volumen</v>
      </c>
      <c r="I6" s="533" t="str">
        <f>Logo!D12</f>
        <v>CHF</v>
      </c>
      <c r="J6" s="533" t="str">
        <f ca="1">' '!A588</f>
        <v>Marktanteil [%]</v>
      </c>
      <c r="K6" s="534" t="str">
        <f>Logo!D12</f>
        <v>CHF</v>
      </c>
      <c r="O6" s="93"/>
    </row>
    <row r="7" spans="1:16" ht="23.4" x14ac:dyDescent="0.3">
      <c r="B7" s="918" t="s">
        <v>1127</v>
      </c>
      <c r="C7" s="919" t="s">
        <v>1266</v>
      </c>
      <c r="D7" s="919"/>
      <c r="E7" s="919" t="s">
        <v>1139</v>
      </c>
      <c r="F7" s="920">
        <v>10</v>
      </c>
      <c r="G7" s="650">
        <v>6</v>
      </c>
      <c r="H7" s="650">
        <v>2</v>
      </c>
      <c r="I7" s="1185">
        <v>1000000</v>
      </c>
      <c r="J7" s="921">
        <v>0.1</v>
      </c>
      <c r="K7" s="1188">
        <f>J7*I7</f>
        <v>100000</v>
      </c>
      <c r="L7" s="922">
        <f>100%-J7</f>
        <v>0.9</v>
      </c>
      <c r="M7" s="154">
        <f>IF(H7=3,3,
IF(H7=2,2,1))</f>
        <v>2</v>
      </c>
      <c r="O7" s="93"/>
    </row>
    <row r="8" spans="1:16" ht="23.4" x14ac:dyDescent="0.3">
      <c r="B8" s="923" t="s">
        <v>1128</v>
      </c>
      <c r="C8" s="919" t="s">
        <v>1267</v>
      </c>
      <c r="D8" s="919"/>
      <c r="E8" s="919" t="s">
        <v>1140</v>
      </c>
      <c r="F8" s="920">
        <v>9</v>
      </c>
      <c r="G8" s="650">
        <v>10</v>
      </c>
      <c r="H8" s="650">
        <v>3</v>
      </c>
      <c r="I8" s="1185">
        <v>500000</v>
      </c>
      <c r="J8" s="921">
        <v>0.2</v>
      </c>
      <c r="K8" s="1188">
        <f t="shared" ref="K8:K14" si="0">J8*I8</f>
        <v>100000</v>
      </c>
      <c r="L8" s="922">
        <f t="shared" ref="L8:L14" si="1">100%-J8</f>
        <v>0.8</v>
      </c>
      <c r="M8" s="154">
        <f t="shared" ref="M8:M14" si="2">IF(H8=3,3,
IF(H8=2,2,1))</f>
        <v>3</v>
      </c>
      <c r="O8" s="93"/>
    </row>
    <row r="9" spans="1:16" ht="23.4" x14ac:dyDescent="0.3">
      <c r="B9" s="924" t="s">
        <v>1129</v>
      </c>
      <c r="C9" s="925" t="s">
        <v>1151</v>
      </c>
      <c r="D9" s="925"/>
      <c r="E9" s="925"/>
      <c r="F9" s="926">
        <v>8</v>
      </c>
      <c r="G9" s="661">
        <v>1</v>
      </c>
      <c r="H9" s="656">
        <v>2</v>
      </c>
      <c r="I9" s="1185"/>
      <c r="J9" s="927">
        <v>0.3</v>
      </c>
      <c r="K9" s="1188">
        <f t="shared" si="0"/>
        <v>0</v>
      </c>
      <c r="L9" s="922">
        <f t="shared" si="1"/>
        <v>0.7</v>
      </c>
      <c r="M9" s="154">
        <f t="shared" si="2"/>
        <v>2</v>
      </c>
      <c r="O9" s="93"/>
    </row>
    <row r="10" spans="1:16" ht="23.4" x14ac:dyDescent="0.3">
      <c r="B10" s="923" t="s">
        <v>1130</v>
      </c>
      <c r="C10" s="928" t="s">
        <v>1152</v>
      </c>
      <c r="D10" s="928"/>
      <c r="E10" s="928"/>
      <c r="F10" s="926">
        <v>7</v>
      </c>
      <c r="G10" s="661">
        <v>3</v>
      </c>
      <c r="H10" s="656">
        <v>1</v>
      </c>
      <c r="I10" s="1185"/>
      <c r="J10" s="929">
        <v>0.4</v>
      </c>
      <c r="K10" s="1188">
        <f t="shared" si="0"/>
        <v>0</v>
      </c>
      <c r="L10" s="922">
        <f t="shared" si="1"/>
        <v>0.6</v>
      </c>
      <c r="M10" s="154">
        <f t="shared" si="2"/>
        <v>1</v>
      </c>
      <c r="O10" s="93"/>
    </row>
    <row r="11" spans="1:16" ht="23.4" x14ac:dyDescent="0.3">
      <c r="B11" s="924" t="s">
        <v>1131</v>
      </c>
      <c r="C11" s="925" t="s">
        <v>1153</v>
      </c>
      <c r="D11" s="925"/>
      <c r="E11" s="925"/>
      <c r="F11" s="926">
        <v>6</v>
      </c>
      <c r="G11" s="661">
        <v>2</v>
      </c>
      <c r="H11" s="656">
        <v>1</v>
      </c>
      <c r="I11" s="1185"/>
      <c r="J11" s="927">
        <v>0.5</v>
      </c>
      <c r="K11" s="1188">
        <f t="shared" si="0"/>
        <v>0</v>
      </c>
      <c r="L11" s="922">
        <f t="shared" si="1"/>
        <v>0.5</v>
      </c>
      <c r="M11" s="154">
        <f t="shared" si="2"/>
        <v>1</v>
      </c>
      <c r="O11" s="93"/>
    </row>
    <row r="12" spans="1:16" ht="23.4" x14ac:dyDescent="0.3">
      <c r="B12" s="923" t="s">
        <v>1132</v>
      </c>
      <c r="C12" s="928" t="s">
        <v>1154</v>
      </c>
      <c r="D12" s="928"/>
      <c r="E12" s="928"/>
      <c r="F12" s="926">
        <v>5</v>
      </c>
      <c r="G12" s="661">
        <v>4</v>
      </c>
      <c r="H12" s="656">
        <v>1</v>
      </c>
      <c r="I12" s="1185"/>
      <c r="J12" s="929">
        <v>0.6</v>
      </c>
      <c r="K12" s="1188">
        <f t="shared" si="0"/>
        <v>0</v>
      </c>
      <c r="L12" s="922">
        <f t="shared" si="1"/>
        <v>0.4</v>
      </c>
      <c r="M12" s="154">
        <f t="shared" si="2"/>
        <v>1</v>
      </c>
      <c r="O12" s="93"/>
    </row>
    <row r="13" spans="1:16" ht="23.4" x14ac:dyDescent="0.3">
      <c r="B13" s="924" t="s">
        <v>1133</v>
      </c>
      <c r="C13" s="925" t="s">
        <v>1155</v>
      </c>
      <c r="D13" s="925"/>
      <c r="E13" s="925"/>
      <c r="F13" s="926">
        <v>4</v>
      </c>
      <c r="G13" s="661">
        <v>5</v>
      </c>
      <c r="H13" s="656">
        <v>2</v>
      </c>
      <c r="I13" s="1185"/>
      <c r="J13" s="927">
        <v>0.7</v>
      </c>
      <c r="K13" s="1188">
        <f t="shared" si="0"/>
        <v>0</v>
      </c>
      <c r="L13" s="922">
        <f t="shared" si="1"/>
        <v>0.30000000000000004</v>
      </c>
      <c r="M13" s="154">
        <f t="shared" si="2"/>
        <v>2</v>
      </c>
      <c r="O13" s="93"/>
    </row>
    <row r="14" spans="1:16" ht="23.4" x14ac:dyDescent="0.3">
      <c r="B14" s="930" t="s">
        <v>1134</v>
      </c>
      <c r="C14" s="931" t="s">
        <v>1156</v>
      </c>
      <c r="D14" s="931"/>
      <c r="E14" s="931"/>
      <c r="F14" s="932">
        <v>3</v>
      </c>
      <c r="G14" s="666">
        <v>6</v>
      </c>
      <c r="H14" s="933">
        <v>1</v>
      </c>
      <c r="I14" s="1186"/>
      <c r="J14" s="934">
        <v>0.8</v>
      </c>
      <c r="K14" s="1189">
        <f t="shared" si="0"/>
        <v>0</v>
      </c>
      <c r="L14" s="922">
        <f t="shared" si="1"/>
        <v>0.19999999999999996</v>
      </c>
      <c r="M14" s="154">
        <f t="shared" si="2"/>
        <v>1</v>
      </c>
      <c r="O14" s="93"/>
      <c r="P14" s="935"/>
    </row>
    <row r="15" spans="1:16" x14ac:dyDescent="0.3">
      <c r="B15" s="130" t="s">
        <v>2792</v>
      </c>
      <c r="C15" s="93"/>
      <c r="H15" s="936" t="str">
        <f ca="1">' '!A317</f>
        <v>Total</v>
      </c>
      <c r="I15" s="1187">
        <f>SUM(I7:I14)</f>
        <v>1500000</v>
      </c>
      <c r="J15" s="937"/>
      <c r="K15" s="1187">
        <f>SUM(K7:K14)</f>
        <v>200000</v>
      </c>
      <c r="L15" s="151"/>
      <c r="P15" s="935"/>
    </row>
    <row r="16" spans="1:16" x14ac:dyDescent="0.3">
      <c r="P16" s="935"/>
    </row>
    <row r="17" spans="9:16" x14ac:dyDescent="0.3">
      <c r="P17" s="935"/>
    </row>
    <row r="18" spans="9:16" x14ac:dyDescent="0.3">
      <c r="P18" s="935"/>
    </row>
    <row r="19" spans="9:16" x14ac:dyDescent="0.3">
      <c r="I19" s="938"/>
      <c r="P19" s="935"/>
    </row>
    <row r="20" spans="9:16" x14ac:dyDescent="0.3">
      <c r="I20" s="938"/>
      <c r="P20" s="935"/>
    </row>
    <row r="21" spans="9:16" x14ac:dyDescent="0.3">
      <c r="I21" s="938"/>
      <c r="P21" s="935"/>
    </row>
    <row r="22" spans="9:16" x14ac:dyDescent="0.3">
      <c r="I22" s="938"/>
      <c r="P22" s="935"/>
    </row>
    <row r="23" spans="9:16" x14ac:dyDescent="0.3">
      <c r="I23" s="938"/>
    </row>
    <row r="24" spans="9:16" x14ac:dyDescent="0.3">
      <c r="I24" s="938"/>
    </row>
    <row r="33" spans="9:9" x14ac:dyDescent="0.3">
      <c r="I33" s="938"/>
    </row>
    <row r="34" spans="9:9" x14ac:dyDescent="0.3">
      <c r="I34" s="938"/>
    </row>
    <row r="35" spans="9:9" x14ac:dyDescent="0.3">
      <c r="I35" s="938"/>
    </row>
    <row r="36" spans="9:9" x14ac:dyDescent="0.3">
      <c r="I36" s="938"/>
    </row>
    <row r="37" spans="9:9" x14ac:dyDescent="0.3">
      <c r="I37" s="938"/>
    </row>
    <row r="38" spans="9:9" x14ac:dyDescent="0.3">
      <c r="I38" s="938"/>
    </row>
    <row r="39" spans="9:9" x14ac:dyDescent="0.3">
      <c r="I39" s="938"/>
    </row>
    <row r="40" spans="9:9" x14ac:dyDescent="0.3">
      <c r="I40" s="938"/>
    </row>
    <row r="41" spans="9:9" ht="15.6" x14ac:dyDescent="0.3">
      <c r="I41" s="939" t="str">
        <f t="shared" ref="I41:I48" si="3">IF(C7&lt;&gt;"",CONCATENATE(B7,"    ",C7),"")</f>
        <v>M1    Markt 1</v>
      </c>
    </row>
    <row r="42" spans="9:9" ht="15.6" x14ac:dyDescent="0.3">
      <c r="I42" s="939" t="str">
        <f t="shared" si="3"/>
        <v>M2    Markt 2</v>
      </c>
    </row>
    <row r="43" spans="9:9" ht="15.6" x14ac:dyDescent="0.3">
      <c r="I43" s="939" t="str">
        <f t="shared" si="3"/>
        <v>M3    Markt 3</v>
      </c>
    </row>
    <row r="44" spans="9:9" ht="15.6" x14ac:dyDescent="0.3">
      <c r="I44" s="939" t="str">
        <f t="shared" si="3"/>
        <v>M4    Markt 4</v>
      </c>
    </row>
    <row r="45" spans="9:9" ht="15.6" x14ac:dyDescent="0.3">
      <c r="I45" s="939" t="str">
        <f t="shared" si="3"/>
        <v>M5    Markt 5</v>
      </c>
    </row>
    <row r="46" spans="9:9" ht="15.6" x14ac:dyDescent="0.3">
      <c r="I46" s="939" t="str">
        <f t="shared" si="3"/>
        <v>M6    Markt 6</v>
      </c>
    </row>
    <row r="47" spans="9:9" ht="15.6" x14ac:dyDescent="0.3">
      <c r="I47" s="939" t="str">
        <f t="shared" si="3"/>
        <v>M7    Markt 7</v>
      </c>
    </row>
    <row r="48" spans="9:9" ht="15.6" x14ac:dyDescent="0.3">
      <c r="I48" s="939" t="str">
        <f t="shared" si="3"/>
        <v>M8    Markt 8</v>
      </c>
    </row>
    <row r="52" spans="1:8" x14ac:dyDescent="0.3">
      <c r="B52" s="130"/>
      <c r="C52" s="93"/>
    </row>
    <row r="53" spans="1:8" ht="1.05" customHeight="1" x14ac:dyDescent="0.3">
      <c r="A53" s="177"/>
    </row>
    <row r="63" spans="1:8" ht="15.6" x14ac:dyDescent="0.3">
      <c r="H63" s="181"/>
    </row>
    <row r="69" spans="6:6" x14ac:dyDescent="0.3">
      <c r="F69" s="163"/>
    </row>
    <row r="70" spans="6:6" x14ac:dyDescent="0.3">
      <c r="F70" s="93"/>
    </row>
    <row r="71" spans="6:6" x14ac:dyDescent="0.3">
      <c r="F71" s="93"/>
    </row>
    <row r="72" spans="6:6" x14ac:dyDescent="0.3">
      <c r="F72" s="93"/>
    </row>
    <row r="73" spans="6:6" x14ac:dyDescent="0.3">
      <c r="F73" s="93"/>
    </row>
    <row r="74" spans="6:6" x14ac:dyDescent="0.3">
      <c r="F74" s="93"/>
    </row>
    <row r="75" spans="6:6" x14ac:dyDescent="0.3">
      <c r="F75" s="93"/>
    </row>
    <row r="76" spans="6:6" x14ac:dyDescent="0.3">
      <c r="F76" s="93"/>
    </row>
    <row r="77" spans="6:6" x14ac:dyDescent="0.3">
      <c r="F77" s="93"/>
    </row>
    <row r="78" spans="6:6" x14ac:dyDescent="0.3">
      <c r="F78" s="93"/>
    </row>
    <row r="79" spans="6:6" x14ac:dyDescent="0.3">
      <c r="F79" s="93"/>
    </row>
    <row r="80" spans="6:6" x14ac:dyDescent="0.3">
      <c r="F80" s="93"/>
    </row>
    <row r="81" spans="6:6" x14ac:dyDescent="0.3">
      <c r="F81" s="93"/>
    </row>
    <row r="82" spans="6:6" x14ac:dyDescent="0.3">
      <c r="F82" s="93"/>
    </row>
    <row r="83" spans="6:6" x14ac:dyDescent="0.3">
      <c r="F83" s="93"/>
    </row>
    <row r="84" spans="6:6" x14ac:dyDescent="0.3">
      <c r="F84" s="93"/>
    </row>
    <row r="85" spans="6:6" x14ac:dyDescent="0.3">
      <c r="F85" s="93"/>
    </row>
    <row r="86" spans="6:6" x14ac:dyDescent="0.3">
      <c r="F86" s="93"/>
    </row>
    <row r="87" spans="6:6" x14ac:dyDescent="0.3">
      <c r="F87" s="93"/>
    </row>
    <row r="88" spans="6:6" x14ac:dyDescent="0.3">
      <c r="F88" s="93"/>
    </row>
  </sheetData>
  <sheetProtection sheet="1" objects="1" scenarios="1" formatCells="0" formatColumns="0" formatRows="0" insertHyperlinks="0" selectLockedCells="1" sort="0" autoFilter="0"/>
  <conditionalFormatting sqref="B7:K14">
    <cfRule type="expression" dxfId="193" priority="13982">
      <formula>MOD(ROW(A1),2)=0</formula>
    </cfRule>
    <cfRule type="expression" dxfId="192" priority="13983">
      <formula>MOD(ROW(A2),2)=0</formula>
    </cfRule>
  </conditionalFormatting>
  <conditionalFormatting sqref="F7:F14">
    <cfRule type="iconSet" priority="15">
      <iconSet iconSet="5Rating">
        <cfvo type="percent" val="0"/>
        <cfvo type="num" val="2"/>
        <cfvo type="num" val="5"/>
        <cfvo type="num" val="7"/>
        <cfvo type="num" val="9"/>
      </iconSet>
    </cfRule>
  </conditionalFormatting>
  <conditionalFormatting sqref="G7:G14">
    <cfRule type="iconSet" priority="16">
      <iconSet iconSet="5Rating">
        <cfvo type="percent" val="0"/>
        <cfvo type="num" val="2"/>
        <cfvo type="num" val="5"/>
        <cfvo type="num" val="7"/>
        <cfvo type="num" val="9"/>
      </iconSet>
    </cfRule>
  </conditionalFormatting>
  <dataValidations count="5">
    <dataValidation errorStyle="information" allowBlank="1" showInputMessage="1" showErrorMessage="1" sqref="J7:J14" xr:uid="{00000000-0002-0000-0F00-000000000000}"/>
    <dataValidation type="list" allowBlank="1" showInputMessage="1" showErrorMessage="1" sqref="F7:G14" xr:uid="{00000000-0002-0000-0F00-000001000000}">
      <formula1>"1,2,3,4,5,6,7,8,9,10"</formula1>
    </dataValidation>
    <dataValidation type="list" allowBlank="1" showInputMessage="1" showErrorMessage="1" sqref="I49:I53 H7:H14 H16:H53" xr:uid="{00000000-0002-0000-0F00-000002000000}">
      <formula1>"1,2,3"</formula1>
    </dataValidation>
    <dataValidation type="list" allowBlank="1" showInputMessage="1" showErrorMessage="1" sqref="G15:G53" xr:uid="{00000000-0002-0000-0F00-000003000000}">
      <formula1>"1,2,3,4,5"</formula1>
    </dataValidation>
    <dataValidation type="list" allowBlank="1" showInputMessage="1" showErrorMessage="1" sqref="F15:F53" xr:uid="{00000000-0002-0000-0F00-000004000000}">
      <formula1>"1,2,3,4,5,6,7,8,9,10,11"</formula1>
    </dataValidation>
  </dataValidations>
  <printOptions horizontalCentered="1"/>
  <pageMargins left="0.23622047244094491" right="0.23622047244094491" top="0.19685039370078741" bottom="0.19685039370078741" header="0.19685039370078741" footer="0.19685039370078741"/>
  <pageSetup paperSize="9" scale="63" orientation="portrait" r:id="rId1"/>
  <headerFooter>
    <oddFooter>&amp;L&amp;8&amp;K00-048(c) S.Imboden&amp;R&amp;8&amp;K00-048Seite &amp;P von &amp;N</oddFooter>
  </headerFooter>
  <rowBreaks count="1" manualBreakCount="1">
    <brk id="16" max="16383" man="1"/>
  </rowBreaks>
  <ignoredErrors>
    <ignoredError sqref="J6" formula="1"/>
  </ignoredErrors>
  <drawing r:id="rId2"/>
  <legacy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8" id="{D188A00B-DD2B-410B-9BC5-85B12AD44945}">
            <x14:iconSet iconSet="3Stars" showValue="0">
              <x14:cfvo type="percent">
                <xm:f>0</xm:f>
              </x14:cfvo>
              <x14:cfvo type="num">
                <xm:f>2</xm:f>
              </x14:cfvo>
              <x14:cfvo type="num">
                <xm:f>3</xm:f>
              </x14:cfvo>
            </x14:iconSet>
          </x14:cfRule>
          <xm:sqref>H7:H14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information" allowBlank="1" showInputMessage="1" showErrorMessage="1" xr:uid="{00000000-0002-0000-0F00-000005000000}">
          <x14:formula1>
            <xm:f>' '!$A$583:$A$586</xm:f>
          </x14:formula1>
          <xm:sqref>E7:E14</xm:sqref>
        </x14:dataValidation>
      </x14:dataValidation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Tabelle53">
    <tabColor theme="4" tint="0.39997558519241921"/>
    <pageSetUpPr fitToPage="1"/>
  </sheetPr>
  <dimension ref="A1:W93"/>
  <sheetViews>
    <sheetView showGridLines="0" zoomScaleNormal="100" workbookViewId="0">
      <pane ySplit="4" topLeftCell="A5" activePane="bottomLeft" state="frozen"/>
      <selection activeCell="B1" sqref="B1"/>
      <selection pane="bottomLeft" activeCell="C5" sqref="C5"/>
    </sheetView>
  </sheetViews>
  <sheetFormatPr baseColWidth="10" defaultColWidth="12.5546875" defaultRowHeight="14.4" x14ac:dyDescent="0.3"/>
  <cols>
    <col min="1" max="1" width="8.21875" style="93" customWidth="1"/>
    <col min="2" max="2" width="4.5546875" style="153" customWidth="1"/>
    <col min="3" max="3" width="29" style="153" customWidth="1"/>
    <col min="4" max="4" width="10.77734375" style="153" customWidth="1"/>
    <col min="5" max="5" width="11.77734375" style="153" bestFit="1" customWidth="1"/>
    <col min="6" max="6" width="8.5546875" style="153" customWidth="1"/>
    <col min="7" max="7" width="30.77734375" style="153" customWidth="1"/>
    <col min="8" max="8" width="27.21875" style="153" customWidth="1"/>
    <col min="9" max="9" width="7" style="153" customWidth="1"/>
    <col min="10" max="10" width="4.77734375" style="552" customWidth="1"/>
    <col min="11" max="18" width="4" style="153" customWidth="1"/>
    <col min="19" max="16384" width="12.5546875" style="153"/>
  </cols>
  <sheetData>
    <row r="1" spans="1:23" s="150" customFormat="1" ht="43.95" customHeight="1" x14ac:dyDescent="0.3">
      <c r="A1" s="78"/>
      <c r="B1" s="148" t="str">
        <f ca="1">' '!A310</f>
        <v>P R O D U K T E   &amp;   D I E N S T L E I S T U N G E N</v>
      </c>
      <c r="C1" s="148"/>
      <c r="D1" s="148"/>
      <c r="E1" s="148"/>
      <c r="F1" s="148"/>
      <c r="G1" s="148"/>
      <c r="H1" s="148"/>
      <c r="I1" s="80"/>
      <c r="J1" s="910"/>
    </row>
    <row r="2" spans="1:23" s="93" customFormat="1" ht="22.5" customHeight="1" x14ac:dyDescent="0.3">
      <c r="A2" s="83"/>
      <c r="B2" s="551"/>
      <c r="J2" s="96"/>
    </row>
    <row r="3" spans="1:23" ht="9" customHeight="1" x14ac:dyDescent="0.3">
      <c r="A3" s="85"/>
      <c r="C3" s="93"/>
    </row>
    <row r="4" spans="1:23" ht="33.75" customHeight="1" x14ac:dyDescent="0.3">
      <c r="B4" s="532" t="str">
        <f ca="1">' '!A67</f>
        <v>Nr.</v>
      </c>
      <c r="C4" s="533" t="str">
        <f ca="1">' '!A311</f>
        <v>Produkt/Dienstleistung</v>
      </c>
      <c r="D4" s="533" t="str">
        <f ca="1">' '!A314</f>
        <v>USP/UAP</v>
      </c>
      <c r="E4" s="533" t="str">
        <f ca="1">' '!A315</f>
        <v>Nachfrage</v>
      </c>
      <c r="F4" s="533" t="str">
        <f ca="1">' '!A316</f>
        <v>Umsatz</v>
      </c>
      <c r="G4" s="533" t="str">
        <f ca="1">' '!A72</f>
        <v>Chancen (+) und 
Gefahren (-)</v>
      </c>
      <c r="H4" s="533" t="str">
        <f ca="1">' '!A318</f>
        <v>Marketing Strategie</v>
      </c>
      <c r="I4" s="534" t="str">
        <f ca="1">' '!A74</f>
        <v>Status</v>
      </c>
      <c r="T4" s="911"/>
      <c r="W4" s="911"/>
    </row>
    <row r="5" spans="1:23" ht="23.4" x14ac:dyDescent="0.3">
      <c r="B5" s="165" t="s">
        <v>507</v>
      </c>
      <c r="C5" s="166" t="s">
        <v>1048</v>
      </c>
      <c r="D5" s="555">
        <v>3</v>
      </c>
      <c r="E5" s="555">
        <v>8</v>
      </c>
      <c r="F5" s="912">
        <v>2</v>
      </c>
      <c r="G5" s="169"/>
      <c r="H5" s="166"/>
      <c r="I5" s="843"/>
      <c r="J5" s="154">
        <f>IF(F5=3,3,
IF(F5=2,2,1))</f>
        <v>2</v>
      </c>
      <c r="T5" s="911"/>
      <c r="W5" s="911"/>
    </row>
    <row r="6" spans="1:23" ht="23.4" x14ac:dyDescent="0.3">
      <c r="B6" s="165" t="s">
        <v>508</v>
      </c>
      <c r="C6" s="166" t="s">
        <v>75</v>
      </c>
      <c r="D6" s="555">
        <v>8</v>
      </c>
      <c r="E6" s="555">
        <v>6</v>
      </c>
      <c r="F6" s="912">
        <v>1</v>
      </c>
      <c r="G6" s="166"/>
      <c r="H6" s="166"/>
      <c r="I6" s="843"/>
      <c r="J6" s="154">
        <f t="shared" ref="J6:J24" si="0">IF(F6=3,3,
IF(F6=2,2,1))</f>
        <v>1</v>
      </c>
      <c r="T6" s="911"/>
      <c r="W6" s="911"/>
    </row>
    <row r="7" spans="1:23" ht="23.4" x14ac:dyDescent="0.3">
      <c r="B7" s="165" t="s">
        <v>509</v>
      </c>
      <c r="C7" s="166"/>
      <c r="D7" s="555"/>
      <c r="E7" s="555"/>
      <c r="F7" s="912"/>
      <c r="G7" s="169"/>
      <c r="H7" s="166"/>
      <c r="I7" s="843"/>
      <c r="J7" s="154">
        <f t="shared" si="0"/>
        <v>1</v>
      </c>
      <c r="T7" s="911"/>
      <c r="W7" s="911"/>
    </row>
    <row r="8" spans="1:23" ht="23.4" x14ac:dyDescent="0.3">
      <c r="B8" s="165" t="s">
        <v>510</v>
      </c>
      <c r="C8" s="166"/>
      <c r="D8" s="555"/>
      <c r="E8" s="555"/>
      <c r="F8" s="912"/>
      <c r="G8" s="166"/>
      <c r="H8" s="166"/>
      <c r="I8" s="843"/>
      <c r="J8" s="154">
        <f t="shared" si="0"/>
        <v>1</v>
      </c>
      <c r="T8" s="911"/>
      <c r="W8" s="911"/>
    </row>
    <row r="9" spans="1:23" ht="23.4" x14ac:dyDescent="0.3">
      <c r="B9" s="165" t="s">
        <v>511</v>
      </c>
      <c r="C9" s="166"/>
      <c r="D9" s="555"/>
      <c r="E9" s="555"/>
      <c r="F9" s="912"/>
      <c r="G9" s="169"/>
      <c r="H9" s="166"/>
      <c r="I9" s="843"/>
      <c r="J9" s="154">
        <f t="shared" si="0"/>
        <v>1</v>
      </c>
      <c r="T9" s="911"/>
      <c r="W9" s="911"/>
    </row>
    <row r="10" spans="1:23" ht="23.4" x14ac:dyDescent="0.3">
      <c r="B10" s="165" t="s">
        <v>512</v>
      </c>
      <c r="C10" s="166"/>
      <c r="D10" s="555"/>
      <c r="E10" s="555"/>
      <c r="F10" s="912"/>
      <c r="G10" s="166"/>
      <c r="H10" s="166"/>
      <c r="I10" s="843"/>
      <c r="J10" s="154">
        <f t="shared" si="0"/>
        <v>1</v>
      </c>
      <c r="T10" s="911"/>
      <c r="W10" s="911"/>
    </row>
    <row r="11" spans="1:23" ht="23.4" x14ac:dyDescent="0.3">
      <c r="B11" s="165" t="s">
        <v>513</v>
      </c>
      <c r="C11" s="166"/>
      <c r="D11" s="555"/>
      <c r="E11" s="555"/>
      <c r="F11" s="912"/>
      <c r="G11" s="169"/>
      <c r="H11" s="166"/>
      <c r="I11" s="843"/>
      <c r="J11" s="154">
        <f t="shared" si="0"/>
        <v>1</v>
      </c>
      <c r="T11" s="911"/>
      <c r="W11" s="911"/>
    </row>
    <row r="12" spans="1:23" ht="23.4" x14ac:dyDescent="0.3">
      <c r="B12" s="165" t="s">
        <v>514</v>
      </c>
      <c r="C12" s="166"/>
      <c r="D12" s="555"/>
      <c r="E12" s="555"/>
      <c r="F12" s="912"/>
      <c r="G12" s="166"/>
      <c r="H12" s="166"/>
      <c r="I12" s="843"/>
      <c r="J12" s="154">
        <f t="shared" si="0"/>
        <v>1</v>
      </c>
      <c r="T12" s="911"/>
      <c r="W12" s="911"/>
    </row>
    <row r="13" spans="1:23" ht="23.4" x14ac:dyDescent="0.3">
      <c r="B13" s="165" t="s">
        <v>515</v>
      </c>
      <c r="C13" s="166"/>
      <c r="D13" s="555"/>
      <c r="E13" s="555"/>
      <c r="F13" s="912"/>
      <c r="G13" s="169"/>
      <c r="H13" s="166"/>
      <c r="I13" s="843"/>
      <c r="J13" s="154">
        <f t="shared" si="0"/>
        <v>1</v>
      </c>
      <c r="T13" s="911"/>
      <c r="W13" s="911"/>
    </row>
    <row r="14" spans="1:23" ht="23.4" x14ac:dyDescent="0.3">
      <c r="B14" s="165" t="s">
        <v>516</v>
      </c>
      <c r="C14" s="166"/>
      <c r="D14" s="555"/>
      <c r="E14" s="555"/>
      <c r="F14" s="912"/>
      <c r="G14" s="166"/>
      <c r="H14" s="166"/>
      <c r="I14" s="843"/>
      <c r="J14" s="154">
        <f t="shared" si="0"/>
        <v>1</v>
      </c>
      <c r="T14" s="911"/>
      <c r="W14" s="911"/>
    </row>
    <row r="15" spans="1:23" ht="23.4" x14ac:dyDescent="0.3">
      <c r="B15" s="165" t="s">
        <v>517</v>
      </c>
      <c r="C15" s="166"/>
      <c r="D15" s="555"/>
      <c r="E15" s="555"/>
      <c r="F15" s="912"/>
      <c r="G15" s="169"/>
      <c r="H15" s="166"/>
      <c r="I15" s="843"/>
      <c r="J15" s="154">
        <f t="shared" si="0"/>
        <v>1</v>
      </c>
      <c r="T15" s="911"/>
      <c r="W15" s="911"/>
    </row>
    <row r="16" spans="1:23" ht="23.4" x14ac:dyDescent="0.3">
      <c r="B16" s="165" t="s">
        <v>518</v>
      </c>
      <c r="C16" s="166"/>
      <c r="D16" s="555"/>
      <c r="E16" s="555"/>
      <c r="F16" s="912"/>
      <c r="G16" s="166"/>
      <c r="H16" s="166"/>
      <c r="I16" s="843"/>
      <c r="J16" s="154">
        <f t="shared" si="0"/>
        <v>1</v>
      </c>
      <c r="T16" s="911"/>
      <c r="W16" s="911"/>
    </row>
    <row r="17" spans="2:10" ht="23.4" x14ac:dyDescent="0.3">
      <c r="B17" s="165" t="s">
        <v>519</v>
      </c>
      <c r="C17" s="166"/>
      <c r="D17" s="555"/>
      <c r="E17" s="555"/>
      <c r="F17" s="912"/>
      <c r="G17" s="169"/>
      <c r="H17" s="166"/>
      <c r="I17" s="843"/>
      <c r="J17" s="154">
        <f t="shared" si="0"/>
        <v>1</v>
      </c>
    </row>
    <row r="18" spans="2:10" ht="23.4" x14ac:dyDescent="0.3">
      <c r="B18" s="165" t="s">
        <v>520</v>
      </c>
      <c r="C18" s="166"/>
      <c r="D18" s="555"/>
      <c r="E18" s="555"/>
      <c r="F18" s="912"/>
      <c r="G18" s="166"/>
      <c r="H18" s="166"/>
      <c r="I18" s="843"/>
      <c r="J18" s="154">
        <f t="shared" si="0"/>
        <v>1</v>
      </c>
    </row>
    <row r="19" spans="2:10" ht="23.4" x14ac:dyDescent="0.3">
      <c r="B19" s="165" t="s">
        <v>521</v>
      </c>
      <c r="C19" s="166"/>
      <c r="D19" s="555"/>
      <c r="E19" s="555"/>
      <c r="F19" s="912"/>
      <c r="G19" s="169"/>
      <c r="H19" s="166"/>
      <c r="I19" s="843"/>
      <c r="J19" s="154">
        <f t="shared" si="0"/>
        <v>1</v>
      </c>
    </row>
    <row r="20" spans="2:10" ht="23.4" x14ac:dyDescent="0.3">
      <c r="B20" s="165" t="s">
        <v>522</v>
      </c>
      <c r="C20" s="166"/>
      <c r="D20" s="555"/>
      <c r="E20" s="555"/>
      <c r="F20" s="912"/>
      <c r="G20" s="166"/>
      <c r="H20" s="166"/>
      <c r="I20" s="843"/>
      <c r="J20" s="154">
        <f t="shared" si="0"/>
        <v>1</v>
      </c>
    </row>
    <row r="21" spans="2:10" ht="23.4" x14ac:dyDescent="0.3">
      <c r="B21" s="165" t="s">
        <v>523</v>
      </c>
      <c r="C21" s="166"/>
      <c r="D21" s="555"/>
      <c r="E21" s="555"/>
      <c r="F21" s="912"/>
      <c r="G21" s="169"/>
      <c r="H21" s="166"/>
      <c r="I21" s="843"/>
      <c r="J21" s="154">
        <f t="shared" si="0"/>
        <v>1</v>
      </c>
    </row>
    <row r="22" spans="2:10" ht="23.4" x14ac:dyDescent="0.3">
      <c r="B22" s="165" t="s">
        <v>524</v>
      </c>
      <c r="C22" s="166"/>
      <c r="D22" s="555"/>
      <c r="E22" s="555"/>
      <c r="F22" s="912"/>
      <c r="G22" s="166"/>
      <c r="H22" s="166"/>
      <c r="I22" s="843"/>
      <c r="J22" s="154">
        <f t="shared" si="0"/>
        <v>1</v>
      </c>
    </row>
    <row r="23" spans="2:10" ht="23.4" x14ac:dyDescent="0.3">
      <c r="B23" s="165" t="s">
        <v>525</v>
      </c>
      <c r="C23" s="166"/>
      <c r="D23" s="555"/>
      <c r="E23" s="555"/>
      <c r="F23" s="912"/>
      <c r="G23" s="169"/>
      <c r="H23" s="166"/>
      <c r="I23" s="843"/>
      <c r="J23" s="154">
        <f t="shared" si="0"/>
        <v>1</v>
      </c>
    </row>
    <row r="24" spans="2:10" ht="23.4" x14ac:dyDescent="0.3">
      <c r="B24" s="171" t="s">
        <v>526</v>
      </c>
      <c r="C24" s="172"/>
      <c r="D24" s="601"/>
      <c r="E24" s="601"/>
      <c r="F24" s="913"/>
      <c r="G24" s="172"/>
      <c r="H24" s="172"/>
      <c r="I24" s="914"/>
      <c r="J24" s="154">
        <f t="shared" si="0"/>
        <v>1</v>
      </c>
    </row>
    <row r="25" spans="2:10" x14ac:dyDescent="0.3">
      <c r="B25" s="130" t="s">
        <v>2792</v>
      </c>
      <c r="C25" s="93"/>
    </row>
    <row r="36" spans="8:8" x14ac:dyDescent="0.3">
      <c r="H36" s="915" t="str">
        <f>IF(C5&lt;&gt;"",CONCATENATE("           ",B5,"    ",C5),"")</f>
        <v xml:space="preserve">           P1    Produit 1</v>
      </c>
    </row>
    <row r="37" spans="8:8" x14ac:dyDescent="0.3">
      <c r="H37" s="915" t="str">
        <f t="shared" ref="H37:H55" si="1">IF(C6&lt;&gt;"",CONCATENATE("           ",B6,"    ",C6),"")</f>
        <v xml:space="preserve">           P2    Produit 2</v>
      </c>
    </row>
    <row r="38" spans="8:8" x14ac:dyDescent="0.3">
      <c r="H38" s="915" t="str">
        <f t="shared" si="1"/>
        <v/>
      </c>
    </row>
    <row r="39" spans="8:8" x14ac:dyDescent="0.3">
      <c r="H39" s="915" t="str">
        <f t="shared" si="1"/>
        <v/>
      </c>
    </row>
    <row r="40" spans="8:8" x14ac:dyDescent="0.3">
      <c r="H40" s="915" t="str">
        <f t="shared" si="1"/>
        <v/>
      </c>
    </row>
    <row r="41" spans="8:8" x14ac:dyDescent="0.3">
      <c r="H41" s="915" t="str">
        <f t="shared" si="1"/>
        <v/>
      </c>
    </row>
    <row r="42" spans="8:8" x14ac:dyDescent="0.3">
      <c r="H42" s="915" t="str">
        <f t="shared" si="1"/>
        <v/>
      </c>
    </row>
    <row r="43" spans="8:8" x14ac:dyDescent="0.3">
      <c r="H43" s="915" t="str">
        <f t="shared" si="1"/>
        <v/>
      </c>
    </row>
    <row r="44" spans="8:8" x14ac:dyDescent="0.3">
      <c r="H44" s="915" t="str">
        <f t="shared" si="1"/>
        <v/>
      </c>
    </row>
    <row r="45" spans="8:8" x14ac:dyDescent="0.3">
      <c r="H45" s="915" t="str">
        <f t="shared" si="1"/>
        <v/>
      </c>
    </row>
    <row r="46" spans="8:8" x14ac:dyDescent="0.3">
      <c r="H46" s="915" t="str">
        <f t="shared" si="1"/>
        <v/>
      </c>
    </row>
    <row r="47" spans="8:8" x14ac:dyDescent="0.3">
      <c r="H47" s="915" t="str">
        <f t="shared" si="1"/>
        <v/>
      </c>
    </row>
    <row r="48" spans="8:8" x14ac:dyDescent="0.3">
      <c r="H48" s="915" t="str">
        <f t="shared" si="1"/>
        <v/>
      </c>
    </row>
    <row r="49" spans="1:10" x14ac:dyDescent="0.3">
      <c r="H49" s="915" t="str">
        <f t="shared" si="1"/>
        <v/>
      </c>
    </row>
    <row r="50" spans="1:10" x14ac:dyDescent="0.3">
      <c r="H50" s="915" t="str">
        <f t="shared" si="1"/>
        <v/>
      </c>
    </row>
    <row r="51" spans="1:10" x14ac:dyDescent="0.3">
      <c r="A51" s="177"/>
      <c r="H51" s="915" t="str">
        <f t="shared" si="1"/>
        <v/>
      </c>
    </row>
    <row r="52" spans="1:10" x14ac:dyDescent="0.3">
      <c r="H52" s="915" t="str">
        <f t="shared" si="1"/>
        <v/>
      </c>
    </row>
    <row r="53" spans="1:10" x14ac:dyDescent="0.3">
      <c r="H53" s="915" t="str">
        <f t="shared" si="1"/>
        <v/>
      </c>
    </row>
    <row r="54" spans="1:10" x14ac:dyDescent="0.3">
      <c r="H54" s="915" t="str">
        <f t="shared" si="1"/>
        <v/>
      </c>
    </row>
    <row r="55" spans="1:10" x14ac:dyDescent="0.3">
      <c r="H55" s="915" t="str">
        <f t="shared" si="1"/>
        <v/>
      </c>
    </row>
    <row r="58" spans="1:10" s="86" customFormat="1" x14ac:dyDescent="0.3">
      <c r="A58" s="83"/>
      <c r="J58" s="154"/>
    </row>
    <row r="59" spans="1:10" s="86" customFormat="1" ht="1.05" customHeight="1" x14ac:dyDescent="0.3">
      <c r="A59" s="177"/>
      <c r="J59" s="154"/>
    </row>
    <row r="60" spans="1:10" x14ac:dyDescent="0.3">
      <c r="B60" s="130"/>
      <c r="C60" s="93"/>
    </row>
    <row r="68" spans="4:6" ht="15.6" x14ac:dyDescent="0.3">
      <c r="F68" s="181"/>
    </row>
    <row r="74" spans="4:6" x14ac:dyDescent="0.3">
      <c r="D74" s="163"/>
    </row>
    <row r="75" spans="4:6" x14ac:dyDescent="0.3">
      <c r="D75" s="93"/>
    </row>
    <row r="76" spans="4:6" x14ac:dyDescent="0.3">
      <c r="D76" s="93"/>
    </row>
    <row r="77" spans="4:6" x14ac:dyDescent="0.3">
      <c r="D77" s="93"/>
    </row>
    <row r="78" spans="4:6" x14ac:dyDescent="0.3">
      <c r="D78" s="93"/>
    </row>
    <row r="79" spans="4:6" x14ac:dyDescent="0.3">
      <c r="D79" s="93"/>
    </row>
    <row r="80" spans="4:6" x14ac:dyDescent="0.3">
      <c r="D80" s="93"/>
    </row>
    <row r="81" spans="4:4" x14ac:dyDescent="0.3">
      <c r="D81" s="93"/>
    </row>
    <row r="82" spans="4:4" x14ac:dyDescent="0.3">
      <c r="D82" s="93"/>
    </row>
    <row r="83" spans="4:4" x14ac:dyDescent="0.3">
      <c r="D83" s="93"/>
    </row>
    <row r="84" spans="4:4" x14ac:dyDescent="0.3">
      <c r="D84" s="93"/>
    </row>
    <row r="85" spans="4:4" x14ac:dyDescent="0.3">
      <c r="D85" s="93"/>
    </row>
    <row r="86" spans="4:4" x14ac:dyDescent="0.3">
      <c r="D86" s="93"/>
    </row>
    <row r="87" spans="4:4" x14ac:dyDescent="0.3">
      <c r="D87" s="93"/>
    </row>
    <row r="88" spans="4:4" x14ac:dyDescent="0.3">
      <c r="D88" s="93"/>
    </row>
    <row r="89" spans="4:4" x14ac:dyDescent="0.3">
      <c r="D89" s="93"/>
    </row>
    <row r="90" spans="4:4" x14ac:dyDescent="0.3">
      <c r="D90" s="93"/>
    </row>
    <row r="91" spans="4:4" x14ac:dyDescent="0.3">
      <c r="D91" s="93"/>
    </row>
    <row r="92" spans="4:4" x14ac:dyDescent="0.3">
      <c r="D92" s="93"/>
    </row>
    <row r="93" spans="4:4" x14ac:dyDescent="0.3">
      <c r="D93" s="93"/>
    </row>
  </sheetData>
  <sheetProtection sheet="1" objects="1" scenarios="1" formatCells="0" formatColumns="0" formatRows="0" insertHyperlinks="0" selectLockedCells="1" sort="0" autoFilter="0"/>
  <conditionalFormatting sqref="B5:I24">
    <cfRule type="expression" dxfId="191" priority="2">
      <formula>MOD(ROW(A2),2)=0</formula>
    </cfRule>
    <cfRule type="expression" dxfId="190" priority="3">
      <formula>MOD(ROW(A1),2)=0</formula>
    </cfRule>
  </conditionalFormatting>
  <conditionalFormatting sqref="D5:D24">
    <cfRule type="iconSet" priority="1">
      <iconSet iconSet="5Rating">
        <cfvo type="percent" val="0"/>
        <cfvo type="num" val="2"/>
        <cfvo type="num" val="5"/>
        <cfvo type="num" val="7"/>
        <cfvo type="num" val="9"/>
      </iconSet>
    </cfRule>
  </conditionalFormatting>
  <dataValidations count="4">
    <dataValidation type="list" allowBlank="1" showInputMessage="1" showErrorMessage="1" sqref="E31:E57" xr:uid="{00000000-0002-0000-1000-000000000000}">
      <formula1>"1,2,3,4,5"</formula1>
    </dataValidation>
    <dataValidation type="list" allowBlank="1" showInputMessage="1" showErrorMessage="1" sqref="D31:D57" xr:uid="{00000000-0002-0000-1000-000001000000}">
      <formula1>"1,2,3,4,5,6,7,8,9,10,11"</formula1>
    </dataValidation>
    <dataValidation type="list" allowBlank="1" showInputMessage="1" showErrorMessage="1" sqref="I5:I24 F31:F57 F5:F24" xr:uid="{00000000-0002-0000-1000-000002000000}">
      <formula1>"1,2,3"</formula1>
    </dataValidation>
    <dataValidation type="list" allowBlank="1" showInputMessage="1" showErrorMessage="1" sqref="D5:E24" xr:uid="{00000000-0002-0000-1000-000003000000}">
      <formula1>"1,2,3,4,5,6,7,8,9,10"</formula1>
    </dataValidation>
  </dataValidations>
  <printOptions horizontalCentered="1"/>
  <pageMargins left="0.23622047244094491" right="0.23622047244094491" top="0.19685039370078741" bottom="0.19685039370078741" header="0.19685039370078741" footer="0.19685039370078741"/>
  <pageSetup paperSize="9" scale="76" orientation="portrait" r:id="rId1"/>
  <headerFooter>
    <oddFooter>&amp;L&amp;8&amp;K00-048(c) S.Imboden&amp;R&amp;8&amp;K00-048Seite &amp;P von &amp;N</oddFooter>
  </headerFooter>
  <drawing r:id="rId2"/>
  <legacy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2" id="{6B956CE1-E684-4845-BA0A-BF00A4DD2284}">
            <x14:iconSet iconSet="3Stars" showValue="0">
              <x14:cfvo type="percent">
                <xm:f>0</xm:f>
              </x14:cfvo>
              <x14:cfvo type="num">
                <xm:f>2</xm:f>
              </x14:cfvo>
              <x14:cfvo type="num">
                <xm:f>3</xm:f>
              </x14:cfvo>
            </x14:iconSet>
          </x14:cfRule>
          <xm:sqref>F5:F24</xm:sqref>
        </x14:conditionalFormatting>
        <x14:conditionalFormatting xmlns:xm="http://schemas.microsoft.com/office/excel/2006/main">
          <x14:cfRule type="iconSet" priority="11" id="{AD0A5443-A2E6-4237-B156-9E0EEDA11CEC}">
            <x14:iconSet iconSet="3Symbols2" showValue="0" custom="1">
              <x14:cfvo type="percent">
                <xm:f>0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Symbols2" iconId="1"/>
              <x14:cfIcon iconSet="3Symbols2" iconId="0"/>
            </x14:iconSet>
          </x14:cfRule>
          <xm:sqref>I5:I24</xm:sqref>
        </x14:conditionalFormatting>
      </x14:conditionalFormattings>
    </ext>
  </extLst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3">
    <tabColor theme="3" tint="0.59999389629810485"/>
    <pageSetUpPr fitToPage="1"/>
  </sheetPr>
  <dimension ref="A1:O72"/>
  <sheetViews>
    <sheetView showGridLines="0" zoomScaleNormal="100" workbookViewId="0">
      <pane ySplit="1" topLeftCell="A2" activePane="bottomLeft" state="frozen"/>
      <selection activeCell="B1" sqref="B1"/>
      <selection pane="bottomLeft" activeCell="A2" sqref="A2"/>
    </sheetView>
  </sheetViews>
  <sheetFormatPr baseColWidth="10" defaultColWidth="11.44140625" defaultRowHeight="14.4" x14ac:dyDescent="0.3"/>
  <cols>
    <col min="1" max="1" width="7" style="83" customWidth="1"/>
    <col min="2" max="2" width="4" style="93" customWidth="1"/>
    <col min="3" max="3" width="51.21875" style="93" customWidth="1"/>
    <col min="4" max="4" width="4.44140625" style="93" customWidth="1"/>
    <col min="5" max="5" width="31" style="93" customWidth="1"/>
    <col min="6" max="6" width="4.21875" style="93" customWidth="1"/>
    <col min="7" max="7" width="51.21875" style="93" customWidth="1"/>
    <col min="8" max="8" width="4.44140625" style="93" customWidth="1"/>
    <col min="9" max="9" width="2.77734375" style="93" customWidth="1"/>
    <col min="10" max="10" width="5.44140625" style="93" customWidth="1"/>
    <col min="11" max="11" width="1.21875" style="93" customWidth="1"/>
    <col min="12" max="18" width="5.44140625" style="93" customWidth="1"/>
    <col min="19" max="19" width="24.44140625" style="93" customWidth="1"/>
    <col min="20" max="26" width="5.44140625" style="93" customWidth="1"/>
    <col min="27" max="27" width="4.21875" style="93" customWidth="1"/>
    <col min="28" max="39" width="5.44140625" style="93" customWidth="1"/>
    <col min="40" max="16384" width="11.44140625" style="93"/>
  </cols>
  <sheetData>
    <row r="1" spans="1:15" s="82" customFormat="1" ht="43.95" customHeight="1" x14ac:dyDescent="0.3">
      <c r="A1" s="139"/>
      <c r="B1" s="79" t="str">
        <f ca="1">' '!A681</f>
        <v>P A C K A G I N G</v>
      </c>
      <c r="C1" s="139"/>
      <c r="D1" s="891"/>
      <c r="E1" s="79"/>
      <c r="F1" s="892"/>
      <c r="G1" s="139"/>
      <c r="H1" s="80"/>
      <c r="I1" s="79"/>
      <c r="J1" s="79"/>
      <c r="K1" s="79"/>
      <c r="L1" s="79"/>
      <c r="M1" s="79"/>
      <c r="N1" s="79"/>
      <c r="O1" s="79"/>
    </row>
    <row r="2" spans="1:15" s="82" customFormat="1" ht="1.05" customHeight="1" x14ac:dyDescent="0.3">
      <c r="A2" s="183"/>
      <c r="B2" s="78"/>
      <c r="C2" s="78"/>
      <c r="D2" s="893"/>
      <c r="E2" s="81"/>
      <c r="F2" s="78"/>
      <c r="G2" s="78"/>
      <c r="H2" s="893"/>
      <c r="I2" s="81"/>
      <c r="J2" s="81"/>
      <c r="K2" s="81"/>
      <c r="L2" s="81"/>
      <c r="M2" s="81"/>
      <c r="N2" s="81"/>
      <c r="O2" s="81"/>
    </row>
    <row r="3" spans="1:15" ht="21" customHeight="1" x14ac:dyDescent="0.3">
      <c r="B3" s="84"/>
    </row>
    <row r="4" spans="1:15" ht="15" customHeight="1" x14ac:dyDescent="0.3">
      <c r="B4" s="894"/>
      <c r="C4" s="1220" t="str">
        <f ca="1">' '!A682</f>
        <v>Technische Funktion</v>
      </c>
      <c r="D4" s="895"/>
      <c r="F4" s="896"/>
      <c r="G4" s="1221" t="str">
        <f ca="1">' '!A683</f>
        <v>Kommuniative Funktion</v>
      </c>
      <c r="H4" s="895"/>
    </row>
    <row r="5" spans="1:15" ht="19.5" customHeight="1" x14ac:dyDescent="0.35">
      <c r="B5" s="894"/>
      <c r="C5" s="1220"/>
      <c r="D5" s="897"/>
      <c r="E5" s="400"/>
      <c r="F5" s="896"/>
      <c r="G5" s="1221"/>
      <c r="H5" s="895"/>
      <c r="J5" s="898"/>
    </row>
    <row r="6" spans="1:15" ht="25.5" customHeight="1" x14ac:dyDescent="0.3">
      <c r="B6" s="899" t="s">
        <v>845</v>
      </c>
      <c r="C6" s="900" t="s">
        <v>2678</v>
      </c>
      <c r="D6" s="901">
        <v>5</v>
      </c>
      <c r="E6" s="902"/>
      <c r="F6" s="899" t="s">
        <v>2679</v>
      </c>
      <c r="G6" s="900" t="s">
        <v>2678</v>
      </c>
      <c r="H6" s="903">
        <v>-5</v>
      </c>
      <c r="J6" s="904"/>
      <c r="K6" s="904"/>
      <c r="M6" s="904"/>
    </row>
    <row r="7" spans="1:15" ht="25.5" customHeight="1" x14ac:dyDescent="0.3">
      <c r="B7" s="899" t="s">
        <v>846</v>
      </c>
      <c r="C7" s="905" t="s">
        <v>1279</v>
      </c>
      <c r="D7" s="906">
        <v>3</v>
      </c>
      <c r="E7" s="902"/>
      <c r="F7" s="899" t="s">
        <v>2680</v>
      </c>
      <c r="G7" s="905" t="s">
        <v>1279</v>
      </c>
      <c r="H7" s="907">
        <v>-4</v>
      </c>
      <c r="J7" s="904"/>
      <c r="K7" s="904"/>
      <c r="M7" s="904"/>
    </row>
    <row r="8" spans="1:15" ht="25.5" customHeight="1" x14ac:dyDescent="0.3">
      <c r="B8" s="899" t="s">
        <v>847</v>
      </c>
      <c r="C8" s="905" t="s">
        <v>1279</v>
      </c>
      <c r="D8" s="906"/>
      <c r="E8" s="902"/>
      <c r="F8" s="899" t="s">
        <v>2681</v>
      </c>
      <c r="G8" s="905" t="s">
        <v>1279</v>
      </c>
      <c r="H8" s="907">
        <v>-2</v>
      </c>
      <c r="J8" s="904"/>
      <c r="K8" s="904"/>
      <c r="M8" s="904"/>
    </row>
    <row r="9" spans="1:15" ht="25.5" customHeight="1" x14ac:dyDescent="0.3">
      <c r="B9" s="899" t="s">
        <v>848</v>
      </c>
      <c r="C9" s="905" t="s">
        <v>1279</v>
      </c>
      <c r="D9" s="906"/>
      <c r="E9" s="902"/>
      <c r="F9" s="899" t="s">
        <v>2682</v>
      </c>
      <c r="G9" s="905" t="s">
        <v>1279</v>
      </c>
      <c r="H9" s="907"/>
      <c r="J9" s="904"/>
      <c r="K9" s="904"/>
      <c r="M9" s="904"/>
    </row>
    <row r="10" spans="1:15" ht="25.5" customHeight="1" x14ac:dyDescent="0.3">
      <c r="B10" s="899" t="s">
        <v>849</v>
      </c>
      <c r="C10" s="905" t="s">
        <v>1279</v>
      </c>
      <c r="D10" s="906"/>
      <c r="E10" s="902"/>
      <c r="F10" s="899" t="s">
        <v>2683</v>
      </c>
      <c r="G10" s="905" t="s">
        <v>1279</v>
      </c>
      <c r="H10" s="907"/>
      <c r="J10" s="904"/>
      <c r="K10" s="904"/>
      <c r="M10" s="904"/>
    </row>
    <row r="11" spans="1:15" ht="25.5" customHeight="1" x14ac:dyDescent="0.3">
      <c r="B11" s="899" t="s">
        <v>850</v>
      </c>
      <c r="C11" s="905" t="s">
        <v>1279</v>
      </c>
      <c r="D11" s="901"/>
      <c r="E11" s="902"/>
      <c r="F11" s="899" t="s">
        <v>2684</v>
      </c>
      <c r="G11" s="905" t="s">
        <v>1279</v>
      </c>
      <c r="H11" s="907"/>
      <c r="J11" s="904"/>
      <c r="K11" s="904"/>
      <c r="M11" s="904"/>
    </row>
    <row r="12" spans="1:15" ht="25.5" customHeight="1" x14ac:dyDescent="0.3">
      <c r="B12" s="899" t="s">
        <v>851</v>
      </c>
      <c r="C12" s="905" t="s">
        <v>1279</v>
      </c>
      <c r="D12" s="906"/>
      <c r="E12" s="902"/>
      <c r="F12" s="899" t="s">
        <v>2685</v>
      </c>
      <c r="G12" s="905" t="s">
        <v>1279</v>
      </c>
      <c r="H12" s="907"/>
      <c r="J12" s="904"/>
      <c r="K12" s="904"/>
      <c r="M12" s="904"/>
    </row>
    <row r="13" spans="1:15" ht="25.5" customHeight="1" x14ac:dyDescent="0.3">
      <c r="B13" s="899" t="s">
        <v>852</v>
      </c>
      <c r="C13" s="905" t="s">
        <v>1279</v>
      </c>
      <c r="D13" s="906"/>
      <c r="E13" s="902"/>
      <c r="F13" s="899" t="s">
        <v>2686</v>
      </c>
      <c r="G13" s="905" t="s">
        <v>1279</v>
      </c>
      <c r="H13" s="907"/>
      <c r="J13" s="904"/>
      <c r="K13" s="904"/>
      <c r="M13" s="904"/>
    </row>
    <row r="14" spans="1:15" ht="25.5" customHeight="1" x14ac:dyDescent="0.3">
      <c r="B14" s="899" t="s">
        <v>853</v>
      </c>
      <c r="C14" s="905" t="s">
        <v>1279</v>
      </c>
      <c r="D14" s="906"/>
      <c r="E14" s="902"/>
      <c r="F14" s="899" t="s">
        <v>2687</v>
      </c>
      <c r="G14" s="905" t="s">
        <v>1279</v>
      </c>
      <c r="H14" s="907"/>
      <c r="J14" s="904"/>
      <c r="K14" s="904"/>
      <c r="M14" s="904"/>
    </row>
    <row r="15" spans="1:15" ht="25.5" customHeight="1" x14ac:dyDescent="0.3">
      <c r="B15" s="899" t="s">
        <v>854</v>
      </c>
      <c r="C15" s="905" t="s">
        <v>1279</v>
      </c>
      <c r="D15" s="906"/>
      <c r="E15" s="902"/>
      <c r="F15" s="899" t="s">
        <v>2688</v>
      </c>
      <c r="G15" s="905" t="s">
        <v>1279</v>
      </c>
      <c r="H15" s="907"/>
      <c r="J15" s="904"/>
      <c r="K15" s="904"/>
      <c r="M15" s="904"/>
    </row>
    <row r="16" spans="1:15" ht="25.5" customHeight="1" x14ac:dyDescent="0.3">
      <c r="B16" s="899" t="s">
        <v>855</v>
      </c>
      <c r="C16" s="905" t="s">
        <v>1279</v>
      </c>
      <c r="D16" s="901"/>
      <c r="E16" s="902"/>
      <c r="F16" s="899" t="s">
        <v>2689</v>
      </c>
      <c r="G16" s="905" t="s">
        <v>1279</v>
      </c>
      <c r="H16" s="907"/>
      <c r="J16" s="904"/>
      <c r="K16" s="904"/>
      <c r="M16" s="904"/>
    </row>
    <row r="17" spans="1:13" ht="25.5" customHeight="1" x14ac:dyDescent="0.3">
      <c r="B17" s="899" t="s">
        <v>856</v>
      </c>
      <c r="C17" s="905"/>
      <c r="D17" s="906"/>
      <c r="E17" s="902"/>
      <c r="F17" s="899" t="s">
        <v>2690</v>
      </c>
      <c r="G17" s="905"/>
      <c r="H17" s="907"/>
      <c r="J17" s="904"/>
      <c r="K17" s="904"/>
      <c r="M17" s="904"/>
    </row>
    <row r="18" spans="1:13" ht="25.5" customHeight="1" x14ac:dyDescent="0.3">
      <c r="B18" s="899" t="s">
        <v>857</v>
      </c>
      <c r="C18" s="905"/>
      <c r="D18" s="906"/>
      <c r="E18" s="902"/>
      <c r="F18" s="899" t="s">
        <v>2691</v>
      </c>
      <c r="G18" s="905"/>
      <c r="H18" s="907"/>
      <c r="J18" s="904"/>
      <c r="K18" s="904"/>
      <c r="M18" s="904"/>
    </row>
    <row r="19" spans="1:13" ht="25.5" customHeight="1" x14ac:dyDescent="0.3">
      <c r="B19" s="899" t="s">
        <v>858</v>
      </c>
      <c r="C19" s="905"/>
      <c r="D19" s="906"/>
      <c r="E19" s="902"/>
      <c r="F19" s="899" t="s">
        <v>2692</v>
      </c>
      <c r="G19" s="905"/>
      <c r="H19" s="907"/>
      <c r="J19" s="904"/>
      <c r="K19" s="904"/>
      <c r="M19" s="904"/>
    </row>
    <row r="20" spans="1:13" ht="25.5" customHeight="1" x14ac:dyDescent="0.3">
      <c r="B20" s="899" t="s">
        <v>859</v>
      </c>
      <c r="C20" s="905"/>
      <c r="D20" s="906"/>
      <c r="E20" s="902"/>
      <c r="F20" s="899" t="s">
        <v>2693</v>
      </c>
      <c r="G20" s="905"/>
      <c r="H20" s="907"/>
      <c r="J20" s="904"/>
      <c r="K20" s="904"/>
      <c r="M20" s="904"/>
    </row>
    <row r="21" spans="1:13" ht="25.5" customHeight="1" x14ac:dyDescent="0.3">
      <c r="B21" s="899" t="s">
        <v>860</v>
      </c>
      <c r="C21" s="905"/>
      <c r="D21" s="906"/>
      <c r="E21" s="902"/>
      <c r="F21" s="899" t="s">
        <v>2694</v>
      </c>
      <c r="G21" s="905"/>
      <c r="H21" s="907"/>
      <c r="J21" s="904"/>
      <c r="K21" s="904"/>
      <c r="M21" s="904"/>
    </row>
    <row r="22" spans="1:13" ht="25.5" customHeight="1" x14ac:dyDescent="0.3">
      <c r="B22" s="899" t="s">
        <v>861</v>
      </c>
      <c r="C22" s="905"/>
      <c r="D22" s="906"/>
      <c r="E22" s="902"/>
      <c r="F22" s="899" t="s">
        <v>2695</v>
      </c>
      <c r="G22" s="905"/>
      <c r="H22" s="907"/>
      <c r="J22" s="904"/>
      <c r="K22" s="904"/>
      <c r="M22" s="904"/>
    </row>
    <row r="23" spans="1:13" ht="25.5" customHeight="1" x14ac:dyDescent="0.3">
      <c r="B23" s="899" t="s">
        <v>862</v>
      </c>
      <c r="C23" s="908"/>
      <c r="D23" s="906"/>
      <c r="E23" s="902"/>
      <c r="F23" s="899" t="s">
        <v>2696</v>
      </c>
      <c r="G23" s="908"/>
      <c r="H23" s="909"/>
      <c r="J23" s="904"/>
      <c r="K23" s="904"/>
      <c r="M23" s="904"/>
    </row>
    <row r="24" spans="1:13" x14ac:dyDescent="0.3">
      <c r="B24" s="130" t="s">
        <v>2792</v>
      </c>
      <c r="F24" s="178"/>
    </row>
    <row r="30" spans="1:13" x14ac:dyDescent="0.3">
      <c r="A30" s="177"/>
    </row>
    <row r="42" ht="309" customHeight="1" x14ac:dyDescent="0.3"/>
    <row r="46" ht="6.75" customHeight="1" x14ac:dyDescent="0.3"/>
    <row r="47" ht="7.5" hidden="1" customHeight="1" x14ac:dyDescent="0.3"/>
    <row r="52" spans="1:1" x14ac:dyDescent="0.3">
      <c r="A52" s="177"/>
    </row>
    <row r="58" spans="1:1" ht="4.5" customHeight="1" x14ac:dyDescent="0.3"/>
    <row r="60" spans="1:1" ht="6.75" customHeight="1" x14ac:dyDescent="0.3"/>
    <row r="61" spans="1:1" ht="7.5" hidden="1" customHeight="1" x14ac:dyDescent="0.3"/>
    <row r="66" spans="1:1" x14ac:dyDescent="0.3">
      <c r="A66" s="177"/>
    </row>
    <row r="72" spans="1:1" ht="4.5" customHeight="1" x14ac:dyDescent="0.3"/>
  </sheetData>
  <sheetProtection sheet="1" objects="1" scenarios="1" formatCells="0" formatColumns="0" formatRows="0" insertHyperlinks="0" selectLockedCells="1" sort="0" autoFilter="0"/>
  <mergeCells count="2">
    <mergeCell ref="C4:C5"/>
    <mergeCell ref="G4:G5"/>
  </mergeCells>
  <conditionalFormatting sqref="B6:D23">
    <cfRule type="expression" dxfId="189" priority="1">
      <formula>MOD(ROW(A2),2)=0</formula>
    </cfRule>
    <cfRule type="expression" dxfId="188" priority="2">
      <formula>MOD(ROW(A1),2)=0</formula>
    </cfRule>
  </conditionalFormatting>
  <conditionalFormatting sqref="F6:H23">
    <cfRule type="expression" dxfId="187" priority="3">
      <formula>MOD(ROW(A2),2)=0</formula>
    </cfRule>
    <cfRule type="expression" dxfId="186" priority="4">
      <formula>MOD(ROW(A1),2)=0</formula>
    </cfRule>
  </conditionalFormatting>
  <dataValidations count="2">
    <dataValidation type="list" allowBlank="1" showInputMessage="1" showErrorMessage="1" sqref="H6:H23" xr:uid="{00000000-0002-0000-1100-000000000000}">
      <formula1>"-1,-2,-3,-4,-5"</formula1>
    </dataValidation>
    <dataValidation type="list" showInputMessage="1" showErrorMessage="1" sqref="D6:D23" xr:uid="{00000000-0002-0000-1100-000001000000}">
      <formula1>"1,2,3,4,5"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9" scale="87" orientation="landscape" r:id="rId1"/>
  <headerFooter>
    <oddFooter>&amp;L&amp;8&amp;K00-048(c) S.Imboden&amp;R&amp;8&amp;K00-048Seite &amp;P von &amp;N</oddFooter>
  </headerFooter>
  <drawing r:id="rId2"/>
  <legacyDrawing r:id="rId3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Tabelle18">
    <tabColor theme="4" tint="0.39997558519241921"/>
  </sheetPr>
  <dimension ref="A1:H99"/>
  <sheetViews>
    <sheetView showGridLines="0" zoomScaleNormal="100" workbookViewId="0">
      <selection activeCell="A2" sqref="A2"/>
    </sheetView>
  </sheetViews>
  <sheetFormatPr baseColWidth="10" defaultColWidth="12.5546875" defaultRowHeight="14.4" x14ac:dyDescent="0.3"/>
  <cols>
    <col min="1" max="1" width="7" style="93" customWidth="1"/>
    <col min="2" max="2" width="4.5546875" style="153" customWidth="1"/>
    <col min="3" max="3" width="20.77734375" style="153" customWidth="1"/>
    <col min="4" max="4" width="15.77734375" style="153" customWidth="1"/>
    <col min="5" max="5" width="17.21875" style="153" customWidth="1"/>
    <col min="6" max="6" width="16.21875" style="153" bestFit="1" customWidth="1"/>
    <col min="7" max="7" width="4.77734375" style="153" customWidth="1"/>
    <col min="8" max="8" width="44.21875" style="153" customWidth="1"/>
    <col min="9" max="17" width="4" style="153" customWidth="1"/>
    <col min="18" max="16384" width="12.5546875" style="153"/>
  </cols>
  <sheetData>
    <row r="1" spans="1:8" s="150" customFormat="1" ht="43.95" customHeight="1" x14ac:dyDescent="0.3">
      <c r="A1" s="139"/>
      <c r="B1" s="148" t="str">
        <f ca="1">' '!A119</f>
        <v>B C G   M A T R I X</v>
      </c>
      <c r="C1" s="148"/>
      <c r="D1" s="148"/>
      <c r="E1" s="148"/>
      <c r="F1" s="148"/>
      <c r="G1" s="148"/>
      <c r="H1" s="80"/>
    </row>
    <row r="2" spans="1:8" s="150" customFormat="1" ht="1.05" customHeight="1" x14ac:dyDescent="0.3">
      <c r="A2" s="183"/>
      <c r="B2" s="855"/>
      <c r="C2" s="644"/>
      <c r="D2" s="644"/>
      <c r="E2" s="644"/>
      <c r="F2" s="644"/>
      <c r="G2" s="644"/>
      <c r="H2" s="644"/>
    </row>
    <row r="3" spans="1:8" s="93" customFormat="1" ht="22.5" customHeight="1" x14ac:dyDescent="0.3">
      <c r="A3" s="83"/>
      <c r="B3" s="84"/>
    </row>
    <row r="4" spans="1:8" x14ac:dyDescent="0.3">
      <c r="A4" s="85"/>
    </row>
    <row r="14" spans="1:8" x14ac:dyDescent="0.3">
      <c r="H14" s="150"/>
    </row>
    <row r="30" spans="3:3" x14ac:dyDescent="0.3">
      <c r="C30" s="93"/>
    </row>
    <row r="31" spans="3:3" x14ac:dyDescent="0.3">
      <c r="C31" s="93"/>
    </row>
    <row r="32" spans="3:3" ht="75.75" customHeight="1" x14ac:dyDescent="0.3"/>
    <row r="33" spans="1:8" ht="32.25" customHeight="1" x14ac:dyDescent="0.3">
      <c r="B33" s="856" t="str">
        <f ca="1">' '!A67</f>
        <v>Nr.</v>
      </c>
      <c r="C33" s="857" t="str">
        <f ca="1">' '!A131</f>
        <v>Produkt</v>
      </c>
      <c r="D33" s="857" t="str">
        <f ca="1">' '!A122</f>
        <v>Umsatz</v>
      </c>
      <c r="E33" s="857" t="str">
        <f ca="1">' '!A123</f>
        <v>Marktwachstum</v>
      </c>
      <c r="F33" s="858" t="str">
        <f ca="1">' '!A121</f>
        <v>Relativer Marktanteil</v>
      </c>
      <c r="G33" s="859"/>
      <c r="H33" s="860" t="str">
        <f ca="1">' '!A125</f>
        <v>Bemerkungen</v>
      </c>
    </row>
    <row r="34" spans="1:8" ht="23.4" x14ac:dyDescent="0.3">
      <c r="B34" s="861">
        <v>1</v>
      </c>
      <c r="C34" s="862" t="str">
        <f>IF(Produkte!$C$5="","",Produkte!$C$5)</f>
        <v>Produit 1</v>
      </c>
      <c r="D34" s="863">
        <v>1</v>
      </c>
      <c r="E34" s="555">
        <v>1</v>
      </c>
      <c r="F34" s="864">
        <v>1</v>
      </c>
      <c r="G34" s="865"/>
      <c r="H34" s="866"/>
    </row>
    <row r="35" spans="1:8" ht="23.4" x14ac:dyDescent="0.3">
      <c r="B35" s="867">
        <v>2</v>
      </c>
      <c r="C35" s="868" t="str">
        <f>IF(Produkte!$C$6="","",Produkte!$C$6)</f>
        <v>Produit 2</v>
      </c>
      <c r="D35" s="863">
        <v>1</v>
      </c>
      <c r="E35" s="555">
        <v>3</v>
      </c>
      <c r="F35" s="864">
        <v>2</v>
      </c>
      <c r="G35" s="869"/>
      <c r="H35" s="866"/>
    </row>
    <row r="36" spans="1:8" ht="23.4" x14ac:dyDescent="0.3">
      <c r="B36" s="870">
        <v>3</v>
      </c>
      <c r="C36" s="871" t="str">
        <f>IF(Produkte!$C$7="","",Produkte!$C$7)</f>
        <v/>
      </c>
      <c r="D36" s="863"/>
      <c r="E36" s="555"/>
      <c r="F36" s="864"/>
      <c r="G36" s="865"/>
      <c r="H36" s="866"/>
    </row>
    <row r="37" spans="1:8" ht="23.4" x14ac:dyDescent="0.3">
      <c r="B37" s="872">
        <v>4</v>
      </c>
      <c r="C37" s="873" t="str">
        <f>IF(Produkte!$C$8="","",Produkte!$C$8)</f>
        <v/>
      </c>
      <c r="D37" s="863"/>
      <c r="E37" s="555"/>
      <c r="F37" s="864"/>
      <c r="G37" s="865"/>
      <c r="H37" s="866"/>
    </row>
    <row r="38" spans="1:8" ht="23.4" x14ac:dyDescent="0.3">
      <c r="B38" s="874">
        <v>5</v>
      </c>
      <c r="C38" s="875" t="str">
        <f>IF(Produkte!$C$9="","",Produkte!$C$9)</f>
        <v/>
      </c>
      <c r="D38" s="863"/>
      <c r="E38" s="555"/>
      <c r="F38" s="864"/>
      <c r="G38" s="865"/>
      <c r="H38" s="866"/>
    </row>
    <row r="39" spans="1:8" ht="23.4" x14ac:dyDescent="0.3">
      <c r="B39" s="876">
        <v>6</v>
      </c>
      <c r="C39" s="877" t="str">
        <f>IF(Produkte!$C$10="","",Produkte!$C$10)</f>
        <v/>
      </c>
      <c r="D39" s="863"/>
      <c r="E39" s="555"/>
      <c r="F39" s="864"/>
      <c r="G39" s="865"/>
      <c r="H39" s="866"/>
    </row>
    <row r="40" spans="1:8" ht="23.4" x14ac:dyDescent="0.3">
      <c r="B40" s="878">
        <v>7</v>
      </c>
      <c r="C40" s="879" t="str">
        <f>IF(Produkte!$C$11="","",Produkte!$C$11)</f>
        <v/>
      </c>
      <c r="D40" s="863"/>
      <c r="E40" s="555"/>
      <c r="F40" s="864"/>
      <c r="G40" s="865"/>
      <c r="H40" s="866"/>
    </row>
    <row r="41" spans="1:8" ht="23.4" x14ac:dyDescent="0.3">
      <c r="B41" s="880">
        <v>8</v>
      </c>
      <c r="C41" s="881" t="str">
        <f>IF(Produkte!$C$12="","",Produkte!$C$12)</f>
        <v/>
      </c>
      <c r="D41" s="863"/>
      <c r="E41" s="555"/>
      <c r="F41" s="864"/>
      <c r="G41" s="865"/>
      <c r="H41" s="866"/>
    </row>
    <row r="42" spans="1:8" ht="23.4" x14ac:dyDescent="0.3">
      <c r="B42" s="882">
        <v>9</v>
      </c>
      <c r="C42" s="883" t="str">
        <f>IF(Produkte!$C$13="","",Produkte!$C$13)</f>
        <v/>
      </c>
      <c r="D42" s="863"/>
      <c r="E42" s="555"/>
      <c r="F42" s="864"/>
      <c r="G42" s="865"/>
      <c r="H42" s="866"/>
    </row>
    <row r="43" spans="1:8" ht="23.4" x14ac:dyDescent="0.3">
      <c r="B43" s="884">
        <v>10</v>
      </c>
      <c r="C43" s="885" t="str">
        <f>IF(Produkte!$C$14="","",Produkte!$C$14)</f>
        <v/>
      </c>
      <c r="D43" s="886"/>
      <c r="E43" s="601"/>
      <c r="F43" s="887"/>
      <c r="G43" s="865"/>
      <c r="H43" s="888"/>
    </row>
    <row r="44" spans="1:8" x14ac:dyDescent="0.3">
      <c r="B44" s="130" t="s">
        <v>2792</v>
      </c>
      <c r="C44" s="93"/>
    </row>
    <row r="47" spans="1:8" s="150" customFormat="1" ht="42" customHeight="1" x14ac:dyDescent="0.3">
      <c r="A47" s="139"/>
      <c r="B47" s="148" t="str">
        <f ca="1">' '!A134</f>
        <v>M c   K I N S E Y   P O R T F O L I O</v>
      </c>
      <c r="C47" s="148"/>
      <c r="D47" s="148"/>
      <c r="E47" s="148"/>
      <c r="F47" s="148"/>
      <c r="G47" s="148"/>
      <c r="H47" s="80"/>
    </row>
    <row r="48" spans="1:8" s="93" customFormat="1" ht="22.5" customHeight="1" x14ac:dyDescent="0.3">
      <c r="A48" s="83"/>
      <c r="B48" s="889"/>
    </row>
    <row r="49" spans="1:8" ht="7.5" customHeight="1" x14ac:dyDescent="0.3">
      <c r="A49" s="83"/>
      <c r="C49" s="93"/>
    </row>
    <row r="50" spans="1:8" ht="33.75" customHeight="1" x14ac:dyDescent="0.3">
      <c r="A50" s="83"/>
      <c r="B50" s="856" t="str">
        <f ca="1">' '!A67</f>
        <v>Nr.</v>
      </c>
      <c r="C50" s="857" t="str">
        <f ca="1">' '!A131</f>
        <v>Produkt</v>
      </c>
      <c r="D50" s="857" t="str">
        <f ca="1">' '!A122</f>
        <v>Umsatz</v>
      </c>
      <c r="E50" s="857" t="str">
        <f ca="1">' '!A137</f>
        <v>Wettbewerbs-position</v>
      </c>
      <c r="F50" s="890" t="str">
        <f ca="1">' '!A135</f>
        <v>Markt-attraktivität</v>
      </c>
      <c r="G50" s="859"/>
      <c r="H50" s="860" t="str">
        <f ca="1">' '!A125</f>
        <v>Bemerkungen</v>
      </c>
    </row>
    <row r="51" spans="1:8" ht="23.4" x14ac:dyDescent="0.3">
      <c r="A51" s="83"/>
      <c r="B51" s="861">
        <v>1</v>
      </c>
      <c r="C51" s="862" t="str">
        <f>IF(Produkte!$C$5="","",Produkte!$C$5)</f>
        <v>Produit 1</v>
      </c>
      <c r="D51" s="863">
        <v>1</v>
      </c>
      <c r="E51" s="555">
        <v>3</v>
      </c>
      <c r="F51" s="864">
        <v>3</v>
      </c>
      <c r="G51" s="865"/>
      <c r="H51" s="866"/>
    </row>
    <row r="52" spans="1:8" ht="23.4" x14ac:dyDescent="0.3">
      <c r="A52" s="83"/>
      <c r="B52" s="867">
        <v>2</v>
      </c>
      <c r="C52" s="868" t="str">
        <f>IF(Produkte!$C$6="","",Produkte!$C$6)</f>
        <v>Produit 2</v>
      </c>
      <c r="D52" s="863">
        <v>1</v>
      </c>
      <c r="E52" s="555">
        <v>6</v>
      </c>
      <c r="F52" s="864">
        <v>4</v>
      </c>
      <c r="G52" s="869"/>
      <c r="H52" s="866"/>
    </row>
    <row r="53" spans="1:8" ht="23.4" x14ac:dyDescent="0.3">
      <c r="A53" s="83"/>
      <c r="B53" s="870">
        <v>3</v>
      </c>
      <c r="C53" s="871" t="str">
        <f>IF(Produkte!$C$7="","",Produkte!$C$7)</f>
        <v/>
      </c>
      <c r="D53" s="863"/>
      <c r="E53" s="555"/>
      <c r="F53" s="864"/>
      <c r="G53" s="865"/>
      <c r="H53" s="866"/>
    </row>
    <row r="54" spans="1:8" ht="23.4" x14ac:dyDescent="0.3">
      <c r="A54" s="83"/>
      <c r="B54" s="872">
        <v>4</v>
      </c>
      <c r="C54" s="873" t="str">
        <f>IF(Produkte!$C$8="","",Produkte!$C$8)</f>
        <v/>
      </c>
      <c r="D54" s="863"/>
      <c r="E54" s="555"/>
      <c r="F54" s="864"/>
      <c r="G54" s="865"/>
      <c r="H54" s="866"/>
    </row>
    <row r="55" spans="1:8" ht="23.4" x14ac:dyDescent="0.3">
      <c r="A55" s="83"/>
      <c r="B55" s="874">
        <v>5</v>
      </c>
      <c r="C55" s="875" t="str">
        <f>IF(Produkte!$C$9="","",Produkte!$C$9)</f>
        <v/>
      </c>
      <c r="D55" s="863"/>
      <c r="E55" s="555"/>
      <c r="F55" s="864"/>
      <c r="G55" s="865"/>
      <c r="H55" s="866"/>
    </row>
    <row r="56" spans="1:8" ht="23.4" x14ac:dyDescent="0.3">
      <c r="A56" s="83"/>
      <c r="B56" s="876">
        <v>6</v>
      </c>
      <c r="C56" s="877" t="str">
        <f>IF(Produkte!$C$10="","",Produkte!$C$10)</f>
        <v/>
      </c>
      <c r="D56" s="863"/>
      <c r="E56" s="555"/>
      <c r="F56" s="864"/>
      <c r="G56" s="865"/>
      <c r="H56" s="866"/>
    </row>
    <row r="57" spans="1:8" ht="23.4" x14ac:dyDescent="0.3">
      <c r="A57" s="83"/>
      <c r="B57" s="878">
        <v>7</v>
      </c>
      <c r="C57" s="879" t="str">
        <f>IF(Produkte!$C$11="","",Produkte!$C$11)</f>
        <v/>
      </c>
      <c r="D57" s="863"/>
      <c r="E57" s="555"/>
      <c r="F57" s="864"/>
      <c r="G57" s="865"/>
      <c r="H57" s="866"/>
    </row>
    <row r="58" spans="1:8" ht="23.4" x14ac:dyDescent="0.3">
      <c r="A58" s="83"/>
      <c r="B58" s="880">
        <v>8</v>
      </c>
      <c r="C58" s="881" t="str">
        <f>IF(Produkte!$C$12="","",Produkte!$C$12)</f>
        <v/>
      </c>
      <c r="D58" s="863"/>
      <c r="E58" s="555"/>
      <c r="F58" s="864"/>
      <c r="G58" s="865"/>
      <c r="H58" s="866"/>
    </row>
    <row r="59" spans="1:8" ht="23.4" x14ac:dyDescent="0.3">
      <c r="A59" s="83"/>
      <c r="B59" s="882">
        <v>9</v>
      </c>
      <c r="C59" s="883" t="str">
        <f>IF(Produkte!$C$13="","",Produkte!$C$13)</f>
        <v/>
      </c>
      <c r="D59" s="863"/>
      <c r="E59" s="555"/>
      <c r="F59" s="864"/>
      <c r="G59" s="865"/>
      <c r="H59" s="866"/>
    </row>
    <row r="60" spans="1:8" ht="23.4" x14ac:dyDescent="0.3">
      <c r="A60" s="83"/>
      <c r="B60" s="884">
        <v>10</v>
      </c>
      <c r="C60" s="885" t="str">
        <f>IF(Produkte!$C$14="","",Produkte!$C$14)</f>
        <v/>
      </c>
      <c r="D60" s="886"/>
      <c r="E60" s="601"/>
      <c r="F60" s="887"/>
      <c r="G60" s="865"/>
      <c r="H60" s="888"/>
    </row>
    <row r="61" spans="1:8" x14ac:dyDescent="0.3">
      <c r="A61" s="83"/>
      <c r="B61" s="130" t="s">
        <v>2792</v>
      </c>
    </row>
    <row r="62" spans="1:8" x14ac:dyDescent="0.3">
      <c r="A62" s="83"/>
    </row>
    <row r="63" spans="1:8" x14ac:dyDescent="0.3">
      <c r="A63" s="83"/>
    </row>
    <row r="64" spans="1:8" x14ac:dyDescent="0.3">
      <c r="A64" s="83"/>
    </row>
    <row r="65" spans="1:1" x14ac:dyDescent="0.3">
      <c r="A65" s="83"/>
    </row>
    <row r="66" spans="1:1" x14ac:dyDescent="0.3">
      <c r="A66" s="83"/>
    </row>
    <row r="67" spans="1:1" x14ac:dyDescent="0.3">
      <c r="A67" s="83"/>
    </row>
    <row r="68" spans="1:1" x14ac:dyDescent="0.3">
      <c r="A68" s="83"/>
    </row>
    <row r="69" spans="1:1" x14ac:dyDescent="0.3">
      <c r="A69" s="83"/>
    </row>
    <row r="70" spans="1:1" x14ac:dyDescent="0.3">
      <c r="A70" s="83"/>
    </row>
    <row r="71" spans="1:1" x14ac:dyDescent="0.3">
      <c r="A71" s="83"/>
    </row>
    <row r="72" spans="1:1" x14ac:dyDescent="0.3">
      <c r="A72" s="83"/>
    </row>
    <row r="73" spans="1:1" x14ac:dyDescent="0.3">
      <c r="A73" s="83"/>
    </row>
    <row r="74" spans="1:1" x14ac:dyDescent="0.3">
      <c r="A74" s="83"/>
    </row>
    <row r="75" spans="1:1" x14ac:dyDescent="0.3">
      <c r="A75" s="83"/>
    </row>
    <row r="76" spans="1:1" x14ac:dyDescent="0.3">
      <c r="A76" s="83"/>
    </row>
    <row r="77" spans="1:1" x14ac:dyDescent="0.3">
      <c r="A77" s="83"/>
    </row>
    <row r="78" spans="1:1" x14ac:dyDescent="0.3">
      <c r="A78" s="83"/>
    </row>
    <row r="79" spans="1:1" x14ac:dyDescent="0.3">
      <c r="A79" s="83"/>
    </row>
    <row r="80" spans="1:1" x14ac:dyDescent="0.3">
      <c r="A80" s="83"/>
    </row>
    <row r="81" spans="1:1" x14ac:dyDescent="0.3">
      <c r="A81" s="83"/>
    </row>
    <row r="82" spans="1:1" x14ac:dyDescent="0.3">
      <c r="A82" s="83"/>
    </row>
    <row r="83" spans="1:1" x14ac:dyDescent="0.3">
      <c r="A83" s="83"/>
    </row>
    <row r="84" spans="1:1" x14ac:dyDescent="0.3">
      <c r="A84" s="83"/>
    </row>
    <row r="85" spans="1:1" x14ac:dyDescent="0.3">
      <c r="A85" s="83"/>
    </row>
    <row r="86" spans="1:1" x14ac:dyDescent="0.3">
      <c r="A86" s="83"/>
    </row>
    <row r="87" spans="1:1" x14ac:dyDescent="0.3">
      <c r="A87" s="83"/>
    </row>
    <row r="88" spans="1:1" x14ac:dyDescent="0.3">
      <c r="A88" s="83"/>
    </row>
    <row r="89" spans="1:1" x14ac:dyDescent="0.3">
      <c r="A89" s="83"/>
    </row>
    <row r="90" spans="1:1" x14ac:dyDescent="0.3">
      <c r="A90" s="83"/>
    </row>
    <row r="91" spans="1:1" x14ac:dyDescent="0.3">
      <c r="A91" s="83"/>
    </row>
    <row r="92" spans="1:1" x14ac:dyDescent="0.3">
      <c r="A92" s="83"/>
    </row>
    <row r="93" spans="1:1" x14ac:dyDescent="0.3">
      <c r="A93" s="83"/>
    </row>
    <row r="94" spans="1:1" x14ac:dyDescent="0.3">
      <c r="A94" s="83"/>
    </row>
    <row r="95" spans="1:1" x14ac:dyDescent="0.3">
      <c r="A95" s="83"/>
    </row>
    <row r="96" spans="1:1" x14ac:dyDescent="0.3">
      <c r="A96" s="83"/>
    </row>
    <row r="97" spans="1:3" ht="1.05" customHeight="1" x14ac:dyDescent="0.3">
      <c r="A97" s="177"/>
    </row>
    <row r="98" spans="1:3" x14ac:dyDescent="0.3">
      <c r="A98" s="83"/>
      <c r="B98" s="130"/>
      <c r="C98" s="93"/>
    </row>
    <row r="99" spans="1:3" x14ac:dyDescent="0.3">
      <c r="A99" s="83"/>
    </row>
  </sheetData>
  <sheetProtection sheet="1" objects="1" scenarios="1" formatCells="0" formatColumns="0" formatRows="0" insertHyperlinks="0" selectLockedCells="1" sort="0" autoFilter="0"/>
  <conditionalFormatting sqref="D34:F43">
    <cfRule type="expression" dxfId="185" priority="15">
      <formula>MOD(ROW(C31),2)=0</formula>
    </cfRule>
    <cfRule type="expression" dxfId="184" priority="16">
      <formula>MOD(ROW(C32),2)=0</formula>
    </cfRule>
  </conditionalFormatting>
  <conditionalFormatting sqref="D51:F60">
    <cfRule type="expression" dxfId="183" priority="7">
      <formula>MOD(ROW(C48),2)=0</formula>
    </cfRule>
    <cfRule type="expression" dxfId="182" priority="8">
      <formula>MOD(ROW(C49),2)=0</formula>
    </cfRule>
  </conditionalFormatting>
  <conditionalFormatting sqref="E34:E43">
    <cfRule type="iconSet" priority="14">
      <iconSet iconSet="5Rating">
        <cfvo type="percent" val="0"/>
        <cfvo type="num" val="2"/>
        <cfvo type="num" val="5"/>
        <cfvo type="num" val="7"/>
        <cfvo type="num" val="9"/>
      </iconSet>
    </cfRule>
  </conditionalFormatting>
  <conditionalFormatting sqref="E51:E60">
    <cfRule type="iconSet" priority="6">
      <iconSet iconSet="5Rating">
        <cfvo type="percent" val="0"/>
        <cfvo type="num" val="2"/>
        <cfvo type="num" val="5"/>
        <cfvo type="num" val="7"/>
        <cfvo type="num" val="9"/>
      </iconSet>
    </cfRule>
  </conditionalFormatting>
  <conditionalFormatting sqref="F34:F43">
    <cfRule type="iconSet" priority="13">
      <iconSet iconSet="5Rating">
        <cfvo type="percent" val="0"/>
        <cfvo type="num" val="2"/>
        <cfvo type="num" val="5"/>
        <cfvo type="num" val="7"/>
        <cfvo type="num" val="9"/>
      </iconSet>
    </cfRule>
  </conditionalFormatting>
  <conditionalFormatting sqref="F51:F60">
    <cfRule type="iconSet" priority="5">
      <iconSet iconSet="5Rating">
        <cfvo type="percent" val="0"/>
        <cfvo type="num" val="2"/>
        <cfvo type="num" val="5"/>
        <cfvo type="num" val="7"/>
        <cfvo type="num" val="9"/>
      </iconSet>
    </cfRule>
  </conditionalFormatting>
  <conditionalFormatting sqref="H34:H43">
    <cfRule type="expression" dxfId="181" priority="9">
      <formula>MOD(ROW(G31),2)=0</formula>
    </cfRule>
    <cfRule type="expression" dxfId="180" priority="10">
      <formula>MOD(ROW(G32),2)=0</formula>
    </cfRule>
    <cfRule type="iconSet" priority="11">
      <iconSet iconSet="5Rating">
        <cfvo type="percent" val="0"/>
        <cfvo type="num" val="2"/>
        <cfvo type="num" val="5"/>
        <cfvo type="num" val="7"/>
        <cfvo type="num" val="9"/>
      </iconSet>
    </cfRule>
  </conditionalFormatting>
  <conditionalFormatting sqref="H51:H60">
    <cfRule type="expression" dxfId="179" priority="1">
      <formula>MOD(ROW(G48),2)=0</formula>
    </cfRule>
    <cfRule type="expression" dxfId="178" priority="2">
      <formula>MOD(ROW(G49),2)=0</formula>
    </cfRule>
    <cfRule type="iconSet" priority="3">
      <iconSet iconSet="5Rating">
        <cfvo type="percent" val="0"/>
        <cfvo type="num" val="2"/>
        <cfvo type="num" val="5"/>
        <cfvo type="num" val="7"/>
        <cfvo type="num" val="9"/>
      </iconSet>
    </cfRule>
  </conditionalFormatting>
  <dataValidations count="4">
    <dataValidation type="list" allowBlank="1" showInputMessage="1" showErrorMessage="1" sqref="F58:F60 E51:E60 F51:F56 E34:F43" xr:uid="{00000000-0002-0000-1200-000000000000}">
      <formula1>"0,1,2,3,4,5,6,7,8,9,10"</formula1>
    </dataValidation>
    <dataValidation type="list" allowBlank="1" showInputMessage="1" showErrorMessage="1" sqref="D51:D60 D34:D43" xr:uid="{00000000-0002-0000-1200-000001000000}">
      <formula1>"0,1,2,3,4"</formula1>
    </dataValidation>
    <dataValidation type="list" allowBlank="1" showInputMessage="1" showErrorMessage="1" sqref="G61:H97" xr:uid="{00000000-0002-0000-1200-000002000000}">
      <formula1>"1,2,3"</formula1>
    </dataValidation>
    <dataValidation type="list" allowBlank="1" showInputMessage="1" showErrorMessage="1" sqref="D61:E97 F57" xr:uid="{00000000-0002-0000-1200-000003000000}">
      <formula1>"1,2,3,4,5,6,7,8,9,10"</formula1>
    </dataValidation>
  </dataValidations>
  <printOptions horizontalCentered="1"/>
  <pageMargins left="0.23622047244094491" right="0.23622047244094491" top="0.19685039370078741" bottom="0.19685039370078741" header="0.19685039370078741" footer="0.19685039370078741"/>
  <pageSetup paperSize="8" fitToWidth="2" fitToHeight="2" orientation="portrait" r:id="rId1"/>
  <headerFooter>
    <oddFooter>&amp;L&amp;8&amp;K00-048(c) S.Imboden&amp;R&amp;8&amp;K00-048Seite &amp;P von &amp;N</oddFooter>
  </headerFooter>
  <rowBreaks count="1" manualBreakCount="1">
    <brk id="45" max="16383" man="1"/>
  </rowBreaks>
  <drawing r:id="rId2"/>
  <legacy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2" id="{B324FE48-1287-44B9-8C37-B62080029AD3}">
            <x14:iconSet iconSet="5Boxes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D34:D43</xm:sqref>
        </x14:conditionalFormatting>
        <x14:conditionalFormatting xmlns:xm="http://schemas.microsoft.com/office/excel/2006/main">
          <x14:cfRule type="iconSet" priority="4" id="{669EB713-2323-4703-A1E5-64AD612E756E}">
            <x14:iconSet iconSet="5Boxes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D51:D60</xm:sqref>
        </x14:conditionalFormatting>
      </x14:conditionalFormattings>
    </ext>
  </extLst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5">
    <tabColor theme="4" tint="0.39997558519241921"/>
    <pageSetUpPr fitToPage="1"/>
  </sheetPr>
  <dimension ref="A1:R72"/>
  <sheetViews>
    <sheetView showGridLines="0" zoomScaleNormal="100" workbookViewId="0">
      <selection activeCell="A59" sqref="A59"/>
    </sheetView>
  </sheetViews>
  <sheetFormatPr baseColWidth="10" defaultColWidth="12.5546875" defaultRowHeight="14.4" x14ac:dyDescent="0.3"/>
  <cols>
    <col min="1" max="1" width="7" style="83" customWidth="1"/>
    <col min="2" max="2" width="2" style="153" customWidth="1"/>
    <col min="3" max="3" width="29" style="153" customWidth="1"/>
    <col min="4" max="4" width="11.77734375" style="153" customWidth="1"/>
    <col min="5" max="5" width="12.44140625" style="153" bestFit="1" customWidth="1"/>
    <col min="6" max="6" width="31.77734375" style="153" customWidth="1"/>
    <col min="7" max="7" width="12.21875" style="153" customWidth="1"/>
    <col min="8" max="8" width="7" style="153" customWidth="1"/>
    <col min="9" max="9" width="26" style="153" customWidth="1"/>
    <col min="10" max="10" width="7" style="153" customWidth="1"/>
    <col min="11" max="19" width="4" style="153" customWidth="1"/>
    <col min="20" max="16384" width="12.5546875" style="153"/>
  </cols>
  <sheetData>
    <row r="1" spans="1:10" s="150" customFormat="1" ht="43.95" customHeight="1" x14ac:dyDescent="0.3">
      <c r="A1" s="139"/>
      <c r="B1" s="148" t="str">
        <f ca="1">' '!A519</f>
        <v>P R O D U K T  -  L E B E N S Z Y K L U S</v>
      </c>
      <c r="C1" s="148"/>
      <c r="D1" s="148"/>
      <c r="E1" s="148"/>
      <c r="F1" s="148"/>
      <c r="G1" s="148"/>
      <c r="H1" s="148"/>
      <c r="I1" s="148"/>
      <c r="J1" s="80"/>
    </row>
    <row r="2" spans="1:10" s="93" customFormat="1" ht="22.5" customHeight="1" x14ac:dyDescent="0.3">
      <c r="A2" s="83"/>
      <c r="B2" s="551"/>
    </row>
    <row r="3" spans="1:10" ht="7.5" customHeight="1" x14ac:dyDescent="0.3">
      <c r="C3" s="93"/>
    </row>
    <row r="27" spans="9:18" x14ac:dyDescent="0.3">
      <c r="R27" s="93"/>
    </row>
    <row r="28" spans="9:18" x14ac:dyDescent="0.3">
      <c r="R28" s="93"/>
    </row>
    <row r="29" spans="9:18" x14ac:dyDescent="0.3">
      <c r="R29" s="93"/>
    </row>
    <row r="30" spans="9:18" x14ac:dyDescent="0.3">
      <c r="R30" s="93"/>
    </row>
    <row r="31" spans="9:18" x14ac:dyDescent="0.3">
      <c r="I31" s="704"/>
      <c r="R31" s="93"/>
    </row>
    <row r="32" spans="9:18" x14ac:dyDescent="0.3">
      <c r="R32" s="93"/>
    </row>
    <row r="33" spans="3:18" x14ac:dyDescent="0.3">
      <c r="R33" s="93"/>
    </row>
    <row r="34" spans="3:18" x14ac:dyDescent="0.3">
      <c r="C34" s="130" t="s">
        <v>2792</v>
      </c>
      <c r="D34" s="93"/>
    </row>
    <row r="47" spans="3:18" ht="15.6" x14ac:dyDescent="0.3">
      <c r="F47" s="181"/>
      <c r="G47" s="181"/>
    </row>
    <row r="53" spans="1:4" x14ac:dyDescent="0.3">
      <c r="D53" s="163"/>
    </row>
    <row r="54" spans="1:4" x14ac:dyDescent="0.3">
      <c r="D54" s="93"/>
    </row>
    <row r="55" spans="1:4" x14ac:dyDescent="0.3">
      <c r="D55" s="93"/>
    </row>
    <row r="56" spans="1:4" x14ac:dyDescent="0.3">
      <c r="D56" s="93"/>
    </row>
    <row r="57" spans="1:4" x14ac:dyDescent="0.3">
      <c r="D57" s="93"/>
    </row>
    <row r="58" spans="1:4" x14ac:dyDescent="0.3">
      <c r="D58" s="93"/>
    </row>
    <row r="59" spans="1:4" x14ac:dyDescent="0.3">
      <c r="A59" s="177"/>
      <c r="D59" s="93"/>
    </row>
    <row r="60" spans="1:4" x14ac:dyDescent="0.3">
      <c r="D60" s="93"/>
    </row>
    <row r="61" spans="1:4" x14ac:dyDescent="0.3">
      <c r="D61" s="93"/>
    </row>
    <row r="62" spans="1:4" x14ac:dyDescent="0.3">
      <c r="D62" s="93"/>
    </row>
    <row r="63" spans="1:4" x14ac:dyDescent="0.3">
      <c r="D63" s="93"/>
    </row>
    <row r="64" spans="1:4" x14ac:dyDescent="0.3">
      <c r="D64" s="93"/>
    </row>
    <row r="65" spans="4:4" x14ac:dyDescent="0.3">
      <c r="D65" s="93"/>
    </row>
    <row r="66" spans="4:4" x14ac:dyDescent="0.3">
      <c r="D66" s="93"/>
    </row>
    <row r="67" spans="4:4" x14ac:dyDescent="0.3">
      <c r="D67" s="93"/>
    </row>
    <row r="68" spans="4:4" x14ac:dyDescent="0.3">
      <c r="D68" s="93"/>
    </row>
    <row r="69" spans="4:4" x14ac:dyDescent="0.3">
      <c r="D69" s="93"/>
    </row>
    <row r="70" spans="4:4" x14ac:dyDescent="0.3">
      <c r="D70" s="93"/>
    </row>
    <row r="71" spans="4:4" x14ac:dyDescent="0.3">
      <c r="D71" s="93"/>
    </row>
    <row r="72" spans="4:4" x14ac:dyDescent="0.3">
      <c r="D72" s="93"/>
    </row>
  </sheetData>
  <sheetProtection sheet="1" objects="1" scenarios="1" formatCells="0" formatColumns="0" formatRows="0" insertHyperlinks="0" selectLockedCells="1" sort="0" autoFilter="0"/>
  <dataValidations count="2">
    <dataValidation type="list" allowBlank="1" showInputMessage="1" showErrorMessage="1" sqref="G4:H37" xr:uid="{00000000-0002-0000-1300-000000000000}">
      <formula1>"1,2,3"</formula1>
    </dataValidation>
    <dataValidation type="list" allowBlank="1" showInputMessage="1" showErrorMessage="1" sqref="D4:E37" xr:uid="{00000000-0002-0000-1300-000001000000}">
      <formula1>"1,2,3,4,5,6,7,8,9,10"</formula1>
    </dataValidation>
  </dataValidations>
  <printOptions horizontalCentered="1"/>
  <pageMargins left="0.23622047244094491" right="0.23622047244094491" top="0.19685039370078741" bottom="0.19685039370078741" header="0.19685039370078741" footer="0.19685039370078741"/>
  <pageSetup paperSize="9" orientation="landscape" r:id="rId1"/>
  <headerFooter>
    <oddFooter>&amp;L&amp;8&amp;K00-048(c) S.Imboden&amp;R&amp;8&amp;K00-048Seite &amp;P von &amp;N</oddFooter>
  </headerFooter>
  <drawing r:id="rId2"/>
  <legacyDrawing r:id="rId3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6">
    <tabColor theme="4" tint="0.39997558519241921"/>
  </sheetPr>
  <dimension ref="A1:P118"/>
  <sheetViews>
    <sheetView showGridLines="0" zoomScaleNormal="100" workbookViewId="0">
      <pane ySplit="1" topLeftCell="A2" activePane="bottomLeft" state="frozen"/>
      <selection activeCell="B1" sqref="B1"/>
      <selection pane="bottomLeft" activeCell="A2" sqref="A2"/>
    </sheetView>
  </sheetViews>
  <sheetFormatPr baseColWidth="10" defaultColWidth="11.44140625" defaultRowHeight="14.4" x14ac:dyDescent="0.3"/>
  <cols>
    <col min="1" max="1" width="7" style="93" customWidth="1"/>
    <col min="2" max="2" width="4.21875" style="93" customWidth="1"/>
    <col min="3" max="3" width="28" style="93" customWidth="1"/>
    <col min="4" max="4" width="6.21875" style="93" customWidth="1"/>
    <col min="5" max="5" width="34.21875" style="93" customWidth="1"/>
    <col min="6" max="6" width="35.21875" style="93" customWidth="1"/>
    <col min="7" max="7" width="11.21875" style="93" bestFit="1" customWidth="1"/>
    <col min="8" max="8" width="29.21875" style="93" customWidth="1"/>
    <col min="9" max="9" width="6.44140625" style="93" bestFit="1" customWidth="1"/>
    <col min="10" max="10" width="0.21875" style="835" customWidth="1"/>
    <col min="11" max="11" width="11.44140625" style="93"/>
    <col min="12" max="18" width="3.44140625" style="93" customWidth="1"/>
    <col min="19" max="19" width="11.44140625" style="93" customWidth="1"/>
    <col min="20" max="16384" width="11.44140625" style="93"/>
  </cols>
  <sheetData>
    <row r="1" spans="1:16" s="82" customFormat="1" ht="43.95" customHeight="1" x14ac:dyDescent="0.3">
      <c r="A1" s="78"/>
      <c r="B1" s="79" t="str">
        <f ca="1">' '!A589</f>
        <v>K O M M U N I K A T I O N</v>
      </c>
      <c r="C1" s="139"/>
      <c r="D1" s="139"/>
      <c r="E1" s="79"/>
      <c r="F1" s="79"/>
      <c r="G1" s="79"/>
      <c r="H1" s="79"/>
      <c r="I1" s="80"/>
      <c r="J1" s="834"/>
      <c r="K1" s="142"/>
      <c r="L1" s="142"/>
      <c r="M1" s="142"/>
      <c r="N1" s="142"/>
      <c r="O1" s="142"/>
      <c r="P1" s="142"/>
    </row>
    <row r="2" spans="1:16" s="138" customFormat="1" ht="1.2" customHeight="1" x14ac:dyDescent="0.3">
      <c r="A2" s="183"/>
      <c r="B2" s="183"/>
      <c r="C2" s="183"/>
      <c r="D2" s="183"/>
      <c r="E2" s="377"/>
      <c r="F2" s="377"/>
      <c r="G2" s="377"/>
      <c r="H2" s="377"/>
      <c r="I2" s="377"/>
      <c r="J2" s="834"/>
      <c r="K2" s="706"/>
      <c r="L2" s="706"/>
      <c r="M2" s="706"/>
      <c r="N2" s="706"/>
      <c r="O2" s="706"/>
      <c r="P2" s="706"/>
    </row>
    <row r="3" spans="1:16" ht="33.75" customHeight="1" x14ac:dyDescent="0.3">
      <c r="A3" s="83"/>
      <c r="B3" s="551"/>
    </row>
    <row r="4" spans="1:16" ht="189.75" customHeight="1" x14ac:dyDescent="0.3">
      <c r="A4" s="85" t="s">
        <v>248</v>
      </c>
      <c r="B4" s="186"/>
    </row>
    <row r="5" spans="1:16" ht="9.75" customHeight="1" x14ac:dyDescent="0.3">
      <c r="B5" s="187"/>
    </row>
    <row r="6" spans="1:16" ht="9.75" customHeight="1" x14ac:dyDescent="0.3">
      <c r="B6" s="187"/>
    </row>
    <row r="7" spans="1:16" ht="18" customHeight="1" x14ac:dyDescent="0.3">
      <c r="B7" s="836" t="str">
        <f ca="1">' '!A590</f>
        <v>Werbung</v>
      </c>
      <c r="C7" s="836"/>
      <c r="D7" s="836"/>
      <c r="E7" s="836"/>
      <c r="F7" s="836"/>
      <c r="G7" s="836"/>
      <c r="H7" s="836"/>
      <c r="I7" s="836"/>
    </row>
    <row r="8" spans="1:16" s="535" customFormat="1" ht="27.6" x14ac:dyDescent="0.3">
      <c r="A8" s="93"/>
      <c r="B8" s="837" t="str">
        <f ca="1">' '!$A$156</f>
        <v>Nr.</v>
      </c>
      <c r="C8" s="838" t="str">
        <f ca="1">' '!A169</f>
        <v>Bezeichnung</v>
      </c>
      <c r="D8" s="838" t="str">
        <f ca="1">' '!$A$358</f>
        <v>in %</v>
      </c>
      <c r="E8" s="838" t="str">
        <f ca="1">' '!A160</f>
        <v>Hauptstärken</v>
      </c>
      <c r="F8" s="838" t="str">
        <f ca="1">' '!A161</f>
        <v>Hauptschwächen</v>
      </c>
      <c r="G8" s="838" t="str">
        <f ca="1">' '!A599</f>
        <v>Impact</v>
      </c>
      <c r="H8" s="838" t="str">
        <f ca="1">' '!A170</f>
        <v>Bemerkungen</v>
      </c>
      <c r="I8" s="839" t="str">
        <f ca="1">' '!$A$166</f>
        <v>Status</v>
      </c>
      <c r="J8" s="840"/>
    </row>
    <row r="9" spans="1:16" s="150" customFormat="1" ht="23.4" x14ac:dyDescent="0.3">
      <c r="A9" s="93"/>
      <c r="B9" s="165">
        <v>1</v>
      </c>
      <c r="C9" s="841"/>
      <c r="D9" s="842"/>
      <c r="E9" s="841"/>
      <c r="F9" s="841"/>
      <c r="G9" s="555">
        <v>3</v>
      </c>
      <c r="H9" s="841"/>
      <c r="I9" s="843">
        <v>2</v>
      </c>
      <c r="J9" s="844">
        <f>IF(G9=0,0.1,G9)</f>
        <v>3</v>
      </c>
      <c r="M9" s="531"/>
    </row>
    <row r="10" spans="1:16" s="150" customFormat="1" ht="23.4" x14ac:dyDescent="0.3">
      <c r="A10" s="93"/>
      <c r="B10" s="165">
        <v>2</v>
      </c>
      <c r="C10" s="841"/>
      <c r="D10" s="842"/>
      <c r="E10" s="841"/>
      <c r="F10" s="841"/>
      <c r="G10" s="555">
        <v>4</v>
      </c>
      <c r="H10" s="841"/>
      <c r="I10" s="843"/>
      <c r="J10" s="844">
        <f t="shared" ref="J10:J18" si="0">IF(G10=0,0.1,G10)</f>
        <v>4</v>
      </c>
    </row>
    <row r="11" spans="1:16" s="150" customFormat="1" ht="23.4" x14ac:dyDescent="0.3">
      <c r="A11" s="93"/>
      <c r="B11" s="165">
        <v>3</v>
      </c>
      <c r="C11" s="841"/>
      <c r="D11" s="842"/>
      <c r="E11" s="841"/>
      <c r="F11" s="841"/>
      <c r="G11" s="555">
        <v>3</v>
      </c>
      <c r="H11" s="841"/>
      <c r="I11" s="843"/>
      <c r="J11" s="844">
        <f t="shared" si="0"/>
        <v>3</v>
      </c>
    </row>
    <row r="12" spans="1:16" s="150" customFormat="1" ht="23.4" x14ac:dyDescent="0.3">
      <c r="A12" s="93"/>
      <c r="B12" s="165">
        <v>4</v>
      </c>
      <c r="C12" s="841"/>
      <c r="D12" s="842"/>
      <c r="E12" s="841"/>
      <c r="F12" s="841"/>
      <c r="G12" s="555"/>
      <c r="H12" s="841"/>
      <c r="I12" s="843"/>
      <c r="J12" s="844">
        <f t="shared" si="0"/>
        <v>0.1</v>
      </c>
    </row>
    <row r="13" spans="1:16" s="150" customFormat="1" ht="23.4" x14ac:dyDescent="0.3">
      <c r="A13" s="93"/>
      <c r="B13" s="165">
        <v>5</v>
      </c>
      <c r="C13" s="841"/>
      <c r="D13" s="842"/>
      <c r="E13" s="841"/>
      <c r="F13" s="841"/>
      <c r="G13" s="555"/>
      <c r="H13" s="841"/>
      <c r="I13" s="843"/>
      <c r="J13" s="844">
        <f t="shared" si="0"/>
        <v>0.1</v>
      </c>
    </row>
    <row r="14" spans="1:16" s="150" customFormat="1" ht="23.4" x14ac:dyDescent="0.3">
      <c r="A14" s="93"/>
      <c r="B14" s="165">
        <v>6</v>
      </c>
      <c r="C14" s="841"/>
      <c r="D14" s="842"/>
      <c r="E14" s="841"/>
      <c r="F14" s="841"/>
      <c r="G14" s="555"/>
      <c r="H14" s="841"/>
      <c r="I14" s="843"/>
      <c r="J14" s="844">
        <f t="shared" si="0"/>
        <v>0.1</v>
      </c>
    </row>
    <row r="15" spans="1:16" s="150" customFormat="1" ht="23.4" x14ac:dyDescent="0.3">
      <c r="A15" s="93"/>
      <c r="B15" s="165">
        <v>7</v>
      </c>
      <c r="C15" s="841"/>
      <c r="D15" s="842"/>
      <c r="E15" s="841"/>
      <c r="F15" s="841"/>
      <c r="G15" s="555"/>
      <c r="H15" s="841"/>
      <c r="I15" s="843"/>
      <c r="J15" s="844">
        <f t="shared" si="0"/>
        <v>0.1</v>
      </c>
    </row>
    <row r="16" spans="1:16" s="150" customFormat="1" ht="23.4" x14ac:dyDescent="0.3">
      <c r="A16" s="93"/>
      <c r="B16" s="165">
        <v>8</v>
      </c>
      <c r="C16" s="841"/>
      <c r="D16" s="842"/>
      <c r="E16" s="841"/>
      <c r="F16" s="841"/>
      <c r="G16" s="555"/>
      <c r="H16" s="841"/>
      <c r="I16" s="843"/>
      <c r="J16" s="844">
        <f t="shared" si="0"/>
        <v>0.1</v>
      </c>
    </row>
    <row r="17" spans="1:13" s="150" customFormat="1" ht="23.4" x14ac:dyDescent="0.3">
      <c r="A17" s="93"/>
      <c r="B17" s="165">
        <v>9</v>
      </c>
      <c r="C17" s="841"/>
      <c r="D17" s="842"/>
      <c r="E17" s="841"/>
      <c r="F17" s="841"/>
      <c r="G17" s="555"/>
      <c r="H17" s="841"/>
      <c r="I17" s="843"/>
      <c r="J17" s="844">
        <f t="shared" si="0"/>
        <v>0.1</v>
      </c>
    </row>
    <row r="18" spans="1:13" s="150" customFormat="1" ht="23.4" x14ac:dyDescent="0.3">
      <c r="A18" s="93"/>
      <c r="B18" s="165">
        <v>10</v>
      </c>
      <c r="C18" s="841"/>
      <c r="D18" s="842"/>
      <c r="E18" s="841"/>
      <c r="F18" s="841"/>
      <c r="G18" s="555"/>
      <c r="H18" s="841"/>
      <c r="I18" s="843"/>
      <c r="J18" s="844">
        <f t="shared" si="0"/>
        <v>0.1</v>
      </c>
    </row>
    <row r="19" spans="1:13" ht="18.75" customHeight="1" x14ac:dyDescent="0.3">
      <c r="B19" s="845"/>
      <c r="C19" s="846" t="s">
        <v>377</v>
      </c>
      <c r="D19" s="847">
        <f>SUM(D9:D18)</f>
        <v>0</v>
      </c>
      <c r="E19" s="848"/>
      <c r="F19" s="848"/>
      <c r="G19" s="848"/>
      <c r="H19" s="848"/>
      <c r="I19" s="849"/>
    </row>
    <row r="20" spans="1:13" ht="18.75" customHeight="1" x14ac:dyDescent="0.3">
      <c r="B20" s="187"/>
    </row>
    <row r="21" spans="1:13" ht="18" customHeight="1" x14ac:dyDescent="0.3">
      <c r="B21" s="836" t="str">
        <f ca="1">' '!A598</f>
        <v>Verkaufsförderung</v>
      </c>
      <c r="C21" s="836"/>
      <c r="D21" s="836"/>
      <c r="E21" s="836"/>
      <c r="F21" s="836"/>
      <c r="G21" s="836"/>
      <c r="H21" s="836"/>
      <c r="I21" s="836"/>
    </row>
    <row r="22" spans="1:13" s="535" customFormat="1" ht="27.6" x14ac:dyDescent="0.3">
      <c r="A22" s="93"/>
      <c r="B22" s="837" t="str">
        <f ca="1">' '!$A$156</f>
        <v>Nr.</v>
      </c>
      <c r="C22" s="838" t="str">
        <f ca="1">$C$8</f>
        <v>Bezeichnung</v>
      </c>
      <c r="D22" s="838" t="str">
        <f ca="1">' '!$A$358</f>
        <v>in %</v>
      </c>
      <c r="E22" s="838" t="str">
        <f ca="1">$E$8</f>
        <v>Hauptstärken</v>
      </c>
      <c r="F22" s="838" t="str">
        <f ca="1">$F$8</f>
        <v>Hauptschwächen</v>
      </c>
      <c r="G22" s="838" t="str">
        <f ca="1">$G$8</f>
        <v>Impact</v>
      </c>
      <c r="H22" s="838" t="str">
        <f ca="1">H8</f>
        <v>Bemerkungen</v>
      </c>
      <c r="I22" s="839" t="str">
        <f ca="1">' '!$A$166</f>
        <v>Status</v>
      </c>
      <c r="J22" s="840"/>
    </row>
    <row r="23" spans="1:13" s="150" customFormat="1" ht="23.4" x14ac:dyDescent="0.3">
      <c r="A23" s="93"/>
      <c r="B23" s="165">
        <v>1</v>
      </c>
      <c r="C23" s="841"/>
      <c r="D23" s="842">
        <v>0.8</v>
      </c>
      <c r="E23" s="841"/>
      <c r="F23" s="841"/>
      <c r="G23" s="555">
        <v>3</v>
      </c>
      <c r="H23" s="841"/>
      <c r="I23" s="843">
        <v>2</v>
      </c>
      <c r="J23" s="844">
        <f>IF(G23=0,0.1,G23)</f>
        <v>3</v>
      </c>
      <c r="M23" s="531"/>
    </row>
    <row r="24" spans="1:13" s="150" customFormat="1" ht="23.4" x14ac:dyDescent="0.3">
      <c r="A24" s="93"/>
      <c r="B24" s="165">
        <v>2</v>
      </c>
      <c r="C24" s="841"/>
      <c r="D24" s="842">
        <v>0.01</v>
      </c>
      <c r="E24" s="841"/>
      <c r="F24" s="841"/>
      <c r="G24" s="555">
        <v>2</v>
      </c>
      <c r="H24" s="841"/>
      <c r="I24" s="843"/>
      <c r="J24" s="844">
        <f t="shared" ref="J24:J32" si="1">IF(G24=0,0.1,G24)</f>
        <v>2</v>
      </c>
    </row>
    <row r="25" spans="1:13" s="150" customFormat="1" ht="23.4" x14ac:dyDescent="0.3">
      <c r="A25" s="93"/>
      <c r="B25" s="165">
        <v>3</v>
      </c>
      <c r="C25" s="841"/>
      <c r="D25" s="842">
        <v>0.03</v>
      </c>
      <c r="E25" s="841"/>
      <c r="F25" s="841"/>
      <c r="G25" s="555">
        <v>4</v>
      </c>
      <c r="H25" s="841"/>
      <c r="I25" s="843"/>
      <c r="J25" s="844">
        <f t="shared" si="1"/>
        <v>4</v>
      </c>
    </row>
    <row r="26" spans="1:13" s="150" customFormat="1" ht="23.4" x14ac:dyDescent="0.3">
      <c r="A26" s="93"/>
      <c r="B26" s="165">
        <v>4</v>
      </c>
      <c r="C26" s="841"/>
      <c r="D26" s="842">
        <v>0.02</v>
      </c>
      <c r="E26" s="841"/>
      <c r="F26" s="841"/>
      <c r="G26" s="555">
        <v>3</v>
      </c>
      <c r="H26" s="841"/>
      <c r="I26" s="843"/>
      <c r="J26" s="844">
        <f t="shared" si="1"/>
        <v>3</v>
      </c>
    </row>
    <row r="27" spans="1:13" s="150" customFormat="1" ht="23.4" x14ac:dyDescent="0.3">
      <c r="A27" s="93"/>
      <c r="B27" s="165">
        <v>5</v>
      </c>
      <c r="C27" s="841"/>
      <c r="D27" s="842">
        <v>0.05</v>
      </c>
      <c r="E27" s="841"/>
      <c r="F27" s="841"/>
      <c r="G27" s="555">
        <v>2</v>
      </c>
      <c r="H27" s="841"/>
      <c r="I27" s="843"/>
      <c r="J27" s="844">
        <f t="shared" si="1"/>
        <v>2</v>
      </c>
    </row>
    <row r="28" spans="1:13" s="150" customFormat="1" ht="23.4" x14ac:dyDescent="0.3">
      <c r="A28" s="93"/>
      <c r="B28" s="165">
        <v>6</v>
      </c>
      <c r="C28" s="841"/>
      <c r="D28" s="842">
        <v>0.05</v>
      </c>
      <c r="E28" s="841"/>
      <c r="F28" s="841"/>
      <c r="G28" s="555">
        <v>3</v>
      </c>
      <c r="H28" s="841"/>
      <c r="I28" s="843"/>
      <c r="J28" s="844">
        <f t="shared" si="1"/>
        <v>3</v>
      </c>
    </row>
    <row r="29" spans="1:13" s="150" customFormat="1" ht="23.4" x14ac:dyDescent="0.3">
      <c r="A29" s="93"/>
      <c r="B29" s="165">
        <v>7</v>
      </c>
      <c r="C29" s="841"/>
      <c r="D29" s="842">
        <v>0.02</v>
      </c>
      <c r="E29" s="841"/>
      <c r="F29" s="841"/>
      <c r="G29" s="555">
        <v>3</v>
      </c>
      <c r="H29" s="841"/>
      <c r="I29" s="843"/>
      <c r="J29" s="844">
        <f t="shared" si="1"/>
        <v>3</v>
      </c>
    </row>
    <row r="30" spans="1:13" s="150" customFormat="1" ht="23.4" x14ac:dyDescent="0.3">
      <c r="A30" s="93"/>
      <c r="B30" s="165">
        <v>8</v>
      </c>
      <c r="C30" s="841"/>
      <c r="D30" s="842">
        <v>0.02</v>
      </c>
      <c r="E30" s="841"/>
      <c r="F30" s="841"/>
      <c r="G30" s="555">
        <v>3</v>
      </c>
      <c r="H30" s="841"/>
      <c r="I30" s="843"/>
      <c r="J30" s="844">
        <f t="shared" si="1"/>
        <v>3</v>
      </c>
    </row>
    <row r="31" spans="1:13" s="150" customFormat="1" ht="23.4" x14ac:dyDescent="0.3">
      <c r="A31" s="93"/>
      <c r="B31" s="165">
        <v>9</v>
      </c>
      <c r="C31" s="841"/>
      <c r="D31" s="842"/>
      <c r="E31" s="841"/>
      <c r="F31" s="841"/>
      <c r="G31" s="555">
        <v>2</v>
      </c>
      <c r="H31" s="841"/>
      <c r="I31" s="843"/>
      <c r="J31" s="844">
        <f t="shared" si="1"/>
        <v>2</v>
      </c>
    </row>
    <row r="32" spans="1:13" s="150" customFormat="1" ht="23.4" x14ac:dyDescent="0.3">
      <c r="A32" s="93"/>
      <c r="B32" s="165">
        <v>10</v>
      </c>
      <c r="C32" s="841"/>
      <c r="D32" s="842"/>
      <c r="E32" s="841"/>
      <c r="F32" s="841"/>
      <c r="G32" s="555">
        <v>2</v>
      </c>
      <c r="H32" s="841"/>
      <c r="I32" s="843"/>
      <c r="J32" s="844">
        <f t="shared" si="1"/>
        <v>2</v>
      </c>
    </row>
    <row r="33" spans="1:13" ht="18.75" customHeight="1" x14ac:dyDescent="0.3">
      <c r="B33" s="845"/>
      <c r="C33" s="846" t="s">
        <v>377</v>
      </c>
      <c r="D33" s="847">
        <f>SUM(D23:D32)</f>
        <v>1.0000000000000002</v>
      </c>
      <c r="E33" s="848"/>
      <c r="F33" s="848"/>
      <c r="G33" s="848"/>
      <c r="H33" s="848"/>
      <c r="I33" s="849"/>
    </row>
    <row r="34" spans="1:13" ht="18.75" customHeight="1" x14ac:dyDescent="0.3">
      <c r="B34" s="187"/>
    </row>
    <row r="35" spans="1:13" ht="18" customHeight="1" x14ac:dyDescent="0.3">
      <c r="B35" s="836" t="str">
        <f ca="1">' '!A592</f>
        <v>Pers. Verkauf</v>
      </c>
      <c r="C35" s="836"/>
      <c r="D35" s="836"/>
      <c r="E35" s="836"/>
      <c r="F35" s="836"/>
      <c r="G35" s="836"/>
      <c r="H35" s="836"/>
      <c r="I35" s="836"/>
    </row>
    <row r="36" spans="1:13" s="535" customFormat="1" ht="27.6" x14ac:dyDescent="0.3">
      <c r="A36" s="93"/>
      <c r="B36" s="837" t="str">
        <f ca="1">' '!$A$156</f>
        <v>Nr.</v>
      </c>
      <c r="C36" s="838" t="str">
        <f ca="1">$C$8</f>
        <v>Bezeichnung</v>
      </c>
      <c r="D36" s="838" t="str">
        <f ca="1">' '!$A$358</f>
        <v>in %</v>
      </c>
      <c r="E36" s="838" t="str">
        <f ca="1">$E$8</f>
        <v>Hauptstärken</v>
      </c>
      <c r="F36" s="838" t="str">
        <f ca="1">$F$8</f>
        <v>Hauptschwächen</v>
      </c>
      <c r="G36" s="838" t="str">
        <f ca="1">$G$8</f>
        <v>Impact</v>
      </c>
      <c r="H36" s="838" t="str">
        <f ca="1">H22</f>
        <v>Bemerkungen</v>
      </c>
      <c r="I36" s="839" t="str">
        <f ca="1">' '!$A$166</f>
        <v>Status</v>
      </c>
      <c r="J36" s="840"/>
    </row>
    <row r="37" spans="1:13" s="150" customFormat="1" ht="23.4" x14ac:dyDescent="0.3">
      <c r="A37" s="93"/>
      <c r="B37" s="165">
        <v>1</v>
      </c>
      <c r="C37" s="841"/>
      <c r="D37" s="842"/>
      <c r="E37" s="841"/>
      <c r="F37" s="841"/>
      <c r="G37" s="555">
        <v>3</v>
      </c>
      <c r="H37" s="841"/>
      <c r="I37" s="843">
        <v>2</v>
      </c>
      <c r="J37" s="844">
        <f>IF(G37=0,0.1,G37)</f>
        <v>3</v>
      </c>
      <c r="M37" s="531"/>
    </row>
    <row r="38" spans="1:13" s="150" customFormat="1" ht="23.4" x14ac:dyDescent="0.3">
      <c r="A38" s="93"/>
      <c r="B38" s="165">
        <v>2</v>
      </c>
      <c r="C38" s="841"/>
      <c r="D38" s="842"/>
      <c r="E38" s="841"/>
      <c r="F38" s="841"/>
      <c r="G38" s="555">
        <v>1</v>
      </c>
      <c r="H38" s="841"/>
      <c r="I38" s="843"/>
      <c r="J38" s="844">
        <f t="shared" ref="J38:J46" si="2">IF(G38=0,0.1,G38)</f>
        <v>1</v>
      </c>
    </row>
    <row r="39" spans="1:13" s="150" customFormat="1" ht="23.4" x14ac:dyDescent="0.3">
      <c r="A39" s="93"/>
      <c r="B39" s="165">
        <v>3</v>
      </c>
      <c r="C39" s="841"/>
      <c r="D39" s="842"/>
      <c r="E39" s="841"/>
      <c r="F39" s="841"/>
      <c r="G39" s="555"/>
      <c r="H39" s="841"/>
      <c r="I39" s="843"/>
      <c r="J39" s="844">
        <f t="shared" si="2"/>
        <v>0.1</v>
      </c>
    </row>
    <row r="40" spans="1:13" s="150" customFormat="1" ht="23.4" x14ac:dyDescent="0.3">
      <c r="A40" s="93"/>
      <c r="B40" s="165">
        <v>4</v>
      </c>
      <c r="C40" s="841"/>
      <c r="D40" s="842"/>
      <c r="E40" s="841"/>
      <c r="F40" s="841"/>
      <c r="G40" s="555"/>
      <c r="H40" s="841"/>
      <c r="I40" s="843"/>
      <c r="J40" s="844">
        <f t="shared" si="2"/>
        <v>0.1</v>
      </c>
    </row>
    <row r="41" spans="1:13" s="150" customFormat="1" ht="23.4" x14ac:dyDescent="0.3">
      <c r="A41" s="93"/>
      <c r="B41" s="165">
        <v>5</v>
      </c>
      <c r="C41" s="841"/>
      <c r="D41" s="842"/>
      <c r="E41" s="841"/>
      <c r="F41" s="841"/>
      <c r="G41" s="555"/>
      <c r="H41" s="841"/>
      <c r="I41" s="843"/>
      <c r="J41" s="844">
        <f t="shared" si="2"/>
        <v>0.1</v>
      </c>
    </row>
    <row r="42" spans="1:13" s="150" customFormat="1" ht="23.4" x14ac:dyDescent="0.3">
      <c r="A42" s="93"/>
      <c r="B42" s="165">
        <v>6</v>
      </c>
      <c r="C42" s="841"/>
      <c r="D42" s="842"/>
      <c r="E42" s="841"/>
      <c r="F42" s="841"/>
      <c r="G42" s="555"/>
      <c r="H42" s="841"/>
      <c r="I42" s="843"/>
      <c r="J42" s="844">
        <f t="shared" si="2"/>
        <v>0.1</v>
      </c>
    </row>
    <row r="43" spans="1:13" s="150" customFormat="1" ht="23.4" x14ac:dyDescent="0.3">
      <c r="A43" s="93"/>
      <c r="B43" s="165">
        <v>7</v>
      </c>
      <c r="C43" s="841"/>
      <c r="D43" s="842"/>
      <c r="E43" s="841"/>
      <c r="F43" s="841"/>
      <c r="G43" s="555"/>
      <c r="H43" s="841"/>
      <c r="I43" s="843"/>
      <c r="J43" s="844">
        <f t="shared" si="2"/>
        <v>0.1</v>
      </c>
    </row>
    <row r="44" spans="1:13" s="150" customFormat="1" ht="23.4" x14ac:dyDescent="0.3">
      <c r="A44" s="93"/>
      <c r="B44" s="165">
        <v>8</v>
      </c>
      <c r="C44" s="841"/>
      <c r="D44" s="842"/>
      <c r="E44" s="841"/>
      <c r="F44" s="841"/>
      <c r="G44" s="555"/>
      <c r="H44" s="841"/>
      <c r="I44" s="843"/>
      <c r="J44" s="844">
        <f t="shared" si="2"/>
        <v>0.1</v>
      </c>
    </row>
    <row r="45" spans="1:13" s="150" customFormat="1" ht="23.4" x14ac:dyDescent="0.3">
      <c r="A45" s="93"/>
      <c r="B45" s="165">
        <v>9</v>
      </c>
      <c r="C45" s="841"/>
      <c r="D45" s="842"/>
      <c r="E45" s="841"/>
      <c r="F45" s="841"/>
      <c r="G45" s="555"/>
      <c r="H45" s="841"/>
      <c r="I45" s="843"/>
      <c r="J45" s="844">
        <f t="shared" si="2"/>
        <v>0.1</v>
      </c>
    </row>
    <row r="46" spans="1:13" s="150" customFormat="1" ht="23.4" x14ac:dyDescent="0.3">
      <c r="A46" s="93"/>
      <c r="B46" s="165">
        <v>10</v>
      </c>
      <c r="C46" s="841"/>
      <c r="D46" s="842"/>
      <c r="E46" s="841"/>
      <c r="F46" s="841"/>
      <c r="G46" s="555"/>
      <c r="H46" s="841"/>
      <c r="I46" s="843"/>
      <c r="J46" s="844">
        <f t="shared" si="2"/>
        <v>0.1</v>
      </c>
    </row>
    <row r="47" spans="1:13" ht="18.75" customHeight="1" x14ac:dyDescent="0.3">
      <c r="B47" s="845"/>
      <c r="C47" s="846" t="s">
        <v>377</v>
      </c>
      <c r="D47" s="847">
        <f>SUM(D37:D46)</f>
        <v>0</v>
      </c>
      <c r="E47" s="848"/>
      <c r="F47" s="848"/>
      <c r="G47" s="848"/>
      <c r="H47" s="848"/>
      <c r="I47" s="849"/>
    </row>
    <row r="48" spans="1:13" ht="18.75" customHeight="1" x14ac:dyDescent="0.3">
      <c r="B48" s="187"/>
    </row>
    <row r="49" spans="1:13" ht="18" customHeight="1" x14ac:dyDescent="0.3">
      <c r="B49" s="836" t="str">
        <f ca="1">' '!A593</f>
        <v>Internet</v>
      </c>
      <c r="C49" s="836"/>
      <c r="D49" s="836"/>
      <c r="E49" s="836"/>
      <c r="F49" s="836"/>
      <c r="G49" s="836"/>
      <c r="H49" s="836"/>
      <c r="I49" s="836"/>
    </row>
    <row r="50" spans="1:13" s="535" customFormat="1" ht="27.6" x14ac:dyDescent="0.3">
      <c r="A50" s="93"/>
      <c r="B50" s="837" t="str">
        <f ca="1">' '!$A$156</f>
        <v>Nr.</v>
      </c>
      <c r="C50" s="838" t="str">
        <f ca="1">$C$8</f>
        <v>Bezeichnung</v>
      </c>
      <c r="D50" s="838" t="str">
        <f ca="1">' '!$A$358</f>
        <v>in %</v>
      </c>
      <c r="E50" s="838" t="str">
        <f ca="1">$E$8</f>
        <v>Hauptstärken</v>
      </c>
      <c r="F50" s="838" t="str">
        <f ca="1">$F$8</f>
        <v>Hauptschwächen</v>
      </c>
      <c r="G50" s="838" t="str">
        <f ca="1">$G$8</f>
        <v>Impact</v>
      </c>
      <c r="H50" s="838" t="str">
        <f ca="1">H36</f>
        <v>Bemerkungen</v>
      </c>
      <c r="I50" s="839" t="str">
        <f ca="1">' '!$A$166</f>
        <v>Status</v>
      </c>
      <c r="J50" s="840"/>
    </row>
    <row r="51" spans="1:13" s="150" customFormat="1" ht="23.4" x14ac:dyDescent="0.3">
      <c r="A51" s="93"/>
      <c r="B51" s="165">
        <v>1</v>
      </c>
      <c r="C51" s="841"/>
      <c r="D51" s="842"/>
      <c r="E51" s="841"/>
      <c r="F51" s="841"/>
      <c r="G51" s="555">
        <v>3</v>
      </c>
      <c r="H51" s="841"/>
      <c r="I51" s="843">
        <v>2</v>
      </c>
      <c r="J51" s="844">
        <f>IF(G51=0,0.1,G51)</f>
        <v>3</v>
      </c>
      <c r="M51" s="531"/>
    </row>
    <row r="52" spans="1:13" s="150" customFormat="1" ht="23.4" x14ac:dyDescent="0.3">
      <c r="A52" s="93"/>
      <c r="B52" s="165">
        <v>2</v>
      </c>
      <c r="C52" s="841"/>
      <c r="D52" s="842"/>
      <c r="E52" s="841"/>
      <c r="F52" s="841"/>
      <c r="G52" s="555">
        <v>1</v>
      </c>
      <c r="H52" s="841"/>
      <c r="I52" s="843"/>
      <c r="J52" s="844">
        <f t="shared" ref="J52:J60" si="3">IF(G52=0,0.1,G52)</f>
        <v>1</v>
      </c>
    </row>
    <row r="53" spans="1:13" s="150" customFormat="1" ht="23.4" x14ac:dyDescent="0.3">
      <c r="A53" s="93"/>
      <c r="B53" s="165">
        <v>3</v>
      </c>
      <c r="C53" s="841"/>
      <c r="D53" s="842"/>
      <c r="E53" s="841"/>
      <c r="F53" s="841"/>
      <c r="G53" s="555"/>
      <c r="H53" s="841"/>
      <c r="I53" s="843"/>
      <c r="J53" s="844">
        <f t="shared" si="3"/>
        <v>0.1</v>
      </c>
    </row>
    <row r="54" spans="1:13" s="150" customFormat="1" ht="23.4" x14ac:dyDescent="0.3">
      <c r="A54" s="93"/>
      <c r="B54" s="165">
        <v>4</v>
      </c>
      <c r="C54" s="841"/>
      <c r="D54" s="842"/>
      <c r="E54" s="841"/>
      <c r="F54" s="841"/>
      <c r="G54" s="555"/>
      <c r="H54" s="841"/>
      <c r="I54" s="843"/>
      <c r="J54" s="844">
        <f t="shared" si="3"/>
        <v>0.1</v>
      </c>
    </row>
    <row r="55" spans="1:13" s="150" customFormat="1" ht="23.4" x14ac:dyDescent="0.3">
      <c r="A55" s="93"/>
      <c r="B55" s="165">
        <v>5</v>
      </c>
      <c r="C55" s="841"/>
      <c r="D55" s="842"/>
      <c r="E55" s="841"/>
      <c r="F55" s="841"/>
      <c r="G55" s="555"/>
      <c r="H55" s="841"/>
      <c r="I55" s="843"/>
      <c r="J55" s="844">
        <f t="shared" si="3"/>
        <v>0.1</v>
      </c>
    </row>
    <row r="56" spans="1:13" s="150" customFormat="1" ht="23.4" x14ac:dyDescent="0.3">
      <c r="A56" s="93"/>
      <c r="B56" s="165">
        <v>6</v>
      </c>
      <c r="C56" s="841"/>
      <c r="D56" s="842"/>
      <c r="E56" s="841"/>
      <c r="F56" s="841"/>
      <c r="G56" s="555"/>
      <c r="H56" s="841"/>
      <c r="I56" s="843"/>
      <c r="J56" s="844">
        <f t="shared" si="3"/>
        <v>0.1</v>
      </c>
    </row>
    <row r="57" spans="1:13" s="150" customFormat="1" ht="23.4" x14ac:dyDescent="0.3">
      <c r="A57" s="93"/>
      <c r="B57" s="165">
        <v>7</v>
      </c>
      <c r="C57" s="841"/>
      <c r="D57" s="842"/>
      <c r="E57" s="841"/>
      <c r="F57" s="841"/>
      <c r="G57" s="555"/>
      <c r="H57" s="841"/>
      <c r="I57" s="843"/>
      <c r="J57" s="844">
        <f t="shared" si="3"/>
        <v>0.1</v>
      </c>
    </row>
    <row r="58" spans="1:13" s="150" customFormat="1" ht="23.4" x14ac:dyDescent="0.3">
      <c r="A58" s="93"/>
      <c r="B58" s="165">
        <v>8</v>
      </c>
      <c r="C58" s="841"/>
      <c r="D58" s="842"/>
      <c r="E58" s="841"/>
      <c r="F58" s="841"/>
      <c r="G58" s="555"/>
      <c r="H58" s="841"/>
      <c r="I58" s="843"/>
      <c r="J58" s="844">
        <f t="shared" si="3"/>
        <v>0.1</v>
      </c>
    </row>
    <row r="59" spans="1:13" s="150" customFormat="1" ht="23.4" x14ac:dyDescent="0.3">
      <c r="A59" s="93"/>
      <c r="B59" s="165">
        <v>9</v>
      </c>
      <c r="C59" s="841"/>
      <c r="D59" s="842"/>
      <c r="E59" s="841"/>
      <c r="F59" s="841"/>
      <c r="G59" s="555"/>
      <c r="H59" s="841"/>
      <c r="I59" s="843"/>
      <c r="J59" s="844">
        <f t="shared" si="3"/>
        <v>0.1</v>
      </c>
    </row>
    <row r="60" spans="1:13" s="150" customFormat="1" ht="23.4" x14ac:dyDescent="0.3">
      <c r="A60" s="93"/>
      <c r="B60" s="165">
        <v>10</v>
      </c>
      <c r="C60" s="841"/>
      <c r="D60" s="842"/>
      <c r="E60" s="841"/>
      <c r="F60" s="841"/>
      <c r="G60" s="555"/>
      <c r="H60" s="841"/>
      <c r="I60" s="843"/>
      <c r="J60" s="844">
        <f t="shared" si="3"/>
        <v>0.1</v>
      </c>
    </row>
    <row r="61" spans="1:13" ht="18.75" customHeight="1" x14ac:dyDescent="0.3">
      <c r="B61" s="845"/>
      <c r="C61" s="846" t="s">
        <v>377</v>
      </c>
      <c r="D61" s="847">
        <f>SUM(D51:D60)</f>
        <v>0</v>
      </c>
      <c r="E61" s="848"/>
      <c r="F61" s="848"/>
      <c r="G61" s="848"/>
      <c r="H61" s="848"/>
      <c r="I61" s="849"/>
    </row>
    <row r="62" spans="1:13" ht="18.75" customHeight="1" x14ac:dyDescent="0.3">
      <c r="B62" s="187"/>
    </row>
    <row r="63" spans="1:13" ht="18" customHeight="1" x14ac:dyDescent="0.3">
      <c r="B63" s="836" t="str">
        <f ca="1">' '!A594</f>
        <v>Social Medias</v>
      </c>
      <c r="C63" s="836"/>
      <c r="D63" s="836"/>
      <c r="E63" s="836"/>
      <c r="F63" s="836"/>
      <c r="G63" s="836"/>
      <c r="H63" s="836"/>
      <c r="I63" s="836"/>
    </row>
    <row r="64" spans="1:13" s="535" customFormat="1" ht="27.6" x14ac:dyDescent="0.3">
      <c r="A64" s="93"/>
      <c r="B64" s="837" t="str">
        <f ca="1">' '!$A$156</f>
        <v>Nr.</v>
      </c>
      <c r="C64" s="838" t="str">
        <f ca="1">$C$8</f>
        <v>Bezeichnung</v>
      </c>
      <c r="D64" s="838" t="str">
        <f ca="1">' '!$A$358</f>
        <v>in %</v>
      </c>
      <c r="E64" s="838" t="str">
        <f ca="1">$E$8</f>
        <v>Hauptstärken</v>
      </c>
      <c r="F64" s="838" t="str">
        <f ca="1">$F$8</f>
        <v>Hauptschwächen</v>
      </c>
      <c r="G64" s="838" t="str">
        <f ca="1">$G$8</f>
        <v>Impact</v>
      </c>
      <c r="H64" s="838" t="str">
        <f ca="1">H50</f>
        <v>Bemerkungen</v>
      </c>
      <c r="I64" s="839" t="str">
        <f ca="1">' '!$A$166</f>
        <v>Status</v>
      </c>
      <c r="J64" s="840"/>
    </row>
    <row r="65" spans="1:13" s="150" customFormat="1" ht="23.4" x14ac:dyDescent="0.3">
      <c r="A65" s="93"/>
      <c r="B65" s="165">
        <v>1</v>
      </c>
      <c r="C65" s="841"/>
      <c r="D65" s="842"/>
      <c r="E65" s="841"/>
      <c r="F65" s="841"/>
      <c r="G65" s="555">
        <v>4</v>
      </c>
      <c r="H65" s="841"/>
      <c r="I65" s="843">
        <v>2</v>
      </c>
      <c r="J65" s="844">
        <f>IF(G65=0,0.1,G65)</f>
        <v>4</v>
      </c>
      <c r="M65" s="531"/>
    </row>
    <row r="66" spans="1:13" s="150" customFormat="1" ht="23.4" x14ac:dyDescent="0.3">
      <c r="A66" s="93"/>
      <c r="B66" s="165">
        <v>2</v>
      </c>
      <c r="C66" s="841"/>
      <c r="D66" s="842"/>
      <c r="E66" s="841"/>
      <c r="F66" s="841"/>
      <c r="G66" s="555">
        <v>1</v>
      </c>
      <c r="H66" s="841"/>
      <c r="I66" s="843"/>
      <c r="J66" s="844">
        <f t="shared" ref="J66:J74" si="4">IF(G66=0,0.1,G66)</f>
        <v>1</v>
      </c>
    </row>
    <row r="67" spans="1:13" s="150" customFormat="1" ht="23.4" x14ac:dyDescent="0.3">
      <c r="A67" s="93"/>
      <c r="B67" s="165">
        <v>3</v>
      </c>
      <c r="C67" s="841"/>
      <c r="D67" s="842"/>
      <c r="E67" s="841"/>
      <c r="F67" s="841"/>
      <c r="G67" s="555"/>
      <c r="H67" s="841"/>
      <c r="I67" s="843"/>
      <c r="J67" s="844">
        <f t="shared" si="4"/>
        <v>0.1</v>
      </c>
    </row>
    <row r="68" spans="1:13" s="150" customFormat="1" ht="23.4" x14ac:dyDescent="0.3">
      <c r="A68" s="93"/>
      <c r="B68" s="165">
        <v>4</v>
      </c>
      <c r="C68" s="841"/>
      <c r="D68" s="842"/>
      <c r="E68" s="841"/>
      <c r="F68" s="841"/>
      <c r="G68" s="555"/>
      <c r="H68" s="841"/>
      <c r="I68" s="843"/>
      <c r="J68" s="844">
        <f t="shared" si="4"/>
        <v>0.1</v>
      </c>
    </row>
    <row r="69" spans="1:13" s="150" customFormat="1" ht="23.4" x14ac:dyDescent="0.3">
      <c r="A69" s="93"/>
      <c r="B69" s="165">
        <v>5</v>
      </c>
      <c r="C69" s="841"/>
      <c r="D69" s="842"/>
      <c r="E69" s="841"/>
      <c r="F69" s="841"/>
      <c r="G69" s="555"/>
      <c r="H69" s="841"/>
      <c r="I69" s="843"/>
      <c r="J69" s="844">
        <f t="shared" si="4"/>
        <v>0.1</v>
      </c>
    </row>
    <row r="70" spans="1:13" s="150" customFormat="1" ht="23.4" x14ac:dyDescent="0.3">
      <c r="A70" s="93"/>
      <c r="B70" s="165">
        <v>6</v>
      </c>
      <c r="C70" s="841"/>
      <c r="D70" s="842"/>
      <c r="E70" s="841"/>
      <c r="F70" s="841"/>
      <c r="G70" s="555"/>
      <c r="H70" s="841"/>
      <c r="I70" s="843"/>
      <c r="J70" s="844">
        <f t="shared" si="4"/>
        <v>0.1</v>
      </c>
    </row>
    <row r="71" spans="1:13" s="150" customFormat="1" ht="23.4" x14ac:dyDescent="0.3">
      <c r="A71" s="93"/>
      <c r="B71" s="165">
        <v>7</v>
      </c>
      <c r="C71" s="841"/>
      <c r="D71" s="842"/>
      <c r="E71" s="841"/>
      <c r="F71" s="841"/>
      <c r="G71" s="555"/>
      <c r="H71" s="841"/>
      <c r="I71" s="843"/>
      <c r="J71" s="844">
        <f t="shared" si="4"/>
        <v>0.1</v>
      </c>
    </row>
    <row r="72" spans="1:13" s="150" customFormat="1" ht="23.4" x14ac:dyDescent="0.3">
      <c r="A72" s="93"/>
      <c r="B72" s="165">
        <v>8</v>
      </c>
      <c r="C72" s="841"/>
      <c r="D72" s="842"/>
      <c r="E72" s="841"/>
      <c r="F72" s="841"/>
      <c r="G72" s="555"/>
      <c r="H72" s="841"/>
      <c r="I72" s="843"/>
      <c r="J72" s="844">
        <f t="shared" si="4"/>
        <v>0.1</v>
      </c>
    </row>
    <row r="73" spans="1:13" s="150" customFormat="1" ht="23.4" x14ac:dyDescent="0.3">
      <c r="A73" s="93"/>
      <c r="B73" s="165">
        <v>9</v>
      </c>
      <c r="C73" s="841"/>
      <c r="D73" s="842"/>
      <c r="E73" s="841"/>
      <c r="F73" s="841"/>
      <c r="G73" s="555"/>
      <c r="H73" s="841"/>
      <c r="I73" s="843"/>
      <c r="J73" s="844">
        <f t="shared" si="4"/>
        <v>0.1</v>
      </c>
    </row>
    <row r="74" spans="1:13" s="150" customFormat="1" ht="23.4" x14ac:dyDescent="0.3">
      <c r="A74" s="93"/>
      <c r="B74" s="165">
        <v>10</v>
      </c>
      <c r="C74" s="841"/>
      <c r="D74" s="842"/>
      <c r="E74" s="841"/>
      <c r="F74" s="841"/>
      <c r="G74" s="555"/>
      <c r="H74" s="841"/>
      <c r="I74" s="843"/>
      <c r="J74" s="844">
        <f t="shared" si="4"/>
        <v>0.1</v>
      </c>
    </row>
    <row r="75" spans="1:13" ht="18.75" customHeight="1" x14ac:dyDescent="0.3">
      <c r="B75" s="845"/>
      <c r="C75" s="846" t="s">
        <v>377</v>
      </c>
      <c r="D75" s="847">
        <f>SUM(D65:D74)</f>
        <v>0</v>
      </c>
      <c r="E75" s="848"/>
      <c r="F75" s="848"/>
      <c r="G75" s="848"/>
      <c r="H75" s="848"/>
      <c r="I75" s="849"/>
    </row>
    <row r="76" spans="1:13" ht="18.75" customHeight="1" x14ac:dyDescent="0.3">
      <c r="B76" s="187"/>
    </row>
    <row r="77" spans="1:13" ht="18" customHeight="1" x14ac:dyDescent="0.3">
      <c r="B77" s="836" t="str">
        <f ca="1">' '!A595</f>
        <v>Direct Marketing</v>
      </c>
      <c r="C77" s="836"/>
      <c r="D77" s="836"/>
      <c r="E77" s="836"/>
      <c r="F77" s="836"/>
      <c r="G77" s="836"/>
      <c r="H77" s="836"/>
      <c r="I77" s="836"/>
    </row>
    <row r="78" spans="1:13" s="535" customFormat="1" ht="27.6" x14ac:dyDescent="0.3">
      <c r="A78" s="93"/>
      <c r="B78" s="837" t="str">
        <f ca="1">' '!$A$156</f>
        <v>Nr.</v>
      </c>
      <c r="C78" s="838" t="str">
        <f ca="1">$C$8</f>
        <v>Bezeichnung</v>
      </c>
      <c r="D78" s="838" t="str">
        <f ca="1">' '!$A$358</f>
        <v>in %</v>
      </c>
      <c r="E78" s="838" t="str">
        <f ca="1">$E$8</f>
        <v>Hauptstärken</v>
      </c>
      <c r="F78" s="838" t="str">
        <f ca="1">$F$8</f>
        <v>Hauptschwächen</v>
      </c>
      <c r="G78" s="838" t="str">
        <f ca="1">$G$8</f>
        <v>Impact</v>
      </c>
      <c r="H78" s="838" t="str">
        <f ca="1">H64</f>
        <v>Bemerkungen</v>
      </c>
      <c r="I78" s="839" t="str">
        <f ca="1">' '!$A$166</f>
        <v>Status</v>
      </c>
      <c r="J78" s="840"/>
    </row>
    <row r="79" spans="1:13" s="150" customFormat="1" ht="23.4" x14ac:dyDescent="0.3">
      <c r="A79" s="93"/>
      <c r="B79" s="165">
        <v>1</v>
      </c>
      <c r="C79" s="841"/>
      <c r="D79" s="842"/>
      <c r="E79" s="841"/>
      <c r="F79" s="841"/>
      <c r="G79" s="555">
        <v>3</v>
      </c>
      <c r="H79" s="841"/>
      <c r="I79" s="843">
        <v>2</v>
      </c>
      <c r="J79" s="844">
        <f>IF(G79=0,0.1,G79)</f>
        <v>3</v>
      </c>
      <c r="M79" s="531"/>
    </row>
    <row r="80" spans="1:13" s="150" customFormat="1" ht="23.4" x14ac:dyDescent="0.3">
      <c r="A80" s="93"/>
      <c r="B80" s="165">
        <v>2</v>
      </c>
      <c r="C80" s="841"/>
      <c r="D80" s="842"/>
      <c r="E80" s="841"/>
      <c r="F80" s="841"/>
      <c r="G80" s="555">
        <v>3</v>
      </c>
      <c r="H80" s="841"/>
      <c r="I80" s="843"/>
      <c r="J80" s="844">
        <f t="shared" ref="J80:J88" si="5">IF(G80=0,0.1,G80)</f>
        <v>3</v>
      </c>
    </row>
    <row r="81" spans="1:13" s="150" customFormat="1" ht="23.4" x14ac:dyDescent="0.3">
      <c r="A81" s="93"/>
      <c r="B81" s="165">
        <v>3</v>
      </c>
      <c r="C81" s="841"/>
      <c r="D81" s="842"/>
      <c r="E81" s="841"/>
      <c r="F81" s="841"/>
      <c r="G81" s="555"/>
      <c r="H81" s="841"/>
      <c r="I81" s="843"/>
      <c r="J81" s="844">
        <f t="shared" si="5"/>
        <v>0.1</v>
      </c>
    </row>
    <row r="82" spans="1:13" s="150" customFormat="1" ht="23.4" x14ac:dyDescent="0.3">
      <c r="A82" s="93"/>
      <c r="B82" s="165">
        <v>4</v>
      </c>
      <c r="C82" s="841"/>
      <c r="D82" s="842"/>
      <c r="E82" s="841"/>
      <c r="F82" s="841"/>
      <c r="G82" s="555"/>
      <c r="H82" s="841"/>
      <c r="I82" s="843"/>
      <c r="J82" s="844">
        <f t="shared" si="5"/>
        <v>0.1</v>
      </c>
    </row>
    <row r="83" spans="1:13" s="150" customFormat="1" ht="23.4" x14ac:dyDescent="0.3">
      <c r="A83" s="93"/>
      <c r="B83" s="165">
        <v>5</v>
      </c>
      <c r="C83" s="841"/>
      <c r="D83" s="842"/>
      <c r="E83" s="841"/>
      <c r="F83" s="841"/>
      <c r="G83" s="555"/>
      <c r="H83" s="841"/>
      <c r="I83" s="843"/>
      <c r="J83" s="844">
        <f t="shared" si="5"/>
        <v>0.1</v>
      </c>
    </row>
    <row r="84" spans="1:13" s="150" customFormat="1" ht="23.4" x14ac:dyDescent="0.3">
      <c r="A84" s="93"/>
      <c r="B84" s="165">
        <v>6</v>
      </c>
      <c r="C84" s="841"/>
      <c r="D84" s="842"/>
      <c r="E84" s="841"/>
      <c r="F84" s="841"/>
      <c r="G84" s="555"/>
      <c r="H84" s="841"/>
      <c r="I84" s="843"/>
      <c r="J84" s="844">
        <f t="shared" si="5"/>
        <v>0.1</v>
      </c>
    </row>
    <row r="85" spans="1:13" s="150" customFormat="1" ht="23.4" x14ac:dyDescent="0.3">
      <c r="A85" s="93"/>
      <c r="B85" s="165">
        <v>7</v>
      </c>
      <c r="C85" s="841"/>
      <c r="D85" s="842"/>
      <c r="E85" s="841"/>
      <c r="F85" s="841"/>
      <c r="G85" s="555"/>
      <c r="H85" s="841"/>
      <c r="I85" s="843"/>
      <c r="J85" s="844">
        <f t="shared" si="5"/>
        <v>0.1</v>
      </c>
    </row>
    <row r="86" spans="1:13" s="150" customFormat="1" ht="23.4" x14ac:dyDescent="0.3">
      <c r="A86" s="93"/>
      <c r="B86" s="165">
        <v>8</v>
      </c>
      <c r="C86" s="841"/>
      <c r="D86" s="842"/>
      <c r="E86" s="841"/>
      <c r="F86" s="841"/>
      <c r="G86" s="555"/>
      <c r="H86" s="841"/>
      <c r="I86" s="843"/>
      <c r="J86" s="844">
        <f t="shared" si="5"/>
        <v>0.1</v>
      </c>
    </row>
    <row r="87" spans="1:13" s="150" customFormat="1" ht="23.4" x14ac:dyDescent="0.3">
      <c r="A87" s="93"/>
      <c r="B87" s="165">
        <v>9</v>
      </c>
      <c r="C87" s="841"/>
      <c r="D87" s="842"/>
      <c r="E87" s="841"/>
      <c r="F87" s="841"/>
      <c r="G87" s="555"/>
      <c r="H87" s="841"/>
      <c r="I87" s="843"/>
      <c r="J87" s="844">
        <f t="shared" si="5"/>
        <v>0.1</v>
      </c>
    </row>
    <row r="88" spans="1:13" s="150" customFormat="1" ht="23.4" x14ac:dyDescent="0.3">
      <c r="A88" s="93"/>
      <c r="B88" s="165">
        <v>10</v>
      </c>
      <c r="C88" s="841"/>
      <c r="D88" s="842"/>
      <c r="E88" s="841"/>
      <c r="F88" s="841"/>
      <c r="G88" s="555"/>
      <c r="H88" s="841"/>
      <c r="I88" s="843"/>
      <c r="J88" s="844">
        <f t="shared" si="5"/>
        <v>0.1</v>
      </c>
    </row>
    <row r="89" spans="1:13" ht="18.75" customHeight="1" x14ac:dyDescent="0.3">
      <c r="B89" s="850"/>
      <c r="C89" s="851" t="s">
        <v>377</v>
      </c>
      <c r="D89" s="852">
        <f>SUM(D79:D88)</f>
        <v>0</v>
      </c>
      <c r="E89" s="853"/>
      <c r="F89" s="853"/>
      <c r="G89" s="853"/>
      <c r="H89" s="853"/>
      <c r="I89" s="854"/>
    </row>
    <row r="90" spans="1:13" ht="18.75" customHeight="1" x14ac:dyDescent="0.3">
      <c r="B90" s="187"/>
    </row>
    <row r="91" spans="1:13" ht="18" customHeight="1" x14ac:dyDescent="0.3">
      <c r="B91" s="836" t="str">
        <f ca="1">' '!A596</f>
        <v>Public Relations</v>
      </c>
      <c r="C91" s="836"/>
      <c r="D91" s="836"/>
      <c r="E91" s="836"/>
      <c r="F91" s="836"/>
      <c r="G91" s="836"/>
      <c r="H91" s="836"/>
      <c r="I91" s="836"/>
    </row>
    <row r="92" spans="1:13" s="535" customFormat="1" ht="27.6" x14ac:dyDescent="0.3">
      <c r="A92" s="93"/>
      <c r="B92" s="837" t="str">
        <f ca="1">' '!$A$156</f>
        <v>Nr.</v>
      </c>
      <c r="C92" s="838" t="str">
        <f ca="1">$C$8</f>
        <v>Bezeichnung</v>
      </c>
      <c r="D92" s="838" t="str">
        <f ca="1">' '!$A$358</f>
        <v>in %</v>
      </c>
      <c r="E92" s="838" t="str">
        <f ca="1">$E$8</f>
        <v>Hauptstärken</v>
      </c>
      <c r="F92" s="838" t="str">
        <f ca="1">$F$8</f>
        <v>Hauptschwächen</v>
      </c>
      <c r="G92" s="838" t="str">
        <f ca="1">$G$8</f>
        <v>Impact</v>
      </c>
      <c r="H92" s="838" t="str">
        <f ca="1">H78</f>
        <v>Bemerkungen</v>
      </c>
      <c r="I92" s="839" t="str">
        <f ca="1">' '!$A$166</f>
        <v>Status</v>
      </c>
      <c r="J92" s="835"/>
    </row>
    <row r="93" spans="1:13" s="150" customFormat="1" ht="23.4" x14ac:dyDescent="0.3">
      <c r="A93" s="93"/>
      <c r="B93" s="165">
        <v>1</v>
      </c>
      <c r="C93" s="841"/>
      <c r="D93" s="842"/>
      <c r="E93" s="841"/>
      <c r="F93" s="841"/>
      <c r="G93" s="555">
        <v>3</v>
      </c>
      <c r="H93" s="841"/>
      <c r="I93" s="843">
        <v>2</v>
      </c>
      <c r="J93" s="835">
        <f>IF(G93=0,0.1,G93)</f>
        <v>3</v>
      </c>
      <c r="M93" s="531"/>
    </row>
    <row r="94" spans="1:13" s="150" customFormat="1" ht="23.4" x14ac:dyDescent="0.3">
      <c r="A94" s="93"/>
      <c r="B94" s="165">
        <v>2</v>
      </c>
      <c r="C94" s="841"/>
      <c r="D94" s="842"/>
      <c r="E94" s="841"/>
      <c r="F94" s="841"/>
      <c r="G94" s="555">
        <v>1</v>
      </c>
      <c r="H94" s="841"/>
      <c r="I94" s="843"/>
      <c r="J94" s="835">
        <f t="shared" ref="J94:J102" si="6">IF(G94=0,0.1,G94)</f>
        <v>1</v>
      </c>
    </row>
    <row r="95" spans="1:13" s="150" customFormat="1" ht="23.4" x14ac:dyDescent="0.3">
      <c r="A95" s="93"/>
      <c r="B95" s="165">
        <v>3</v>
      </c>
      <c r="C95" s="841"/>
      <c r="D95" s="842"/>
      <c r="E95" s="841"/>
      <c r="F95" s="841"/>
      <c r="G95" s="555"/>
      <c r="H95" s="841"/>
      <c r="I95" s="843"/>
      <c r="J95" s="835">
        <f t="shared" si="6"/>
        <v>0.1</v>
      </c>
    </row>
    <row r="96" spans="1:13" s="150" customFormat="1" ht="23.4" x14ac:dyDescent="0.3">
      <c r="A96" s="93"/>
      <c r="B96" s="165">
        <v>4</v>
      </c>
      <c r="C96" s="841"/>
      <c r="D96" s="842"/>
      <c r="E96" s="841"/>
      <c r="F96" s="841"/>
      <c r="G96" s="555"/>
      <c r="H96" s="841"/>
      <c r="I96" s="843"/>
      <c r="J96" s="835">
        <f t="shared" si="6"/>
        <v>0.1</v>
      </c>
    </row>
    <row r="97" spans="1:13" s="150" customFormat="1" ht="23.4" x14ac:dyDescent="0.3">
      <c r="A97" s="93"/>
      <c r="B97" s="165">
        <v>5</v>
      </c>
      <c r="C97" s="841"/>
      <c r="D97" s="842"/>
      <c r="E97" s="841"/>
      <c r="F97" s="841"/>
      <c r="G97" s="555"/>
      <c r="H97" s="841"/>
      <c r="I97" s="843"/>
      <c r="J97" s="835">
        <f t="shared" si="6"/>
        <v>0.1</v>
      </c>
    </row>
    <row r="98" spans="1:13" s="150" customFormat="1" ht="23.4" x14ac:dyDescent="0.3">
      <c r="A98" s="93"/>
      <c r="B98" s="165">
        <v>6</v>
      </c>
      <c r="C98" s="841"/>
      <c r="D98" s="842"/>
      <c r="E98" s="841"/>
      <c r="F98" s="841"/>
      <c r="G98" s="555"/>
      <c r="H98" s="841"/>
      <c r="I98" s="843"/>
      <c r="J98" s="835">
        <f t="shared" si="6"/>
        <v>0.1</v>
      </c>
    </row>
    <row r="99" spans="1:13" s="150" customFormat="1" ht="23.4" x14ac:dyDescent="0.3">
      <c r="A99" s="93"/>
      <c r="B99" s="165">
        <v>7</v>
      </c>
      <c r="C99" s="841"/>
      <c r="D99" s="842"/>
      <c r="E99" s="841"/>
      <c r="F99" s="841"/>
      <c r="G99" s="555"/>
      <c r="H99" s="841"/>
      <c r="I99" s="843"/>
      <c r="J99" s="835">
        <f t="shared" si="6"/>
        <v>0.1</v>
      </c>
    </row>
    <row r="100" spans="1:13" s="150" customFormat="1" ht="23.4" x14ac:dyDescent="0.3">
      <c r="A100" s="93"/>
      <c r="B100" s="165">
        <v>8</v>
      </c>
      <c r="C100" s="841"/>
      <c r="D100" s="842"/>
      <c r="E100" s="841"/>
      <c r="F100" s="841"/>
      <c r="G100" s="555"/>
      <c r="H100" s="841"/>
      <c r="I100" s="843"/>
      <c r="J100" s="835">
        <f t="shared" si="6"/>
        <v>0.1</v>
      </c>
    </row>
    <row r="101" spans="1:13" s="150" customFormat="1" ht="23.4" x14ac:dyDescent="0.3">
      <c r="A101" s="93"/>
      <c r="B101" s="165">
        <v>9</v>
      </c>
      <c r="C101" s="841"/>
      <c r="D101" s="842"/>
      <c r="E101" s="841"/>
      <c r="F101" s="841"/>
      <c r="G101" s="555"/>
      <c r="H101" s="841"/>
      <c r="I101" s="843"/>
      <c r="J101" s="835">
        <f t="shared" si="6"/>
        <v>0.1</v>
      </c>
    </row>
    <row r="102" spans="1:13" s="150" customFormat="1" ht="23.4" x14ac:dyDescent="0.3">
      <c r="A102" s="93"/>
      <c r="B102" s="165">
        <v>10</v>
      </c>
      <c r="C102" s="841"/>
      <c r="D102" s="842"/>
      <c r="E102" s="841"/>
      <c r="F102" s="841"/>
      <c r="G102" s="555"/>
      <c r="H102" s="841"/>
      <c r="I102" s="843"/>
      <c r="J102" s="835">
        <f t="shared" si="6"/>
        <v>0.1</v>
      </c>
    </row>
    <row r="103" spans="1:13" ht="18.75" customHeight="1" x14ac:dyDescent="0.3">
      <c r="B103" s="850"/>
      <c r="C103" s="851" t="s">
        <v>377</v>
      </c>
      <c r="D103" s="852">
        <f>SUM(D93:D102)</f>
        <v>0</v>
      </c>
      <c r="E103" s="853"/>
      <c r="F103" s="853"/>
      <c r="G103" s="853"/>
      <c r="H103" s="853"/>
      <c r="I103" s="854"/>
    </row>
    <row r="104" spans="1:13" ht="18.75" customHeight="1" x14ac:dyDescent="0.3">
      <c r="B104" s="187"/>
    </row>
    <row r="105" spans="1:13" ht="18" customHeight="1" x14ac:dyDescent="0.3">
      <c r="B105" s="836" t="str">
        <f ca="1">' '!A597</f>
        <v>Diverses</v>
      </c>
      <c r="C105" s="836"/>
      <c r="D105" s="836"/>
      <c r="E105" s="836"/>
      <c r="F105" s="836"/>
      <c r="G105" s="836"/>
      <c r="H105" s="836"/>
      <c r="I105" s="836"/>
    </row>
    <row r="106" spans="1:13" s="535" customFormat="1" ht="27.6" x14ac:dyDescent="0.3">
      <c r="A106" s="93"/>
      <c r="B106" s="837" t="str">
        <f ca="1">' '!$A$156</f>
        <v>Nr.</v>
      </c>
      <c r="C106" s="838" t="str">
        <f ca="1">$C$8</f>
        <v>Bezeichnung</v>
      </c>
      <c r="D106" s="838" t="str">
        <f ca="1">' '!$A$358</f>
        <v>in %</v>
      </c>
      <c r="E106" s="838" t="str">
        <f ca="1">$E$8</f>
        <v>Hauptstärken</v>
      </c>
      <c r="F106" s="838" t="str">
        <f ca="1">$F$8</f>
        <v>Hauptschwächen</v>
      </c>
      <c r="G106" s="838" t="str">
        <f ca="1">$G$8</f>
        <v>Impact</v>
      </c>
      <c r="H106" s="838" t="str">
        <f ca="1">H92</f>
        <v>Bemerkungen</v>
      </c>
      <c r="I106" s="839" t="str">
        <f ca="1">' '!$A$166</f>
        <v>Status</v>
      </c>
      <c r="J106" s="835"/>
    </row>
    <row r="107" spans="1:13" s="150" customFormat="1" ht="23.4" x14ac:dyDescent="0.3">
      <c r="A107" s="93"/>
      <c r="B107" s="165">
        <v>1</v>
      </c>
      <c r="C107" s="841"/>
      <c r="D107" s="842"/>
      <c r="E107" s="841"/>
      <c r="F107" s="841"/>
      <c r="G107" s="555">
        <v>3</v>
      </c>
      <c r="H107" s="841"/>
      <c r="I107" s="843">
        <v>2</v>
      </c>
      <c r="J107" s="835">
        <f>IF(G107=0,0.1,G107)</f>
        <v>3</v>
      </c>
      <c r="M107" s="531"/>
    </row>
    <row r="108" spans="1:13" s="150" customFormat="1" ht="23.4" x14ac:dyDescent="0.3">
      <c r="A108" s="93"/>
      <c r="B108" s="165">
        <v>2</v>
      </c>
      <c r="C108" s="841"/>
      <c r="D108" s="842"/>
      <c r="E108" s="841"/>
      <c r="F108" s="841"/>
      <c r="G108" s="555">
        <v>4</v>
      </c>
      <c r="H108" s="841"/>
      <c r="I108" s="843"/>
      <c r="J108" s="835">
        <f t="shared" ref="J108:J116" si="7">IF(G108=0,0.1,G108)</f>
        <v>4</v>
      </c>
    </row>
    <row r="109" spans="1:13" s="150" customFormat="1" ht="23.4" x14ac:dyDescent="0.3">
      <c r="A109" s="93"/>
      <c r="B109" s="165">
        <v>3</v>
      </c>
      <c r="C109" s="841"/>
      <c r="D109" s="842"/>
      <c r="E109" s="841"/>
      <c r="F109" s="841"/>
      <c r="G109" s="555">
        <v>1</v>
      </c>
      <c r="H109" s="841"/>
      <c r="I109" s="843"/>
      <c r="J109" s="835">
        <f t="shared" si="7"/>
        <v>1</v>
      </c>
    </row>
    <row r="110" spans="1:13" s="150" customFormat="1" ht="23.4" x14ac:dyDescent="0.3">
      <c r="A110" s="93"/>
      <c r="B110" s="165">
        <v>4</v>
      </c>
      <c r="C110" s="841"/>
      <c r="D110" s="842"/>
      <c r="E110" s="841"/>
      <c r="F110" s="841"/>
      <c r="G110" s="555"/>
      <c r="H110" s="841"/>
      <c r="I110" s="843"/>
      <c r="J110" s="835">
        <f t="shared" si="7"/>
        <v>0.1</v>
      </c>
    </row>
    <row r="111" spans="1:13" s="150" customFormat="1" ht="23.4" x14ac:dyDescent="0.3">
      <c r="A111" s="93"/>
      <c r="B111" s="165">
        <v>5</v>
      </c>
      <c r="C111" s="841"/>
      <c r="D111" s="842"/>
      <c r="E111" s="841"/>
      <c r="F111" s="841"/>
      <c r="G111" s="555"/>
      <c r="H111" s="841"/>
      <c r="I111" s="843"/>
      <c r="J111" s="835">
        <f t="shared" si="7"/>
        <v>0.1</v>
      </c>
    </row>
    <row r="112" spans="1:13" s="150" customFormat="1" ht="23.4" x14ac:dyDescent="0.3">
      <c r="A112" s="93"/>
      <c r="B112" s="165">
        <v>6</v>
      </c>
      <c r="C112" s="841"/>
      <c r="D112" s="842"/>
      <c r="E112" s="841"/>
      <c r="F112" s="841"/>
      <c r="G112" s="555"/>
      <c r="H112" s="841"/>
      <c r="I112" s="843"/>
      <c r="J112" s="835">
        <f t="shared" si="7"/>
        <v>0.1</v>
      </c>
    </row>
    <row r="113" spans="1:10" s="150" customFormat="1" ht="23.4" x14ac:dyDescent="0.3">
      <c r="A113" s="93"/>
      <c r="B113" s="165">
        <v>7</v>
      </c>
      <c r="C113" s="841"/>
      <c r="D113" s="842"/>
      <c r="E113" s="841"/>
      <c r="F113" s="841"/>
      <c r="G113" s="555"/>
      <c r="H113" s="841"/>
      <c r="I113" s="843"/>
      <c r="J113" s="835">
        <f t="shared" si="7"/>
        <v>0.1</v>
      </c>
    </row>
    <row r="114" spans="1:10" s="150" customFormat="1" ht="23.4" x14ac:dyDescent="0.3">
      <c r="A114" s="93"/>
      <c r="B114" s="165">
        <v>8</v>
      </c>
      <c r="C114" s="841"/>
      <c r="D114" s="842"/>
      <c r="E114" s="841"/>
      <c r="F114" s="841"/>
      <c r="G114" s="555"/>
      <c r="H114" s="841"/>
      <c r="I114" s="843"/>
      <c r="J114" s="835">
        <f t="shared" si="7"/>
        <v>0.1</v>
      </c>
    </row>
    <row r="115" spans="1:10" s="150" customFormat="1" ht="23.4" x14ac:dyDescent="0.3">
      <c r="A115" s="93"/>
      <c r="B115" s="165">
        <v>9</v>
      </c>
      <c r="C115" s="841"/>
      <c r="D115" s="842"/>
      <c r="E115" s="841"/>
      <c r="F115" s="841"/>
      <c r="G115" s="555"/>
      <c r="H115" s="841"/>
      <c r="I115" s="843"/>
      <c r="J115" s="835">
        <f t="shared" si="7"/>
        <v>0.1</v>
      </c>
    </row>
    <row r="116" spans="1:10" s="150" customFormat="1" ht="23.4" x14ac:dyDescent="0.3">
      <c r="A116" s="93"/>
      <c r="B116" s="165">
        <v>10</v>
      </c>
      <c r="C116" s="841"/>
      <c r="D116" s="842"/>
      <c r="E116" s="841"/>
      <c r="F116" s="841"/>
      <c r="G116" s="555"/>
      <c r="H116" s="841"/>
      <c r="I116" s="843"/>
      <c r="J116" s="835">
        <f t="shared" si="7"/>
        <v>0.1</v>
      </c>
    </row>
    <row r="117" spans="1:10" ht="18.75" customHeight="1" x14ac:dyDescent="0.3">
      <c r="B117" s="850"/>
      <c r="C117" s="851" t="s">
        <v>377</v>
      </c>
      <c r="D117" s="852">
        <f>SUM(D107:D116)</f>
        <v>0</v>
      </c>
      <c r="E117" s="853"/>
      <c r="F117" s="853"/>
      <c r="G117" s="853"/>
      <c r="H117" s="853"/>
      <c r="I117" s="854"/>
    </row>
    <row r="118" spans="1:10" ht="18.75" customHeight="1" x14ac:dyDescent="0.3">
      <c r="B118" s="130" t="s">
        <v>2792</v>
      </c>
    </row>
  </sheetData>
  <sheetProtection sheet="1" objects="1" scenarios="1" formatCells="0" formatColumns="0" formatRows="0" insertHyperlinks="0" selectLockedCells="1" sort="0" autoFilter="0"/>
  <conditionalFormatting sqref="B103:E103">
    <cfRule type="expression" dxfId="177" priority="62">
      <formula>MOD(ROW(#REF!),2)=0</formula>
    </cfRule>
  </conditionalFormatting>
  <conditionalFormatting sqref="B9:I18">
    <cfRule type="expression" dxfId="176" priority="96">
      <formula>MOD(ROW(XFD1),2)=0</formula>
    </cfRule>
    <cfRule type="expression" dxfId="175" priority="95">
      <formula>MOD(ROW(XFD1048576),2)=0</formula>
    </cfRule>
  </conditionalFormatting>
  <conditionalFormatting sqref="B19:I19">
    <cfRule type="expression" dxfId="174" priority="126">
      <formula>MOD(ROW(#REF!),2)=0</formula>
    </cfRule>
    <cfRule type="expression" dxfId="173" priority="127">
      <formula>MOD(ROW(#REF!),2)=0</formula>
    </cfRule>
  </conditionalFormatting>
  <conditionalFormatting sqref="B23:I32">
    <cfRule type="expression" dxfId="172" priority="2">
      <formula>MOD(ROW(XFD14),2)=0</formula>
    </cfRule>
    <cfRule type="expression" dxfId="171" priority="3">
      <formula>MOD(ROW(XFD15),2)=0</formula>
    </cfRule>
  </conditionalFormatting>
  <conditionalFormatting sqref="B33:I33">
    <cfRule type="expression" dxfId="170" priority="5">
      <formula>MOD(ROW(#REF!),2)=0</formula>
    </cfRule>
    <cfRule type="expression" dxfId="169" priority="6">
      <formula>MOD(ROW(#REF!),2)=0</formula>
    </cfRule>
  </conditionalFormatting>
  <conditionalFormatting sqref="B37:I46">
    <cfRule type="expression" dxfId="168" priority="89">
      <formula>MOD(ROW(XFD28),2)=0</formula>
    </cfRule>
    <cfRule type="expression" dxfId="167" priority="90">
      <formula>MOD(ROW(XFD29),2)=0</formula>
    </cfRule>
  </conditionalFormatting>
  <conditionalFormatting sqref="B47:I47">
    <cfRule type="expression" dxfId="166" priority="112">
      <formula>MOD(ROW(#REF!),2)=0</formula>
    </cfRule>
    <cfRule type="expression" dxfId="165" priority="113">
      <formula>MOD(ROW(#REF!),2)=0</formula>
    </cfRule>
  </conditionalFormatting>
  <conditionalFormatting sqref="B51:I60">
    <cfRule type="expression" dxfId="164" priority="86">
      <formula>MOD(ROW(XFD43),2)=0</formula>
    </cfRule>
    <cfRule type="expression" dxfId="163" priority="85">
      <formula>MOD(ROW(XFD42),2)=0</formula>
    </cfRule>
  </conditionalFormatting>
  <conditionalFormatting sqref="B61:I61">
    <cfRule type="expression" dxfId="162" priority="105">
      <formula>MOD(ROW(#REF!),2)=0</formula>
    </cfRule>
  </conditionalFormatting>
  <conditionalFormatting sqref="B65:I74">
    <cfRule type="expression" dxfId="161" priority="82">
      <formula>MOD(ROW(XFD57),2)=0</formula>
    </cfRule>
    <cfRule type="expression" dxfId="160" priority="81">
      <formula>MOD(ROW(XFD56),2)=0</formula>
    </cfRule>
  </conditionalFormatting>
  <conditionalFormatting sqref="B75:I75">
    <cfRule type="expression" dxfId="159" priority="98">
      <formula>MOD(ROW(#REF!),2)=0</formula>
    </cfRule>
    <cfRule type="expression" dxfId="158" priority="99">
      <formula>MOD(ROW(#REF!),2)=0</formula>
    </cfRule>
  </conditionalFormatting>
  <conditionalFormatting sqref="B79:I88">
    <cfRule type="expression" dxfId="157" priority="71">
      <formula>MOD(ROW(XFD71),2)=0</formula>
    </cfRule>
    <cfRule type="expression" dxfId="156" priority="70">
      <formula>MOD(ROW(XFD70),2)=0</formula>
    </cfRule>
  </conditionalFormatting>
  <conditionalFormatting sqref="B89:I89">
    <cfRule type="expression" dxfId="155" priority="74">
      <formula>MOD(ROW(#REF!),2)=0</formula>
    </cfRule>
  </conditionalFormatting>
  <conditionalFormatting sqref="B93:I102">
    <cfRule type="expression" dxfId="154" priority="59">
      <formula>MOD(ROW(XFD84),2)=0</formula>
    </cfRule>
    <cfRule type="expression" dxfId="153" priority="60">
      <formula>MOD(ROW(XFD85),2)=0</formula>
    </cfRule>
  </conditionalFormatting>
  <conditionalFormatting sqref="B103:I103">
    <cfRule type="expression" dxfId="152" priority="63">
      <formula>MOD(ROW(#REF!),2)=0</formula>
    </cfRule>
  </conditionalFormatting>
  <conditionalFormatting sqref="B107:I116">
    <cfRule type="expression" dxfId="151" priority="49">
      <formula>MOD(ROW(XFD99),2)=0</formula>
    </cfRule>
    <cfRule type="expression" dxfId="150" priority="48">
      <formula>MOD(ROW(XFD98),2)=0</formula>
    </cfRule>
  </conditionalFormatting>
  <conditionalFormatting sqref="F61:I61">
    <cfRule type="expression" dxfId="149" priority="106">
      <formula>MOD(ROW(#REF!),2)=0</formula>
    </cfRule>
  </conditionalFormatting>
  <conditionalFormatting sqref="F89:I89">
    <cfRule type="expression" dxfId="148" priority="75">
      <formula>MOD(ROW(#REF!),2)=0</formula>
    </cfRule>
  </conditionalFormatting>
  <conditionalFormatting sqref="F103:I103">
    <cfRule type="expression" dxfId="147" priority="64">
      <formula>MOD(ROW(#REF!),2)=0</formula>
    </cfRule>
  </conditionalFormatting>
  <conditionalFormatting sqref="F117:I117">
    <cfRule type="expression" dxfId="146" priority="52">
      <formula>MOD(ROW(#REF!),2)=0</formula>
    </cfRule>
    <cfRule type="expression" dxfId="145" priority="53">
      <formula>MOD(ROW(#REF!),2)=0</formula>
    </cfRule>
  </conditionalFormatting>
  <conditionalFormatting sqref="I9:I18">
    <cfRule type="iconSet" priority="94">
      <iconSet iconSet="3Symbols2" showValue="0" reverse="1">
        <cfvo type="percent" val="0"/>
        <cfvo type="num" val="2"/>
        <cfvo type="num" val="3"/>
      </iconSet>
    </cfRule>
  </conditionalFormatting>
  <conditionalFormatting sqref="I23:I32">
    <cfRule type="iconSet" priority="1">
      <iconSet iconSet="3Symbols2" showValue="0" reverse="1">
        <cfvo type="percent" val="0"/>
        <cfvo type="num" val="2"/>
        <cfvo type="num" val="3"/>
      </iconSet>
    </cfRule>
  </conditionalFormatting>
  <conditionalFormatting sqref="I37:I46">
    <cfRule type="iconSet" priority="88">
      <iconSet iconSet="3Symbols2" showValue="0" reverse="1">
        <cfvo type="percent" val="0"/>
        <cfvo type="num" val="2"/>
        <cfvo type="num" val="3"/>
      </iconSet>
    </cfRule>
  </conditionalFormatting>
  <conditionalFormatting sqref="I51:I60">
    <cfRule type="iconSet" priority="84">
      <iconSet iconSet="3Symbols2" showValue="0" reverse="1">
        <cfvo type="percent" val="0"/>
        <cfvo type="num" val="2"/>
        <cfvo type="num" val="3"/>
      </iconSet>
    </cfRule>
  </conditionalFormatting>
  <conditionalFormatting sqref="I65:I74">
    <cfRule type="iconSet" priority="80">
      <iconSet iconSet="3Symbols2" showValue="0" reverse="1">
        <cfvo type="percent" val="0"/>
        <cfvo type="num" val="2"/>
        <cfvo type="num" val="3"/>
      </iconSet>
    </cfRule>
  </conditionalFormatting>
  <conditionalFormatting sqref="I79:I88">
    <cfRule type="iconSet" priority="69">
      <iconSet iconSet="3Symbols2" showValue="0" reverse="1">
        <cfvo type="percent" val="0"/>
        <cfvo type="num" val="2"/>
        <cfvo type="num" val="3"/>
      </iconSet>
    </cfRule>
  </conditionalFormatting>
  <conditionalFormatting sqref="I93:I102">
    <cfRule type="iconSet" priority="58">
      <iconSet iconSet="3Symbols2" showValue="0" reverse="1">
        <cfvo type="percent" val="0"/>
        <cfvo type="num" val="2"/>
        <cfvo type="num" val="3"/>
      </iconSet>
    </cfRule>
  </conditionalFormatting>
  <conditionalFormatting sqref="I107:I116">
    <cfRule type="iconSet" priority="47">
      <iconSet iconSet="3Symbols2" showValue="0" reverse="1">
        <cfvo type="percent" val="0"/>
        <cfvo type="num" val="2"/>
        <cfvo type="num" val="3"/>
      </iconSet>
    </cfRule>
  </conditionalFormatting>
  <dataValidations count="3">
    <dataValidation showInputMessage="1" showErrorMessage="1" sqref="G20 G34 G48 G62 G76 G90 G104 G118" xr:uid="{00000000-0002-0000-1400-000000000000}"/>
    <dataValidation type="list" showInputMessage="1" showErrorMessage="1" sqref="G9:G18 G51:G60 G37:G46 G65:G74 G79:G88 G93:G102 G107:G116 G23:G32" xr:uid="{00000000-0002-0000-1400-000001000000}">
      <formula1>"0,1,2,3,4"</formula1>
    </dataValidation>
    <dataValidation type="list" showInputMessage="1" showErrorMessage="1" sqref="I23:I34 I37:I48 I51:I62 I9:I19 I65:I76 I79:I90 I93:I104 I107:I118" xr:uid="{00000000-0002-0000-1400-000002000000}">
      <formula1>"1,2,3"</formula1>
    </dataValidation>
  </dataValidations>
  <hyperlinks>
    <hyperlink ref="A4" location="x!A192" display="x!A192" xr:uid="{00000000-0004-0000-1400-000000000000}"/>
  </hyperlinks>
  <printOptions horizontalCentered="1"/>
  <pageMargins left="0.23622047244094491" right="0.23622047244094491" top="0.19685039370078741" bottom="0.19685039370078741" header="0.19685039370078741" footer="0.19685039370078741"/>
  <pageSetup paperSize="8" scale="90" orientation="portrait" r:id="rId1"/>
  <headerFooter>
    <oddFooter>&amp;L&amp;8&amp;K00-048(c) S.Imboden&amp;R&amp;8&amp;K00-048Seite &amp;P von &amp;N</oddFooter>
  </headerFooter>
  <rowBreaks count="2" manualBreakCount="2">
    <brk id="47" max="16383" man="1"/>
    <brk id="103" max="16383" man="1"/>
  </rowBreaks>
  <drawing r:id="rId2"/>
  <legacy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36" id="{066D8378-8B1A-4D60-AD7B-232142505F08}">
            <x14:iconSet iconSet="5Boxes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E19</xm:sqref>
        </x14:conditionalFormatting>
        <x14:conditionalFormatting xmlns:xm="http://schemas.microsoft.com/office/excel/2006/main">
          <x14:cfRule type="iconSet" priority="12" id="{F053409B-57BD-4BD0-B036-2E48FBFA9946}">
            <x14:iconSet iconSet="5Boxes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E33</xm:sqref>
        </x14:conditionalFormatting>
        <x14:conditionalFormatting xmlns:xm="http://schemas.microsoft.com/office/excel/2006/main">
          <x14:cfRule type="iconSet" priority="138" id="{A9728C3D-4F12-400A-AC93-5D9551446200}">
            <x14:iconSet iconSet="5Boxes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E47</xm:sqref>
        </x14:conditionalFormatting>
        <x14:conditionalFormatting xmlns:xm="http://schemas.microsoft.com/office/excel/2006/main">
          <x14:cfRule type="iconSet" priority="139" id="{113A1091-C17C-48D2-A43C-A75957CC7432}">
            <x14:iconSet iconSet="5Boxes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E75</xm:sqref>
        </x14:conditionalFormatting>
        <x14:conditionalFormatting xmlns:xm="http://schemas.microsoft.com/office/excel/2006/main">
          <x14:cfRule type="iconSet" priority="140" id="{033C58EF-9A40-4DB6-BC45-6F7652AE2FB5}">
            <x14:iconSet iconSet="5Boxes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E103</xm:sqref>
        </x14:conditionalFormatting>
        <x14:conditionalFormatting xmlns:xm="http://schemas.microsoft.com/office/excel/2006/main">
          <x14:cfRule type="iconSet" priority="54" id="{860576B1-D140-4485-B1AB-F0B3D1A29F74}">
            <x14:iconSet iconSet="5Boxes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E117</xm:sqref>
        </x14:conditionalFormatting>
        <x14:conditionalFormatting xmlns:xm="http://schemas.microsoft.com/office/excel/2006/main">
          <x14:cfRule type="iconSet" priority="135" id="{A7C3A339-66C8-4D00-A5B2-7E6C694BD125}">
            <x14:iconSet iconSet="5Boxes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F19 H19:I19</xm:sqref>
        </x14:conditionalFormatting>
        <x14:conditionalFormatting xmlns:xm="http://schemas.microsoft.com/office/excel/2006/main">
          <x14:cfRule type="iconSet" priority="11" id="{6394FCB5-FE33-482E-BFCF-6283D4826F12}">
            <x14:iconSet iconSet="5Boxes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F33 H33:I33</xm:sqref>
        </x14:conditionalFormatting>
        <x14:conditionalFormatting xmlns:xm="http://schemas.microsoft.com/office/excel/2006/main">
          <x14:cfRule type="iconSet" priority="115" id="{BD0899A3-A9B2-4474-A597-0EA01A0B6F22}">
            <x14:iconSet iconSet="5Boxes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F47 H47:I47</xm:sqref>
        </x14:conditionalFormatting>
        <x14:conditionalFormatting xmlns:xm="http://schemas.microsoft.com/office/excel/2006/main">
          <x14:cfRule type="iconSet" priority="108" id="{661CC78E-C02F-4578-9D6E-4F708CCE8E8E}">
            <x14:iconSet iconSet="5Boxes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F61 H61:I61</xm:sqref>
        </x14:conditionalFormatting>
        <x14:conditionalFormatting xmlns:xm="http://schemas.microsoft.com/office/excel/2006/main">
          <x14:cfRule type="iconSet" priority="101" id="{5AA68364-BEB3-4A5C-9905-0077DE616C15}">
            <x14:iconSet iconSet="5Boxes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F75 H75:I75</xm:sqref>
        </x14:conditionalFormatting>
        <x14:conditionalFormatting xmlns:xm="http://schemas.microsoft.com/office/excel/2006/main">
          <x14:cfRule type="iconSet" priority="77" id="{11EF578F-F6DE-4FE3-85EB-B8CC8CCD9AD2}">
            <x14:iconSet iconSet="5Boxes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F89 H89:I89</xm:sqref>
        </x14:conditionalFormatting>
        <x14:conditionalFormatting xmlns:xm="http://schemas.microsoft.com/office/excel/2006/main">
          <x14:cfRule type="iconSet" priority="66" id="{CC7068B7-BD6A-4D14-BDE6-37FDF4E594B8}">
            <x14:iconSet iconSet="5Boxes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F103 H103:I103</xm:sqref>
        </x14:conditionalFormatting>
        <x14:conditionalFormatting xmlns:xm="http://schemas.microsoft.com/office/excel/2006/main">
          <x14:cfRule type="iconSet" priority="55" id="{EFB6C3ED-5C84-4F9A-9C3D-17A9527A9467}">
            <x14:iconSet iconSet="5Boxes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F117 H117:I117</xm:sqref>
        </x14:conditionalFormatting>
        <x14:conditionalFormatting xmlns:xm="http://schemas.microsoft.com/office/excel/2006/main">
          <x14:cfRule type="iconSet" priority="137" id="{CBB418FB-595E-46C7-B5E8-63C6E0271B5E}">
            <x14:iconSet iconSet="5Boxes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G9:G18</xm:sqref>
        </x14:conditionalFormatting>
        <x14:conditionalFormatting xmlns:xm="http://schemas.microsoft.com/office/excel/2006/main">
          <x14:cfRule type="iconSet" priority="125" id="{C6EC478E-EE66-42D8-B2A7-8AFC495AAB00}">
            <x14:iconSet iconSet="5Boxes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G19</xm:sqref>
        </x14:conditionalFormatting>
        <x14:conditionalFormatting xmlns:xm="http://schemas.microsoft.com/office/excel/2006/main">
          <x14:cfRule type="iconSet" priority="13" id="{B7490FA4-CF12-4E68-A13F-79305260B0CB}">
            <x14:iconSet iconSet="5Boxes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G23:G32</xm:sqref>
        </x14:conditionalFormatting>
        <x14:conditionalFormatting xmlns:xm="http://schemas.microsoft.com/office/excel/2006/main">
          <x14:cfRule type="iconSet" priority="4" id="{7EAAF22F-263E-4490-BA0D-8E0189B61259}">
            <x14:iconSet iconSet="5Boxes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G33</xm:sqref>
        </x14:conditionalFormatting>
        <x14:conditionalFormatting xmlns:xm="http://schemas.microsoft.com/office/excel/2006/main">
          <x14:cfRule type="iconSet" priority="91" id="{F4AE6217-EF57-42FD-A94C-2A7368099172}">
            <x14:iconSet iconSet="5Boxes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G37:G46</xm:sqref>
        </x14:conditionalFormatting>
        <x14:conditionalFormatting xmlns:xm="http://schemas.microsoft.com/office/excel/2006/main">
          <x14:cfRule type="iconSet" priority="111" id="{49EB68D4-C36E-4F95-A0CA-5773418D76DD}">
            <x14:iconSet iconSet="5Boxes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G47</xm:sqref>
        </x14:conditionalFormatting>
        <x14:conditionalFormatting xmlns:xm="http://schemas.microsoft.com/office/excel/2006/main">
          <x14:cfRule type="iconSet" priority="87" id="{770CF447-297A-410A-AA5D-93B61A7853C5}">
            <x14:iconSet iconSet="5Boxes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G51:G60</xm:sqref>
        </x14:conditionalFormatting>
        <x14:conditionalFormatting xmlns:xm="http://schemas.microsoft.com/office/excel/2006/main">
          <x14:cfRule type="iconSet" priority="104" id="{9EAFF4F9-CDC1-438B-9C8F-BC253BDF2DDE}">
            <x14:iconSet iconSet="5Boxes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G61</xm:sqref>
        </x14:conditionalFormatting>
        <x14:conditionalFormatting xmlns:xm="http://schemas.microsoft.com/office/excel/2006/main">
          <x14:cfRule type="iconSet" priority="83" id="{D9ADC742-4C20-4673-B3A6-68112FB9ABC8}">
            <x14:iconSet iconSet="5Boxes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G65:G74</xm:sqref>
        </x14:conditionalFormatting>
        <x14:conditionalFormatting xmlns:xm="http://schemas.microsoft.com/office/excel/2006/main">
          <x14:cfRule type="iconSet" priority="97" id="{B775432D-9F0E-438C-A697-651CCB17B0E1}">
            <x14:iconSet iconSet="5Boxes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G75</xm:sqref>
        </x14:conditionalFormatting>
        <x14:conditionalFormatting xmlns:xm="http://schemas.microsoft.com/office/excel/2006/main">
          <x14:cfRule type="iconSet" priority="72" id="{1EC86768-57C9-44A5-A7F2-5CC19EAE95EC}">
            <x14:iconSet iconSet="5Boxes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G79:G88</xm:sqref>
        </x14:conditionalFormatting>
        <x14:conditionalFormatting xmlns:xm="http://schemas.microsoft.com/office/excel/2006/main">
          <x14:cfRule type="iconSet" priority="73" id="{102BDD3F-0C66-4214-9851-69AD9C4BC283}">
            <x14:iconSet iconSet="5Boxes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G89</xm:sqref>
        </x14:conditionalFormatting>
        <x14:conditionalFormatting xmlns:xm="http://schemas.microsoft.com/office/excel/2006/main">
          <x14:cfRule type="iconSet" priority="61" id="{DEBE8554-7DD8-4DDB-845A-B31742AA5527}">
            <x14:iconSet iconSet="5Boxes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G93:G102</xm:sqref>
        </x14:conditionalFormatting>
        <x14:conditionalFormatting xmlns:xm="http://schemas.microsoft.com/office/excel/2006/main">
          <x14:cfRule type="iconSet" priority="141" id="{5A556578-D66E-4CFA-83DA-2330023DA663}">
            <x14:iconSet iconSet="5Boxes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G103</xm:sqref>
        </x14:conditionalFormatting>
        <x14:conditionalFormatting xmlns:xm="http://schemas.microsoft.com/office/excel/2006/main">
          <x14:cfRule type="iconSet" priority="50" id="{A85C769F-513E-43BC-BDA3-18AF7696C6E8}">
            <x14:iconSet iconSet="5Boxes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G107:G116</xm:sqref>
        </x14:conditionalFormatting>
        <x14:conditionalFormatting xmlns:xm="http://schemas.microsoft.com/office/excel/2006/main">
          <x14:cfRule type="iconSet" priority="51" id="{FFC89224-57D6-4831-9B17-C20D52EA109B}">
            <x14:iconSet iconSet="5Boxes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G117</xm:sqref>
        </x14:conditionalFormatting>
      </x14:conditionalFormattings>
    </ext>
  </extLst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7">
    <tabColor theme="4" tint="0.39997558519241921"/>
    <pageSetUpPr fitToPage="1"/>
  </sheetPr>
  <dimension ref="A1:Q27"/>
  <sheetViews>
    <sheetView showGridLines="0" zoomScaleNormal="100" workbookViewId="0">
      <pane ySplit="1" topLeftCell="A2" activePane="bottomLeft" state="frozen"/>
      <selection activeCell="B1" sqref="B1"/>
      <selection pane="bottomLeft" activeCell="A2" sqref="A2"/>
    </sheetView>
  </sheetViews>
  <sheetFormatPr baseColWidth="10" defaultColWidth="11.44140625" defaultRowHeight="14.4" x14ac:dyDescent="0.3"/>
  <cols>
    <col min="1" max="1" width="7" style="93" customWidth="1"/>
    <col min="2" max="2" width="4.21875" style="93" customWidth="1"/>
    <col min="3" max="3" width="29.21875" style="93" customWidth="1"/>
    <col min="4" max="4" width="7" style="93" customWidth="1"/>
    <col min="5" max="5" width="11" style="93" bestFit="1" customWidth="1"/>
    <col min="6" max="6" width="8.21875" style="93" customWidth="1"/>
    <col min="7" max="7" width="11" style="93" bestFit="1" customWidth="1"/>
    <col min="8" max="8" width="8.21875" style="93" customWidth="1"/>
    <col min="9" max="9" width="11" style="93" bestFit="1" customWidth="1"/>
    <col min="10" max="10" width="8.21875" style="93" customWidth="1"/>
    <col min="11" max="11" width="11" style="93" bestFit="1" customWidth="1"/>
    <col min="12" max="12" width="8.21875" style="93" customWidth="1"/>
    <col min="13" max="13" width="11" style="93" bestFit="1" customWidth="1"/>
    <col min="14" max="14" width="8.21875" style="93" customWidth="1"/>
    <col min="15" max="15" width="11" style="93" bestFit="1" customWidth="1"/>
    <col min="16" max="16" width="8.21875" style="93" customWidth="1"/>
    <col min="17" max="19" width="3.44140625" style="93" customWidth="1"/>
    <col min="20" max="20" width="11.44140625" style="93" customWidth="1"/>
    <col min="21" max="16384" width="11.44140625" style="93"/>
  </cols>
  <sheetData>
    <row r="1" spans="1:17" s="82" customFormat="1" ht="43.95" customHeight="1" x14ac:dyDescent="0.3">
      <c r="A1" s="78"/>
      <c r="B1" s="79" t="str">
        <f ca="1">' '!A626</f>
        <v>V E R G L E I C H S  - M A T R I X</v>
      </c>
      <c r="C1" s="139"/>
      <c r="D1" s="139"/>
      <c r="E1" s="79"/>
      <c r="F1" s="79"/>
      <c r="G1" s="79"/>
      <c r="H1" s="79"/>
      <c r="I1" s="79"/>
      <c r="J1" s="79"/>
      <c r="K1" s="79"/>
      <c r="L1" s="80"/>
      <c r="M1" s="80"/>
      <c r="N1" s="79"/>
      <c r="O1" s="79"/>
      <c r="P1" s="80"/>
      <c r="Q1" s="142"/>
    </row>
    <row r="2" spans="1:17" s="138" customFormat="1" ht="1.2" customHeight="1" x14ac:dyDescent="0.3">
      <c r="A2" s="183"/>
      <c r="B2" s="183"/>
      <c r="C2" s="183"/>
      <c r="D2" s="183"/>
      <c r="E2" s="377"/>
      <c r="F2" s="377"/>
      <c r="G2" s="377"/>
      <c r="H2" s="377"/>
      <c r="I2" s="377"/>
      <c r="J2" s="377"/>
      <c r="K2" s="377"/>
      <c r="L2" s="377"/>
      <c r="M2" s="377"/>
      <c r="N2" s="377"/>
      <c r="O2" s="377"/>
      <c r="P2" s="377"/>
      <c r="Q2" s="706"/>
    </row>
    <row r="3" spans="1:17" ht="33.75" customHeight="1" x14ac:dyDescent="0.3">
      <c r="A3" s="83"/>
      <c r="B3" s="551"/>
    </row>
    <row r="4" spans="1:17" ht="15.6" x14ac:dyDescent="0.3">
      <c r="A4" s="83"/>
      <c r="B4" s="551"/>
      <c r="D4" s="708" t="str">
        <f>E15</f>
        <v>?</v>
      </c>
      <c r="E4" s="708" t="str">
        <f>G15</f>
        <v>?</v>
      </c>
      <c r="F4" s="708" t="str">
        <f>I15</f>
        <v>?</v>
      </c>
      <c r="G4" s="708" t="str">
        <f>K15</f>
        <v>?</v>
      </c>
      <c r="H4" s="708" t="str">
        <f>M15</f>
        <v>?</v>
      </c>
      <c r="I4" s="708" t="str">
        <f>O15</f>
        <v>?</v>
      </c>
    </row>
    <row r="5" spans="1:17" ht="15.6" x14ac:dyDescent="0.3">
      <c r="A5" s="83"/>
      <c r="B5" s="551"/>
      <c r="C5" s="709" t="str">
        <f>IF(C24&lt;&gt;"",C24,"")</f>
        <v>Kriterium 8</v>
      </c>
      <c r="D5" s="93">
        <f>IF(C24&lt;&gt;"",F24,"")</f>
        <v>20</v>
      </c>
      <c r="E5" s="93">
        <f>IF(C24&lt;&gt;"",H24,"")</f>
        <v>20</v>
      </c>
      <c r="F5" s="93">
        <f>IF(C24&lt;&gt;"",J24,"")</f>
        <v>20</v>
      </c>
      <c r="G5" s="93">
        <f>IF(C24&lt;&gt;"",L24,"")</f>
        <v>20</v>
      </c>
      <c r="H5" s="93">
        <f>IF(C24&lt;&gt;"",N24,"")</f>
        <v>20</v>
      </c>
      <c r="I5" s="93">
        <f>IF(C24&lt;&gt;"",P24,"")</f>
        <v>50</v>
      </c>
    </row>
    <row r="6" spans="1:17" ht="15.6" x14ac:dyDescent="0.3">
      <c r="A6" s="83"/>
      <c r="B6" s="551"/>
      <c r="C6" s="709" t="str">
        <f>IF(C23&lt;&gt;"",C23,"")</f>
        <v>Kriterium 7</v>
      </c>
      <c r="D6" s="93">
        <f>IF(C23&lt;&gt;"",F23,"")</f>
        <v>56</v>
      </c>
      <c r="E6" s="93">
        <f>IF(C23&lt;&gt;"",H23,"")</f>
        <v>21</v>
      </c>
      <c r="F6" s="93">
        <f>IF(C23&lt;&gt;"",J23,"")</f>
        <v>21</v>
      </c>
      <c r="G6" s="93">
        <f>IF(C23&lt;&gt;"",L23,"")</f>
        <v>21</v>
      </c>
      <c r="H6" s="93">
        <f>IF(C23&lt;&gt;"",N23,"")</f>
        <v>21</v>
      </c>
      <c r="I6" s="93">
        <f>IF(C23&lt;&gt;"",P23,"")</f>
        <v>63</v>
      </c>
    </row>
    <row r="7" spans="1:17" ht="15.6" x14ac:dyDescent="0.3">
      <c r="A7" s="83"/>
      <c r="B7" s="551"/>
      <c r="C7" s="709" t="str">
        <f>IF(C22&lt;&gt;"",C22,"")</f>
        <v>Kriterium 6</v>
      </c>
      <c r="D7" s="93">
        <f>IF(C22&lt;&gt;"",F22,"")</f>
        <v>35</v>
      </c>
      <c r="E7" s="93">
        <f>IF(C22&lt;&gt;"",H22,"")</f>
        <v>30</v>
      </c>
      <c r="F7" s="93">
        <f>IF(C22&lt;&gt;"",J22,"")</f>
        <v>35</v>
      </c>
      <c r="G7" s="93">
        <f>IF(C22&lt;&gt;"",L22,"")</f>
        <v>30</v>
      </c>
      <c r="H7" s="93">
        <f>IF(C22&lt;&gt;"",N22,"")</f>
        <v>30</v>
      </c>
      <c r="I7" s="93">
        <f>IF(C22&lt;&gt;"",P22,"")</f>
        <v>30</v>
      </c>
    </row>
    <row r="8" spans="1:17" ht="15.6" x14ac:dyDescent="0.3">
      <c r="A8" s="83"/>
      <c r="B8" s="551"/>
      <c r="C8" s="709" t="str">
        <f>IF(C21&lt;&gt;"",C21,"")</f>
        <v>Kriterium 5</v>
      </c>
      <c r="D8" s="93">
        <f>IF(C21&lt;&gt;"",F21,"")</f>
        <v>16</v>
      </c>
      <c r="E8" s="93">
        <f>IF(C21&lt;&gt;"",H21,"")</f>
        <v>16</v>
      </c>
      <c r="F8" s="93">
        <f>IF(C21&lt;&gt;"",J21,"")</f>
        <v>16</v>
      </c>
      <c r="G8" s="93">
        <f>IF(C21&lt;&gt;"",L21,"")</f>
        <v>16</v>
      </c>
      <c r="H8" s="93">
        <f>IF(C21&lt;&gt;"",N21,"")</f>
        <v>16</v>
      </c>
      <c r="I8" s="93">
        <f>IF(C21&lt;&gt;"",P21,"")</f>
        <v>16</v>
      </c>
    </row>
    <row r="9" spans="1:17" ht="15.6" x14ac:dyDescent="0.3">
      <c r="A9" s="83"/>
      <c r="B9" s="551"/>
      <c r="C9" s="709" t="str">
        <f>IF(C20&lt;&gt;"",C20,"")</f>
        <v>Kriterium 4</v>
      </c>
      <c r="D9" s="93">
        <f>IF(C20&lt;&gt;"",F20,"")</f>
        <v>81</v>
      </c>
      <c r="E9" s="93">
        <f>IF(C20&lt;&gt;"",H20,"")</f>
        <v>81</v>
      </c>
      <c r="F9" s="93">
        <f>IF(C20&lt;&gt;"",J20,"")</f>
        <v>54</v>
      </c>
      <c r="G9" s="93">
        <f>IF(C20&lt;&gt;"",L20,"")</f>
        <v>36</v>
      </c>
      <c r="H9" s="93">
        <f>IF(C20&lt;&gt;"",N20,"")</f>
        <v>9</v>
      </c>
      <c r="I9" s="93">
        <f>IF(C20&lt;&gt;"",P20,"")</f>
        <v>18</v>
      </c>
    </row>
    <row r="10" spans="1:17" ht="15.6" x14ac:dyDescent="0.3">
      <c r="A10" s="83"/>
      <c r="B10" s="551"/>
      <c r="C10" s="709" t="str">
        <f>IF(C19&lt;&gt;"",C19,"")</f>
        <v>Kriterium 3</v>
      </c>
      <c r="D10" s="93">
        <f>IF(C19&lt;&gt;"",F19,"")</f>
        <v>25</v>
      </c>
      <c r="E10" s="93">
        <f>IF(C19&lt;&gt;"",H19,"")</f>
        <v>25</v>
      </c>
      <c r="F10" s="93">
        <f>IF(C19&lt;&gt;"",J19,"")</f>
        <v>25</v>
      </c>
      <c r="G10" s="93">
        <f>IF(C19&lt;&gt;"",L19,"")</f>
        <v>25</v>
      </c>
      <c r="H10" s="93">
        <f>IF(C19&lt;&gt;"",N19,"")</f>
        <v>25</v>
      </c>
      <c r="I10" s="93">
        <f>IF(C19&lt;&gt;"",P19,"")</f>
        <v>25</v>
      </c>
    </row>
    <row r="11" spans="1:17" x14ac:dyDescent="0.3">
      <c r="A11" s="85" t="s">
        <v>248</v>
      </c>
      <c r="B11" s="186"/>
      <c r="C11" s="709" t="str">
        <f>IF(C18&lt;&gt;"",C18,"")</f>
        <v>Kriterium 2</v>
      </c>
      <c r="D11" s="93">
        <f>IF(C18&lt;&gt;"",F18,"")</f>
        <v>25</v>
      </c>
      <c r="E11" s="93">
        <f>IF(C18&lt;&gt;"",H18,"")</f>
        <v>25</v>
      </c>
      <c r="F11" s="93">
        <f>IF(C18&lt;&gt;"",J18,"")</f>
        <v>25</v>
      </c>
      <c r="G11" s="93">
        <f>IF(C18&lt;&gt;"",L18,"")</f>
        <v>25</v>
      </c>
      <c r="H11" s="93">
        <f>IF(C18&lt;&gt;"",N18,"")</f>
        <v>25</v>
      </c>
      <c r="I11" s="93">
        <f>IF(C18&lt;&gt;"",P18,"")</f>
        <v>25</v>
      </c>
    </row>
    <row r="12" spans="1:17" x14ac:dyDescent="0.3">
      <c r="B12" s="187"/>
      <c r="C12" s="709" t="str">
        <f>IF(C17&lt;&gt;"",C17,"")</f>
        <v>Kriterium 1</v>
      </c>
      <c r="D12" s="93">
        <f>IF(C17&lt;&gt;"",F17,"")</f>
        <v>100</v>
      </c>
      <c r="E12" s="93">
        <f>IF(C17&lt;&gt;"",H17,"")</f>
        <v>40</v>
      </c>
      <c r="F12" s="93">
        <f>IF(C17&lt;&gt;"",J17,"")</f>
        <v>40</v>
      </c>
      <c r="G12" s="93">
        <f>IF(C17&lt;&gt;"",L17,"")</f>
        <v>40</v>
      </c>
      <c r="H12" s="93">
        <f>IF(C17&lt;&gt;"",N17,"")</f>
        <v>40</v>
      </c>
      <c r="I12" s="93">
        <f>IF(C17&lt;&gt;"",P17,"")</f>
        <v>40</v>
      </c>
    </row>
    <row r="13" spans="1:17" x14ac:dyDescent="0.3">
      <c r="B13" s="187"/>
      <c r="C13" s="710"/>
    </row>
    <row r="14" spans="1:17" ht="163.5" customHeight="1" x14ac:dyDescent="0.3">
      <c r="B14" s="187"/>
    </row>
    <row r="15" spans="1:17" ht="71.25" customHeight="1" x14ac:dyDescent="0.3">
      <c r="B15" s="711" t="str">
        <f ca="1">' '!$A$156</f>
        <v>Nr.</v>
      </c>
      <c r="C15" s="712"/>
      <c r="D15" s="713" t="str">
        <f ca="1">' '!A629</f>
        <v>Gewichtung</v>
      </c>
      <c r="E15" s="1222" t="s">
        <v>1289</v>
      </c>
      <c r="F15" s="1222"/>
      <c r="G15" s="1222" t="s">
        <v>1289</v>
      </c>
      <c r="H15" s="1222"/>
      <c r="I15" s="1222" t="s">
        <v>1289</v>
      </c>
      <c r="J15" s="1222"/>
      <c r="K15" s="1222" t="s">
        <v>1289</v>
      </c>
      <c r="L15" s="1222"/>
      <c r="M15" s="1222" t="s">
        <v>1289</v>
      </c>
      <c r="N15" s="1222"/>
      <c r="O15" s="1222" t="s">
        <v>1289</v>
      </c>
      <c r="P15" s="1223"/>
    </row>
    <row r="16" spans="1:17" s="535" customFormat="1" ht="15.6" x14ac:dyDescent="0.3">
      <c r="A16" s="93"/>
      <c r="B16" s="714"/>
      <c r="C16" s="715"/>
      <c r="D16" s="715"/>
      <c r="E16" s="715" t="str">
        <f ca="1">' '!A630</f>
        <v>Bewertung</v>
      </c>
      <c r="F16" s="716" t="str">
        <f ca="1">' '!A631</f>
        <v>Total</v>
      </c>
      <c r="G16" s="715" t="str">
        <f ca="1">E16</f>
        <v>Bewertung</v>
      </c>
      <c r="H16" s="716" t="str">
        <f ca="1">F16</f>
        <v>Total</v>
      </c>
      <c r="I16" s="715" t="str">
        <f ca="1">E16</f>
        <v>Bewertung</v>
      </c>
      <c r="J16" s="716" t="str">
        <f ca="1">F16</f>
        <v>Total</v>
      </c>
      <c r="K16" s="715" t="str">
        <f ca="1">E16</f>
        <v>Bewertung</v>
      </c>
      <c r="L16" s="716" t="str">
        <f ca="1">F16</f>
        <v>Total</v>
      </c>
      <c r="M16" s="715" t="str">
        <f ca="1">E16</f>
        <v>Bewertung</v>
      </c>
      <c r="N16" s="716" t="str">
        <f ca="1">F16</f>
        <v>Total</v>
      </c>
      <c r="O16" s="715" t="str">
        <f ca="1">E16</f>
        <v>Bewertung</v>
      </c>
      <c r="P16" s="717" t="str">
        <f ca="1">F16</f>
        <v>Total</v>
      </c>
    </row>
    <row r="17" spans="1:16" s="150" customFormat="1" ht="15.6" x14ac:dyDescent="0.3">
      <c r="A17" s="93"/>
      <c r="B17" s="719">
        <v>1</v>
      </c>
      <c r="C17" s="720" t="s">
        <v>1268</v>
      </c>
      <c r="D17" s="825">
        <v>10</v>
      </c>
      <c r="E17" s="826">
        <v>10</v>
      </c>
      <c r="F17" s="827">
        <f>E17*D17</f>
        <v>100</v>
      </c>
      <c r="G17" s="826">
        <v>4</v>
      </c>
      <c r="H17" s="827">
        <f>D17*G17</f>
        <v>40</v>
      </c>
      <c r="I17" s="826">
        <v>4</v>
      </c>
      <c r="J17" s="827">
        <f>D17*I17</f>
        <v>40</v>
      </c>
      <c r="K17" s="826">
        <v>4</v>
      </c>
      <c r="L17" s="827">
        <f>D17*K17</f>
        <v>40</v>
      </c>
      <c r="M17" s="826">
        <v>4</v>
      </c>
      <c r="N17" s="827">
        <f>D17*M17</f>
        <v>40</v>
      </c>
      <c r="O17" s="826">
        <v>4</v>
      </c>
      <c r="P17" s="828">
        <f>D17*O17</f>
        <v>40</v>
      </c>
    </row>
    <row r="18" spans="1:16" s="150" customFormat="1" ht="15.6" x14ac:dyDescent="0.3">
      <c r="A18" s="93"/>
      <c r="B18" s="725">
        <v>2</v>
      </c>
      <c r="C18" s="720" t="s">
        <v>1232</v>
      </c>
      <c r="D18" s="825">
        <v>5</v>
      </c>
      <c r="E18" s="826">
        <v>5</v>
      </c>
      <c r="F18" s="827">
        <f t="shared" ref="F18:F24" si="0">E18*D18</f>
        <v>25</v>
      </c>
      <c r="G18" s="826">
        <v>5</v>
      </c>
      <c r="H18" s="827">
        <f t="shared" ref="H18:H24" si="1">D18*G18</f>
        <v>25</v>
      </c>
      <c r="I18" s="826">
        <v>5</v>
      </c>
      <c r="J18" s="827">
        <f t="shared" ref="J18:J24" si="2">D18*I18</f>
        <v>25</v>
      </c>
      <c r="K18" s="826">
        <v>5</v>
      </c>
      <c r="L18" s="827">
        <f t="shared" ref="L18:L24" si="3">D18*K18</f>
        <v>25</v>
      </c>
      <c r="M18" s="826">
        <v>5</v>
      </c>
      <c r="N18" s="827">
        <f t="shared" ref="N18:N24" si="4">D18*M18</f>
        <v>25</v>
      </c>
      <c r="O18" s="826">
        <v>5</v>
      </c>
      <c r="P18" s="828">
        <f t="shared" ref="P18:P24" si="5">D18*O18</f>
        <v>25</v>
      </c>
    </row>
    <row r="19" spans="1:16" s="150" customFormat="1" ht="15.6" x14ac:dyDescent="0.3">
      <c r="A19" s="93"/>
      <c r="B19" s="726">
        <v>3</v>
      </c>
      <c r="C19" s="720" t="s">
        <v>1233</v>
      </c>
      <c r="D19" s="825">
        <v>5</v>
      </c>
      <c r="E19" s="826">
        <v>5</v>
      </c>
      <c r="F19" s="827">
        <f t="shared" si="0"/>
        <v>25</v>
      </c>
      <c r="G19" s="826">
        <v>5</v>
      </c>
      <c r="H19" s="827">
        <f t="shared" si="1"/>
        <v>25</v>
      </c>
      <c r="I19" s="826">
        <v>5</v>
      </c>
      <c r="J19" s="827">
        <f t="shared" si="2"/>
        <v>25</v>
      </c>
      <c r="K19" s="826">
        <v>5</v>
      </c>
      <c r="L19" s="827">
        <f t="shared" si="3"/>
        <v>25</v>
      </c>
      <c r="M19" s="826">
        <v>5</v>
      </c>
      <c r="N19" s="827">
        <f t="shared" si="4"/>
        <v>25</v>
      </c>
      <c r="O19" s="826">
        <v>5</v>
      </c>
      <c r="P19" s="828">
        <f t="shared" si="5"/>
        <v>25</v>
      </c>
    </row>
    <row r="20" spans="1:16" s="150" customFormat="1" ht="15.6" x14ac:dyDescent="0.3">
      <c r="A20" s="93"/>
      <c r="B20" s="727">
        <v>4</v>
      </c>
      <c r="C20" s="720" t="s">
        <v>1234</v>
      </c>
      <c r="D20" s="825">
        <v>9</v>
      </c>
      <c r="E20" s="826">
        <v>9</v>
      </c>
      <c r="F20" s="827">
        <f t="shared" si="0"/>
        <v>81</v>
      </c>
      <c r="G20" s="826">
        <v>9</v>
      </c>
      <c r="H20" s="827">
        <f t="shared" si="1"/>
        <v>81</v>
      </c>
      <c r="I20" s="826">
        <v>6</v>
      </c>
      <c r="J20" s="827">
        <f t="shared" si="2"/>
        <v>54</v>
      </c>
      <c r="K20" s="826">
        <v>4</v>
      </c>
      <c r="L20" s="827">
        <f t="shared" si="3"/>
        <v>36</v>
      </c>
      <c r="M20" s="826">
        <v>1</v>
      </c>
      <c r="N20" s="827">
        <f t="shared" si="4"/>
        <v>9</v>
      </c>
      <c r="O20" s="826">
        <v>2</v>
      </c>
      <c r="P20" s="828">
        <f t="shared" si="5"/>
        <v>18</v>
      </c>
    </row>
    <row r="21" spans="1:16" s="150" customFormat="1" ht="15.6" x14ac:dyDescent="0.3">
      <c r="A21" s="93"/>
      <c r="B21" s="728">
        <v>5</v>
      </c>
      <c r="C21" s="720" t="s">
        <v>1235</v>
      </c>
      <c r="D21" s="825">
        <v>4</v>
      </c>
      <c r="E21" s="826">
        <v>4</v>
      </c>
      <c r="F21" s="827">
        <f t="shared" si="0"/>
        <v>16</v>
      </c>
      <c r="G21" s="826">
        <v>4</v>
      </c>
      <c r="H21" s="827">
        <f t="shared" si="1"/>
        <v>16</v>
      </c>
      <c r="I21" s="826">
        <v>4</v>
      </c>
      <c r="J21" s="827">
        <f t="shared" si="2"/>
        <v>16</v>
      </c>
      <c r="K21" s="826">
        <v>4</v>
      </c>
      <c r="L21" s="827">
        <f t="shared" si="3"/>
        <v>16</v>
      </c>
      <c r="M21" s="826">
        <v>4</v>
      </c>
      <c r="N21" s="827">
        <f t="shared" si="4"/>
        <v>16</v>
      </c>
      <c r="O21" s="826">
        <v>4</v>
      </c>
      <c r="P21" s="828">
        <f t="shared" si="5"/>
        <v>16</v>
      </c>
    </row>
    <row r="22" spans="1:16" s="150" customFormat="1" ht="15.6" x14ac:dyDescent="0.3">
      <c r="A22" s="93"/>
      <c r="B22" s="729">
        <v>6</v>
      </c>
      <c r="C22" s="720" t="s">
        <v>1236</v>
      </c>
      <c r="D22" s="825">
        <v>5</v>
      </c>
      <c r="E22" s="826">
        <v>7</v>
      </c>
      <c r="F22" s="827">
        <f t="shared" si="0"/>
        <v>35</v>
      </c>
      <c r="G22" s="826">
        <v>6</v>
      </c>
      <c r="H22" s="827">
        <f t="shared" si="1"/>
        <v>30</v>
      </c>
      <c r="I22" s="826">
        <v>7</v>
      </c>
      <c r="J22" s="827">
        <f t="shared" si="2"/>
        <v>35</v>
      </c>
      <c r="K22" s="826">
        <v>6</v>
      </c>
      <c r="L22" s="827">
        <f t="shared" si="3"/>
        <v>30</v>
      </c>
      <c r="M22" s="826">
        <v>6</v>
      </c>
      <c r="N22" s="827">
        <f t="shared" si="4"/>
        <v>30</v>
      </c>
      <c r="O22" s="826">
        <v>6</v>
      </c>
      <c r="P22" s="828">
        <f t="shared" si="5"/>
        <v>30</v>
      </c>
    </row>
    <row r="23" spans="1:16" s="150" customFormat="1" ht="15.6" x14ac:dyDescent="0.3">
      <c r="A23" s="93"/>
      <c r="B23" s="730">
        <v>7</v>
      </c>
      <c r="C23" s="720" t="s">
        <v>1237</v>
      </c>
      <c r="D23" s="825">
        <v>7</v>
      </c>
      <c r="E23" s="826">
        <v>8</v>
      </c>
      <c r="F23" s="827">
        <f t="shared" si="0"/>
        <v>56</v>
      </c>
      <c r="G23" s="826">
        <v>3</v>
      </c>
      <c r="H23" s="827">
        <f t="shared" si="1"/>
        <v>21</v>
      </c>
      <c r="I23" s="826">
        <v>3</v>
      </c>
      <c r="J23" s="827">
        <f t="shared" si="2"/>
        <v>21</v>
      </c>
      <c r="K23" s="826">
        <v>3</v>
      </c>
      <c r="L23" s="827">
        <f t="shared" si="3"/>
        <v>21</v>
      </c>
      <c r="M23" s="826">
        <v>3</v>
      </c>
      <c r="N23" s="827">
        <f t="shared" si="4"/>
        <v>21</v>
      </c>
      <c r="O23" s="826">
        <v>9</v>
      </c>
      <c r="P23" s="828">
        <f t="shared" si="5"/>
        <v>63</v>
      </c>
    </row>
    <row r="24" spans="1:16" s="150" customFormat="1" ht="15.6" x14ac:dyDescent="0.3">
      <c r="A24" s="93"/>
      <c r="B24" s="731">
        <v>8</v>
      </c>
      <c r="C24" s="829" t="s">
        <v>1238</v>
      </c>
      <c r="D24" s="830">
        <v>5</v>
      </c>
      <c r="E24" s="831">
        <v>4</v>
      </c>
      <c r="F24" s="832">
        <f t="shared" si="0"/>
        <v>20</v>
      </c>
      <c r="G24" s="831">
        <v>4</v>
      </c>
      <c r="H24" s="832">
        <f t="shared" si="1"/>
        <v>20</v>
      </c>
      <c r="I24" s="831">
        <v>4</v>
      </c>
      <c r="J24" s="832">
        <f t="shared" si="2"/>
        <v>20</v>
      </c>
      <c r="K24" s="831">
        <v>4</v>
      </c>
      <c r="L24" s="832">
        <f t="shared" si="3"/>
        <v>20</v>
      </c>
      <c r="M24" s="831">
        <v>4</v>
      </c>
      <c r="N24" s="832">
        <f t="shared" si="4"/>
        <v>20</v>
      </c>
      <c r="O24" s="831">
        <v>10</v>
      </c>
      <c r="P24" s="833">
        <f t="shared" si="5"/>
        <v>50</v>
      </c>
    </row>
    <row r="25" spans="1:16" ht="18.75" customHeight="1" x14ac:dyDescent="0.3">
      <c r="B25" s="736"/>
      <c r="C25" s="737" t="str">
        <f ca="1">' '!A631</f>
        <v>Total</v>
      </c>
      <c r="D25" s="738"/>
      <c r="E25" s="739"/>
      <c r="F25" s="739">
        <f>SUM(F17:F24)</f>
        <v>358</v>
      </c>
      <c r="G25" s="739"/>
      <c r="H25" s="739">
        <f>SUM(H17:H24)</f>
        <v>258</v>
      </c>
      <c r="I25" s="739"/>
      <c r="J25" s="739">
        <f>SUM(J17:J24)</f>
        <v>236</v>
      </c>
      <c r="K25" s="739"/>
      <c r="L25" s="739">
        <f>SUM(L17:L24)</f>
        <v>213</v>
      </c>
      <c r="M25" s="739"/>
      <c r="N25" s="739">
        <f>SUM(N17:N24)</f>
        <v>186</v>
      </c>
      <c r="O25" s="739"/>
      <c r="P25" s="739">
        <f>SUM(P17:P24)</f>
        <v>267</v>
      </c>
    </row>
    <row r="26" spans="1:16" ht="18.75" customHeight="1" x14ac:dyDescent="0.3">
      <c r="B26" s="130" t="s">
        <v>2792</v>
      </c>
    </row>
    <row r="27" spans="1:16" ht="18.75" customHeight="1" x14ac:dyDescent="0.3"/>
  </sheetData>
  <sheetProtection sheet="1" objects="1" scenarios="1" formatCells="0" formatColumns="0" formatRows="0" insertHyperlinks="0" selectLockedCells="1" sort="0" autoFilter="0"/>
  <mergeCells count="6">
    <mergeCell ref="O15:P15"/>
    <mergeCell ref="E15:F15"/>
    <mergeCell ref="G15:H15"/>
    <mergeCell ref="I15:J15"/>
    <mergeCell ref="K15:L15"/>
    <mergeCell ref="M15:N15"/>
  </mergeCells>
  <conditionalFormatting sqref="B25:C25">
    <cfRule type="expression" dxfId="144" priority="2">
      <formula>MOD(ROW(#REF!),2)=0</formula>
    </cfRule>
    <cfRule type="expression" dxfId="143" priority="3">
      <formula>MOD(ROW(#REF!),2)=0</formula>
    </cfRule>
  </conditionalFormatting>
  <conditionalFormatting sqref="C17:P24">
    <cfRule type="expression" dxfId="142" priority="1">
      <formula>MOD(ROW(A2),2)=0</formula>
    </cfRule>
    <cfRule type="expression" dxfId="141" priority="4">
      <formula>MOD(ROW(A1),2)=0</formula>
    </cfRule>
  </conditionalFormatting>
  <conditionalFormatting sqref="E17:E24">
    <cfRule type="iconSet" priority="5">
      <iconSet iconSet="5Rating">
        <cfvo type="percent" val="0"/>
        <cfvo type="num" val="2"/>
        <cfvo type="num" val="5"/>
        <cfvo type="num" val="7"/>
        <cfvo type="num" val="9"/>
      </iconSet>
    </cfRule>
  </conditionalFormatting>
  <conditionalFormatting sqref="G17:G24">
    <cfRule type="iconSet" priority="6">
      <iconSet iconSet="5Rating">
        <cfvo type="percent" val="0"/>
        <cfvo type="num" val="2"/>
        <cfvo type="num" val="5"/>
        <cfvo type="num" val="7"/>
        <cfvo type="num" val="9"/>
      </iconSet>
    </cfRule>
  </conditionalFormatting>
  <conditionalFormatting sqref="I17:I24">
    <cfRule type="iconSet" priority="7">
      <iconSet iconSet="5Rating">
        <cfvo type="percent" val="0"/>
        <cfvo type="num" val="2"/>
        <cfvo type="num" val="5"/>
        <cfvo type="num" val="7"/>
        <cfvo type="num" val="9"/>
      </iconSet>
    </cfRule>
  </conditionalFormatting>
  <conditionalFormatting sqref="K17:K24">
    <cfRule type="iconSet" priority="8">
      <iconSet iconSet="5Rating">
        <cfvo type="percent" val="0"/>
        <cfvo type="num" val="2"/>
        <cfvo type="num" val="5"/>
        <cfvo type="num" val="7"/>
        <cfvo type="num" val="9"/>
      </iconSet>
    </cfRule>
  </conditionalFormatting>
  <conditionalFormatting sqref="M17:M24">
    <cfRule type="iconSet" priority="9">
      <iconSet iconSet="5Rating">
        <cfvo type="percent" val="0"/>
        <cfvo type="num" val="2"/>
        <cfvo type="num" val="5"/>
        <cfvo type="num" val="7"/>
        <cfvo type="num" val="9"/>
      </iconSet>
    </cfRule>
  </conditionalFormatting>
  <conditionalFormatting sqref="O17:O24">
    <cfRule type="iconSet" priority="10">
      <iconSet iconSet="5Rating">
        <cfvo type="percent" val="0"/>
        <cfvo type="num" val="2"/>
        <cfvo type="num" val="5"/>
        <cfvo type="num" val="7"/>
        <cfvo type="num" val="9"/>
      </iconSet>
    </cfRule>
  </conditionalFormatting>
  <dataValidations count="3">
    <dataValidation type="list" showInputMessage="1" showErrorMessage="1" sqref="J27" xr:uid="{00000000-0002-0000-1500-000000000000}">
      <formula1>"1,2,3"</formula1>
    </dataValidation>
    <dataValidation showInputMessage="1" showErrorMessage="1" sqref="G26:G27" xr:uid="{00000000-0002-0000-1500-000001000000}"/>
    <dataValidation type="list" allowBlank="1" showInputMessage="1" showErrorMessage="1" sqref="D17:E24 G17:G24 I17:I24 K17:K24 M17:M24 O17:O24" xr:uid="{00000000-0002-0000-1500-000002000000}">
      <formula1>"1,2,3,4,5,6,7,8,9,10"</formula1>
    </dataValidation>
  </dataValidations>
  <hyperlinks>
    <hyperlink ref="A11" location="x!A192" display="x!A192" xr:uid="{00000000-0004-0000-1500-000000000000}"/>
  </hyperlinks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75" orientation="landscape" r:id="rId1"/>
  <headerFooter>
    <oddFooter>&amp;L&amp;8&amp;K00-048(c) S.Imboden&amp;R&amp;8&amp;K00-048Seite &amp;P von &amp;N</oddFooter>
  </headerFooter>
  <drawing r:id="rId2"/>
  <legacyDrawing r:id="rId3"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Massnahmen">
    <tabColor theme="4" tint="-0.249977111117893"/>
    <pageSetUpPr fitToPage="1"/>
  </sheetPr>
  <dimension ref="A1:X93"/>
  <sheetViews>
    <sheetView showGridLines="0" zoomScaleNormal="100" workbookViewId="0">
      <pane ySplit="6" topLeftCell="A7" activePane="bottomLeft" state="frozen"/>
      <selection activeCell="B1" sqref="B1"/>
      <selection pane="bottomLeft" activeCell="A2" sqref="A2"/>
    </sheetView>
  </sheetViews>
  <sheetFormatPr baseColWidth="10" defaultColWidth="11.44140625" defaultRowHeight="18.75" customHeight="1" x14ac:dyDescent="0.3"/>
  <cols>
    <col min="1" max="1" width="6" style="381" customWidth="1"/>
    <col min="2" max="2" width="4.21875" style="429" bestFit="1" customWidth="1"/>
    <col min="3" max="3" width="27.77734375" style="386" customWidth="1"/>
    <col min="4" max="4" width="3.21875" style="430" customWidth="1"/>
    <col min="5" max="5" width="28.21875" style="386" customWidth="1"/>
    <col min="6" max="6" width="2" style="386" customWidth="1"/>
    <col min="7" max="7" width="9.44140625" style="434" customWidth="1"/>
    <col min="8" max="8" width="8.77734375" style="434" customWidth="1"/>
    <col min="9" max="9" width="7.21875" style="434" bestFit="1" customWidth="1"/>
    <col min="10" max="11" width="7.5546875" style="434" hidden="1" customWidth="1"/>
    <col min="12" max="12" width="4.5546875" style="435" customWidth="1"/>
    <col min="13" max="13" width="3.21875" style="429" customWidth="1"/>
    <col min="14" max="14" width="37.77734375" style="386" customWidth="1"/>
    <col min="15" max="15" width="3.21875" style="430" customWidth="1"/>
    <col min="16" max="16" width="33" style="386" customWidth="1"/>
    <col min="17" max="17" width="2" style="386" customWidth="1"/>
    <col min="18" max="19" width="8.77734375" style="434" customWidth="1"/>
    <col min="20" max="20" width="7.21875" style="434" customWidth="1"/>
    <col min="21" max="22" width="7.5546875" style="434" hidden="1" customWidth="1"/>
    <col min="23" max="23" width="4.5546875" style="435" customWidth="1"/>
    <col min="24" max="24" width="3.77734375" style="550" customWidth="1"/>
    <col min="25" max="44" width="3.77734375" style="150" customWidth="1"/>
    <col min="45" max="16384" width="11.44140625" style="150"/>
  </cols>
  <sheetData>
    <row r="1" spans="1:24" s="82" customFormat="1" ht="43.95" customHeight="1" x14ac:dyDescent="0.3">
      <c r="A1" s="78"/>
      <c r="B1" s="78"/>
      <c r="C1" s="79" t="str">
        <f ca="1">' '!A490</f>
        <v>M A R K E T I N G   Z I E L E  &amp;  S T R A T E G I E N</v>
      </c>
      <c r="D1" s="372"/>
      <c r="E1" s="79"/>
      <c r="F1" s="79"/>
      <c r="G1" s="79"/>
      <c r="H1" s="79"/>
      <c r="I1" s="79"/>
      <c r="J1" s="79"/>
      <c r="K1" s="79"/>
      <c r="L1" s="79"/>
      <c r="M1" s="79"/>
      <c r="N1" s="79"/>
      <c r="O1" s="771"/>
      <c r="P1" s="79"/>
      <c r="Q1" s="79"/>
      <c r="R1" s="772"/>
      <c r="S1" s="772"/>
      <c r="T1" s="79"/>
      <c r="U1" s="772"/>
      <c r="V1" s="772"/>
      <c r="W1" s="80"/>
      <c r="X1" s="773"/>
    </row>
    <row r="2" spans="1:24" s="82" customFormat="1" ht="0.6" customHeight="1" x14ac:dyDescent="0.3">
      <c r="A2" s="374"/>
      <c r="B2" s="78"/>
      <c r="C2" s="81"/>
      <c r="D2" s="375"/>
      <c r="E2" s="81"/>
      <c r="F2" s="81"/>
      <c r="G2" s="81"/>
      <c r="H2" s="81"/>
      <c r="I2" s="81"/>
      <c r="J2" s="81"/>
      <c r="K2" s="81"/>
      <c r="L2" s="81"/>
      <c r="M2" s="81"/>
      <c r="N2" s="81"/>
      <c r="O2" s="375"/>
      <c r="P2" s="81"/>
      <c r="Q2" s="81"/>
      <c r="R2" s="774"/>
      <c r="S2" s="774"/>
      <c r="T2" s="81"/>
      <c r="U2" s="774"/>
      <c r="V2" s="774"/>
      <c r="W2" s="81"/>
      <c r="X2" s="773"/>
    </row>
    <row r="3" spans="1:24" s="93" customFormat="1" ht="20.25" customHeight="1" x14ac:dyDescent="0.3">
      <c r="A3" s="378"/>
      <c r="B3" s="379"/>
      <c r="C3" s="84"/>
      <c r="D3" s="380"/>
      <c r="E3" s="379"/>
      <c r="F3" s="379"/>
      <c r="G3" s="379"/>
      <c r="H3" s="775"/>
      <c r="I3" s="379"/>
      <c r="K3" s="775"/>
      <c r="O3" s="776"/>
      <c r="R3" s="708"/>
      <c r="S3" s="708"/>
      <c r="U3" s="708"/>
      <c r="V3" s="708"/>
      <c r="X3" s="96"/>
    </row>
    <row r="4" spans="1:24" ht="6" customHeight="1" x14ac:dyDescent="0.3">
      <c r="B4" s="382"/>
      <c r="C4" s="382"/>
      <c r="D4" s="383"/>
      <c r="E4" s="382"/>
      <c r="F4" s="382"/>
      <c r="G4" s="382"/>
      <c r="H4" s="382"/>
      <c r="I4" s="382"/>
      <c r="J4" s="382"/>
      <c r="K4" s="382"/>
      <c r="L4" s="384"/>
      <c r="M4" s="385"/>
      <c r="O4" s="777"/>
    </row>
    <row r="5" spans="1:24" s="400" customFormat="1" ht="18.75" customHeight="1" x14ac:dyDescent="0.3">
      <c r="A5" s="388"/>
      <c r="B5" s="389" t="str">
        <f ca="1">' '!A495</f>
        <v>Nr.</v>
      </c>
      <c r="C5" s="390" t="str">
        <f ca="1">' '!A503</f>
        <v>Marketing-Ziele</v>
      </c>
      <c r="D5" s="391" t="str">
        <f ca="1">B5</f>
        <v>Nr.</v>
      </c>
      <c r="E5" s="392" t="str">
        <f ca="1">' '!A504</f>
        <v>Indikatoren</v>
      </c>
      <c r="F5" s="778"/>
      <c r="G5" s="779" t="str">
        <f ca="1">' '!A498</f>
        <v>IST</v>
      </c>
      <c r="H5" s="780" t="str">
        <f ca="1">' '!A499</f>
        <v>SOLL</v>
      </c>
      <c r="I5" s="393" t="str">
        <f ca="1">' '!A500</f>
        <v>erreicht</v>
      </c>
      <c r="J5" s="394" t="str">
        <f ca="1">' '!A501</f>
        <v>rot</v>
      </c>
      <c r="K5" s="394" t="str">
        <f ca="1">' '!A502</f>
        <v>gelb</v>
      </c>
      <c r="L5" s="781"/>
      <c r="M5" s="391" t="str">
        <f ca="1">B5</f>
        <v>Nr.</v>
      </c>
      <c r="N5" s="782" t="str">
        <f ca="1">' '!A496</f>
        <v>Strategien</v>
      </c>
      <c r="O5" s="391" t="str">
        <f ca="1">B5</f>
        <v>Nr.</v>
      </c>
      <c r="P5" s="611" t="str">
        <f ca="1">' '!A497</f>
        <v>Strategische Indikatoren</v>
      </c>
      <c r="Q5" s="783"/>
      <c r="R5" s="784" t="str">
        <f ca="1">G5</f>
        <v>IST</v>
      </c>
      <c r="S5" s="784" t="str">
        <f ca="1">H5</f>
        <v>SOLL</v>
      </c>
      <c r="T5" s="785" t="str">
        <f ca="1">I5</f>
        <v>erreicht</v>
      </c>
      <c r="U5" s="786" t="str">
        <f ca="1">J5</f>
        <v>rot</v>
      </c>
      <c r="V5" s="786" t="str">
        <f ca="1">K5</f>
        <v>gelb</v>
      </c>
      <c r="W5" s="787"/>
      <c r="X5" s="788" t="s">
        <v>931</v>
      </c>
    </row>
    <row r="6" spans="1:24" s="409" customFormat="1" ht="9" customHeight="1" x14ac:dyDescent="0.3">
      <c r="A6" s="401"/>
      <c r="B6" s="402"/>
      <c r="C6" s="403"/>
      <c r="D6" s="404"/>
      <c r="E6" s="403"/>
      <c r="F6" s="403"/>
      <c r="G6" s="405"/>
      <c r="H6" s="405"/>
      <c r="I6" s="405"/>
      <c r="J6" s="405"/>
      <c r="K6" s="405"/>
      <c r="L6" s="408"/>
      <c r="M6" s="402"/>
      <c r="N6" s="406"/>
      <c r="O6" s="402"/>
      <c r="P6" s="403"/>
      <c r="Q6" s="403"/>
      <c r="R6" s="405"/>
      <c r="S6" s="405"/>
      <c r="T6" s="405"/>
      <c r="U6" s="405"/>
      <c r="V6" s="405"/>
      <c r="W6" s="405"/>
      <c r="X6" s="789" t="str">
        <f>IF($C$7="","","drucken")</f>
        <v>drucken</v>
      </c>
    </row>
    <row r="7" spans="1:24" ht="15.6" x14ac:dyDescent="0.3">
      <c r="A7" s="381" t="str">
        <f t="shared" ref="A7:A14" si="0">IF($C$7="","","ok")</f>
        <v>ok</v>
      </c>
      <c r="B7" s="790">
        <v>1</v>
      </c>
      <c r="C7" s="1245" t="s">
        <v>1019</v>
      </c>
      <c r="D7" s="1230" t="s">
        <v>1999</v>
      </c>
      <c r="E7" s="1231" t="s">
        <v>1020</v>
      </c>
      <c r="F7" s="791" t="str">
        <f>IF(E7&lt;&gt;"","?","")</f>
        <v>?</v>
      </c>
      <c r="G7" s="1233">
        <v>50</v>
      </c>
      <c r="H7" s="1224">
        <v>100</v>
      </c>
      <c r="I7" s="1225">
        <f>IF(OR(G7="Ja",G7="JA",G7="ja",G7="Oui",G7="OUI",G7="oui"),100%,
IF(OR(G7="Nein",G7="NEIN",G7="nein",G7="Oon",G7="NON",G7="non"),0%,
IF(G7&lt;&gt;0,
IF(H7&gt;=G7,G7/H7,
IF(H7&lt;G7,H7/G7)),
0%)))</f>
        <v>0.5</v>
      </c>
      <c r="J7" s="1226">
        <v>0.7</v>
      </c>
      <c r="K7" s="1228">
        <v>0.9</v>
      </c>
      <c r="L7" s="1235">
        <f t="shared" ref="L7:L13" si="1">IF(E7="","",IF(I7&lt;=J7,3,IF(I7&lt;=K7,2,1)))</f>
        <v>3</v>
      </c>
      <c r="M7" s="410" t="s">
        <v>791</v>
      </c>
      <c r="N7" s="792" t="s">
        <v>1021</v>
      </c>
      <c r="O7" s="410" t="s">
        <v>827</v>
      </c>
      <c r="P7" s="792" t="s">
        <v>1020</v>
      </c>
      <c r="Q7" s="792" t="str">
        <f t="shared" ref="Q7:Q14" si="2">IF(P7&lt;&gt;"","?","")</f>
        <v>?</v>
      </c>
      <c r="R7" s="793">
        <v>0.1</v>
      </c>
      <c r="S7" s="793">
        <v>1</v>
      </c>
      <c r="T7" s="794">
        <f>IF(OR(R7="Ja",R7="JA",R7="ja",R7="Oui",R7="OUI",R7="oui"),100%,
IF(OR(R7="Nein",R7="NEIN",R7="nein",R7="Oon",R7="NON",R7="non"),0%,
IF(R7&lt;&gt;0,
IF(S7&gt;=R7,R7/S7,
IF(S7&lt;R7,S7/R7)),
0%)))</f>
        <v>0.1</v>
      </c>
      <c r="U7" s="795">
        <v>0.7</v>
      </c>
      <c r="V7" s="796">
        <v>0.9</v>
      </c>
      <c r="W7" s="797">
        <f t="shared" ref="W7:W8" si="3">IF(P7="","",IF(T7&lt;=U7,3,IF(T7&lt;=V7,2,1)))</f>
        <v>3</v>
      </c>
      <c r="X7" s="773" t="str">
        <f>IF($C$7="","","drucken")</f>
        <v>drucken</v>
      </c>
    </row>
    <row r="8" spans="1:24" ht="15.6" x14ac:dyDescent="0.3">
      <c r="A8" s="381" t="str">
        <f t="shared" si="0"/>
        <v>ok</v>
      </c>
      <c r="B8" s="798">
        <v>1</v>
      </c>
      <c r="C8" s="1245"/>
      <c r="D8" s="1230"/>
      <c r="E8" s="1232"/>
      <c r="F8" s="799"/>
      <c r="G8" s="1234"/>
      <c r="H8" s="1224"/>
      <c r="I8" s="1225"/>
      <c r="J8" s="1227"/>
      <c r="K8" s="1229"/>
      <c r="L8" s="1235"/>
      <c r="M8" s="410" t="s">
        <v>792</v>
      </c>
      <c r="N8" s="792"/>
      <c r="O8" s="410" t="s">
        <v>828</v>
      </c>
      <c r="P8" s="792"/>
      <c r="Q8" s="792" t="str">
        <f t="shared" si="2"/>
        <v/>
      </c>
      <c r="R8" s="800"/>
      <c r="S8" s="800"/>
      <c r="T8" s="794">
        <f t="shared" ref="T8:T14" si="4">IF(OR(R8="Ja",R8="JA",R8="ja",R8="Oui",R8="OUI",R8="oui"),100%,
IF(OR(R8="Nein",R8="NEIN",R8="nein",R8="Oon",R8="NON",R8="non"),0%,
IF(R8&lt;&gt;0,
IF(S8&gt;=R8,R8/S8,
IF(S8&lt;R8,S8/R8)),
0%)))</f>
        <v>0</v>
      </c>
      <c r="U8" s="795">
        <v>0.7</v>
      </c>
      <c r="V8" s="796">
        <v>0.9</v>
      </c>
      <c r="W8" s="797" t="str">
        <f t="shared" si="3"/>
        <v/>
      </c>
      <c r="X8" s="773" t="str">
        <f t="shared" ref="X8:X14" si="5">IF($C$7="","","drucken")</f>
        <v>drucken</v>
      </c>
    </row>
    <row r="9" spans="1:24" ht="15.6" x14ac:dyDescent="0.3">
      <c r="A9" s="381" t="str">
        <f t="shared" si="0"/>
        <v>ok</v>
      </c>
      <c r="B9" s="798">
        <v>1</v>
      </c>
      <c r="C9" s="1245"/>
      <c r="D9" s="1230" t="s">
        <v>792</v>
      </c>
      <c r="E9" s="1240"/>
      <c r="F9" s="791" t="str">
        <f>IF(E9&lt;&gt;"","?","")</f>
        <v/>
      </c>
      <c r="G9" s="1224"/>
      <c r="H9" s="1224"/>
      <c r="I9" s="1225">
        <f>IF(OR(G9="Ja",G9="JA",G9="ja",G9="Oui",G9="OUI",G9="oui"),100%,
IF(OR(G9="Nein",G9="NEIN",G9="nein",G9="Oon",G9="NON",G9="non"),0%,
IF(G9&lt;&gt;0,
IF(H9&gt;=G9,G9/H9,
IF(H9&lt;G9,H9/G9)),
0%)))</f>
        <v>0</v>
      </c>
      <c r="J9" s="1226">
        <v>0.7</v>
      </c>
      <c r="K9" s="1228">
        <v>0.9</v>
      </c>
      <c r="L9" s="1235" t="str">
        <f t="shared" si="1"/>
        <v/>
      </c>
      <c r="M9" s="410" t="s">
        <v>793</v>
      </c>
      <c r="N9" s="792"/>
      <c r="O9" s="410" t="s">
        <v>829</v>
      </c>
      <c r="P9" s="792"/>
      <c r="Q9" s="792" t="str">
        <f t="shared" si="2"/>
        <v/>
      </c>
      <c r="R9" s="800"/>
      <c r="S9" s="800"/>
      <c r="T9" s="794">
        <f t="shared" si="4"/>
        <v>0</v>
      </c>
      <c r="U9" s="795">
        <v>0.7</v>
      </c>
      <c r="V9" s="796">
        <v>0.9</v>
      </c>
      <c r="W9" s="797" t="str">
        <f>IF(P9="","",IF(T9&lt;=U9,3,IF(T9&lt;=V9,2,1)))</f>
        <v/>
      </c>
      <c r="X9" s="773" t="str">
        <f t="shared" si="5"/>
        <v>drucken</v>
      </c>
    </row>
    <row r="10" spans="1:24" ht="15.6" x14ac:dyDescent="0.3">
      <c r="A10" s="381" t="str">
        <f t="shared" si="0"/>
        <v>ok</v>
      </c>
      <c r="B10" s="798">
        <v>1</v>
      </c>
      <c r="C10" s="1245"/>
      <c r="D10" s="1230"/>
      <c r="E10" s="1240"/>
      <c r="F10" s="799"/>
      <c r="G10" s="1224"/>
      <c r="H10" s="1224"/>
      <c r="I10" s="1225"/>
      <c r="J10" s="1227"/>
      <c r="K10" s="1229"/>
      <c r="L10" s="1235"/>
      <c r="M10" s="410" t="s">
        <v>794</v>
      </c>
      <c r="N10" s="792"/>
      <c r="O10" s="410" t="s">
        <v>830</v>
      </c>
      <c r="P10" s="792"/>
      <c r="Q10" s="792" t="str">
        <f t="shared" si="2"/>
        <v/>
      </c>
      <c r="R10" s="800"/>
      <c r="S10" s="800"/>
      <c r="T10" s="794">
        <f t="shared" si="4"/>
        <v>0</v>
      </c>
      <c r="U10" s="795">
        <v>0.7</v>
      </c>
      <c r="V10" s="796">
        <v>0.9</v>
      </c>
      <c r="W10" s="797" t="str">
        <f t="shared" ref="W10:W14" si="6">IF(P10="","",IF(T10&lt;=U10,3,IF(T10&lt;=V10,2,1)))</f>
        <v/>
      </c>
      <c r="X10" s="773" t="str">
        <f t="shared" si="5"/>
        <v>drucken</v>
      </c>
    </row>
    <row r="11" spans="1:24" ht="15.6" x14ac:dyDescent="0.3">
      <c r="A11" s="381" t="str">
        <f t="shared" si="0"/>
        <v>ok</v>
      </c>
      <c r="B11" s="798">
        <v>1</v>
      </c>
      <c r="C11" s="1245"/>
      <c r="D11" s="1246" t="s">
        <v>793</v>
      </c>
      <c r="E11" s="1250"/>
      <c r="F11" s="791" t="str">
        <f>IF(E11&lt;&gt;"","?","")</f>
        <v/>
      </c>
      <c r="G11" s="1224"/>
      <c r="H11" s="1224"/>
      <c r="I11" s="1225">
        <f t="shared" ref="I11" si="7">IF(OR(G11="Ja",G11="JA",G11="ja",G11="Oui",G11="OUI",G11="oui"),100%,
IF(OR(G11="Nein",G11="NEIN",G11="nein",G11="Oon",G11="NON",G11="non"),0%,
IF(G11&lt;&gt;0,
IF(H11&gt;=G11,G11/H11,
IF(H11&lt;G11,H11/G11)),
0%)))</f>
        <v>0</v>
      </c>
      <c r="J11" s="1226">
        <v>0.7</v>
      </c>
      <c r="K11" s="1228">
        <v>0.9</v>
      </c>
      <c r="L11" s="1235" t="str">
        <f t="shared" si="1"/>
        <v/>
      </c>
      <c r="M11" s="410" t="s">
        <v>795</v>
      </c>
      <c r="N11" s="792"/>
      <c r="O11" s="410" t="s">
        <v>831</v>
      </c>
      <c r="P11" s="792"/>
      <c r="Q11" s="792" t="str">
        <f t="shared" si="2"/>
        <v/>
      </c>
      <c r="R11" s="800"/>
      <c r="S11" s="800"/>
      <c r="T11" s="794">
        <f t="shared" si="4"/>
        <v>0</v>
      </c>
      <c r="U11" s="795">
        <v>0.7</v>
      </c>
      <c r="V11" s="796">
        <v>0.9</v>
      </c>
      <c r="W11" s="797" t="str">
        <f t="shared" si="6"/>
        <v/>
      </c>
      <c r="X11" s="773" t="str">
        <f t="shared" si="5"/>
        <v>drucken</v>
      </c>
    </row>
    <row r="12" spans="1:24" ht="15.6" x14ac:dyDescent="0.3">
      <c r="A12" s="381" t="str">
        <f t="shared" si="0"/>
        <v>ok</v>
      </c>
      <c r="B12" s="798">
        <v>1</v>
      </c>
      <c r="C12" s="1245"/>
      <c r="D12" s="1247"/>
      <c r="E12" s="1240"/>
      <c r="F12" s="799"/>
      <c r="G12" s="1224"/>
      <c r="H12" s="1224"/>
      <c r="I12" s="1225"/>
      <c r="J12" s="1227"/>
      <c r="K12" s="1229"/>
      <c r="L12" s="1235"/>
      <c r="M12" s="410" t="s">
        <v>796</v>
      </c>
      <c r="N12" s="792"/>
      <c r="O12" s="410" t="s">
        <v>832</v>
      </c>
      <c r="P12" s="792"/>
      <c r="Q12" s="792" t="str">
        <f t="shared" si="2"/>
        <v/>
      </c>
      <c r="R12" s="800"/>
      <c r="S12" s="800"/>
      <c r="T12" s="794">
        <f t="shared" si="4"/>
        <v>0</v>
      </c>
      <c r="U12" s="795">
        <v>0.7</v>
      </c>
      <c r="V12" s="796">
        <v>0.9</v>
      </c>
      <c r="W12" s="797" t="str">
        <f t="shared" si="6"/>
        <v/>
      </c>
      <c r="X12" s="773" t="str">
        <f t="shared" si="5"/>
        <v>drucken</v>
      </c>
    </row>
    <row r="13" spans="1:24" ht="15.6" x14ac:dyDescent="0.3">
      <c r="A13" s="381" t="str">
        <f t="shared" si="0"/>
        <v>ok</v>
      </c>
      <c r="B13" s="798">
        <v>1</v>
      </c>
      <c r="C13" s="1245"/>
      <c r="D13" s="1246" t="s">
        <v>794</v>
      </c>
      <c r="E13" s="1240"/>
      <c r="F13" s="791" t="str">
        <f>IF(E13&lt;&gt;"","?","")</f>
        <v/>
      </c>
      <c r="G13" s="1224"/>
      <c r="H13" s="1224"/>
      <c r="I13" s="1225">
        <f t="shared" ref="I13" si="8">IF(OR(G13="Ja",G13="JA",G13="ja",G13="Oui",G13="OUI",G13="oui"),100%,
IF(OR(G13="Nein",G13="NEIN",G13="nein",G13="Oon",G13="NON",G13="non"),0%,
IF(G13&lt;&gt;0,
IF(H13&gt;=G13,G13/H13,
IF(H13&lt;G13,H13/G13)),
0%)))</f>
        <v>0</v>
      </c>
      <c r="J13" s="1226">
        <v>0.7</v>
      </c>
      <c r="K13" s="1228">
        <v>0.9</v>
      </c>
      <c r="L13" s="1235" t="str">
        <f t="shared" si="1"/>
        <v/>
      </c>
      <c r="M13" s="410" t="s">
        <v>797</v>
      </c>
      <c r="N13" s="792"/>
      <c r="O13" s="410" t="s">
        <v>833</v>
      </c>
      <c r="P13" s="792"/>
      <c r="Q13" s="792" t="str">
        <f t="shared" si="2"/>
        <v/>
      </c>
      <c r="R13" s="800"/>
      <c r="S13" s="800"/>
      <c r="T13" s="794">
        <f t="shared" si="4"/>
        <v>0</v>
      </c>
      <c r="U13" s="795">
        <v>0.7</v>
      </c>
      <c r="V13" s="796">
        <v>0.9</v>
      </c>
      <c r="W13" s="797" t="str">
        <f t="shared" si="6"/>
        <v/>
      </c>
      <c r="X13" s="773" t="str">
        <f t="shared" si="5"/>
        <v>drucken</v>
      </c>
    </row>
    <row r="14" spans="1:24" ht="15.6" x14ac:dyDescent="0.3">
      <c r="A14" s="381" t="str">
        <f t="shared" si="0"/>
        <v>ok</v>
      </c>
      <c r="B14" s="798">
        <v>1</v>
      </c>
      <c r="C14" s="1245"/>
      <c r="D14" s="1247"/>
      <c r="E14" s="1240"/>
      <c r="F14" s="801"/>
      <c r="G14" s="1224"/>
      <c r="H14" s="1224"/>
      <c r="I14" s="1236"/>
      <c r="J14" s="1227"/>
      <c r="K14" s="1229"/>
      <c r="L14" s="1235"/>
      <c r="M14" s="410" t="s">
        <v>798</v>
      </c>
      <c r="N14" s="792"/>
      <c r="O14" s="802" t="s">
        <v>834</v>
      </c>
      <c r="P14" s="792"/>
      <c r="Q14" s="792" t="str">
        <f t="shared" si="2"/>
        <v/>
      </c>
      <c r="R14" s="800"/>
      <c r="S14" s="800"/>
      <c r="T14" s="794">
        <f t="shared" si="4"/>
        <v>0</v>
      </c>
      <c r="U14" s="795">
        <v>0.7</v>
      </c>
      <c r="V14" s="796">
        <v>0.9</v>
      </c>
      <c r="W14" s="797" t="str">
        <f t="shared" si="6"/>
        <v/>
      </c>
      <c r="X14" s="773" t="str">
        <f t="shared" si="5"/>
        <v>drucken</v>
      </c>
    </row>
    <row r="15" spans="1:24" ht="15.6" x14ac:dyDescent="0.3">
      <c r="A15" s="381" t="str">
        <f t="shared" ref="A15:A22" si="9">IF($C$15="","","ok")</f>
        <v>ok</v>
      </c>
      <c r="B15" s="790">
        <v>2</v>
      </c>
      <c r="C15" s="1237" t="s">
        <v>1023</v>
      </c>
      <c r="D15" s="1238" t="s">
        <v>795</v>
      </c>
      <c r="E15" s="1240"/>
      <c r="F15" s="803" t="str">
        <f>IF(E15&lt;&gt;"","?","")</f>
        <v/>
      </c>
      <c r="G15" s="1241"/>
      <c r="H15" s="1243"/>
      <c r="I15" s="1244">
        <f>IF(OR(G15="Ja",G15="JA",G15="ja",G15="Oui",G15="OUI",G15="oui"),100%,
IF(OR(G15="Nein",G15="NEIN",G15="nein",G15="Oon",G15="NON",G15="non"),0%,
IF(G15&lt;&gt;0,
IF(H15&gt;=G15,G15/H15,
IF(H15&lt;G15,H15/G15)),
0%)))</f>
        <v>0</v>
      </c>
      <c r="J15" s="1251">
        <v>0.7</v>
      </c>
      <c r="K15" s="1253">
        <v>0.9</v>
      </c>
      <c r="L15" s="1255" t="str">
        <f t="shared" ref="L15:L21" si="10">IF(E15="","",IF(I15&lt;=J15,3,IF(I15&lt;=K15,2,1)))</f>
        <v/>
      </c>
      <c r="M15" s="410" t="s">
        <v>799</v>
      </c>
      <c r="N15" s="804"/>
      <c r="O15" s="805" t="s">
        <v>835</v>
      </c>
      <c r="P15" s="804"/>
      <c r="Q15" s="804" t="str">
        <f t="shared" ref="Q15:Q22" si="11">IF(P15&lt;&gt;"","?","")</f>
        <v/>
      </c>
      <c r="R15" s="806"/>
      <c r="S15" s="806"/>
      <c r="T15" s="807">
        <f>IF(OR(R15="Ja",R15="JA",R15="ja",R15="Oui",R15="OUI",R15="oui"),100%,
IF(OR(R15="Nein",R15="NEIN",R15="nein",R15="Oon",R15="NON",R15="non"),0%,
IF(R15&lt;&gt;0,
IF(S15&gt;=R15,R15/S15,
IF(S15&lt;R15,S15/R15)),
0%)))</f>
        <v>0</v>
      </c>
      <c r="U15" s="808">
        <v>0.7</v>
      </c>
      <c r="V15" s="809">
        <v>0.9</v>
      </c>
      <c r="W15" s="810" t="str">
        <f t="shared" ref="W15:W16" si="12">IF(P15="","",IF(T15&lt;=U15,3,IF(T15&lt;=V15,2,1)))</f>
        <v/>
      </c>
      <c r="X15" s="773" t="str">
        <f>IF($C$15="","","drucken")</f>
        <v>drucken</v>
      </c>
    </row>
    <row r="16" spans="1:24" ht="15.6" x14ac:dyDescent="0.3">
      <c r="A16" s="381" t="str">
        <f t="shared" si="9"/>
        <v>ok</v>
      </c>
      <c r="B16" s="798">
        <v>2</v>
      </c>
      <c r="C16" s="1237"/>
      <c r="D16" s="1239"/>
      <c r="E16" s="1240"/>
      <c r="F16" s="811"/>
      <c r="G16" s="1242"/>
      <c r="H16" s="1243"/>
      <c r="I16" s="1244"/>
      <c r="J16" s="1252"/>
      <c r="K16" s="1254"/>
      <c r="L16" s="1255"/>
      <c r="M16" s="410" t="s">
        <v>800</v>
      </c>
      <c r="N16" s="804"/>
      <c r="O16" s="805" t="s">
        <v>836</v>
      </c>
      <c r="P16" s="804"/>
      <c r="Q16" s="804" t="str">
        <f t="shared" si="11"/>
        <v/>
      </c>
      <c r="R16" s="806"/>
      <c r="S16" s="806"/>
      <c r="T16" s="807">
        <f t="shared" ref="T16:T22" si="13">IF(OR(R16="Ja",R16="JA",R16="ja",R16="Oui",R16="OUI",R16="oui"),100%,
IF(OR(R16="Nein",R16="NEIN",R16="nein",R16="Oon",R16="NON",R16="non"),0%,
IF(R16&lt;&gt;0,
IF(S16&gt;=R16,R16/S16,
IF(S16&lt;R16,S16/R16)),
0%)))</f>
        <v>0</v>
      </c>
      <c r="U16" s="808">
        <v>0.7</v>
      </c>
      <c r="V16" s="809">
        <v>0.9</v>
      </c>
      <c r="W16" s="810" t="str">
        <f t="shared" si="12"/>
        <v/>
      </c>
      <c r="X16" s="773" t="str">
        <f t="shared" ref="X16:X22" si="14">IF($C$15="","","drucken")</f>
        <v>drucken</v>
      </c>
    </row>
    <row r="17" spans="1:24" ht="15.6" x14ac:dyDescent="0.3">
      <c r="A17" s="381" t="str">
        <f t="shared" si="9"/>
        <v>ok</v>
      </c>
      <c r="B17" s="798">
        <v>2</v>
      </c>
      <c r="C17" s="1237"/>
      <c r="D17" s="1238" t="s">
        <v>796</v>
      </c>
      <c r="E17" s="1249"/>
      <c r="F17" s="803" t="str">
        <f>IF(E17&lt;&gt;"","?","")</f>
        <v/>
      </c>
      <c r="G17" s="1243"/>
      <c r="H17" s="1243"/>
      <c r="I17" s="1244">
        <f>IF(OR(G17="Ja",G17="JA",G17="ja",G17="Oui",G17="OUI",G17="oui"),100%,
IF(OR(G17="Nein",G17="NEIN",G17="nein",G17="Oon",G17="NON",G17="non"),0%,
IF(G17&lt;&gt;0,
IF(H17&gt;=G17,G17/H17,
IF(H17&lt;G17,H17/G17)),
0%)))</f>
        <v>0</v>
      </c>
      <c r="J17" s="1251">
        <v>0.7</v>
      </c>
      <c r="K17" s="1253">
        <v>0.9</v>
      </c>
      <c r="L17" s="1255" t="str">
        <f t="shared" si="10"/>
        <v/>
      </c>
      <c r="M17" s="410" t="s">
        <v>801</v>
      </c>
      <c r="N17" s="804"/>
      <c r="O17" s="805" t="s">
        <v>837</v>
      </c>
      <c r="P17" s="804"/>
      <c r="Q17" s="804" t="str">
        <f t="shared" si="11"/>
        <v/>
      </c>
      <c r="R17" s="806"/>
      <c r="S17" s="806"/>
      <c r="T17" s="807">
        <f t="shared" si="13"/>
        <v>0</v>
      </c>
      <c r="U17" s="808">
        <v>0.7</v>
      </c>
      <c r="V17" s="809">
        <v>0.9</v>
      </c>
      <c r="W17" s="810" t="str">
        <f>IF(P17="","",IF(T17&lt;=U17,3,IF(T17&lt;=V17,2,1)))</f>
        <v/>
      </c>
      <c r="X17" s="773" t="str">
        <f t="shared" si="14"/>
        <v>drucken</v>
      </c>
    </row>
    <row r="18" spans="1:24" ht="15.6" x14ac:dyDescent="0.3">
      <c r="A18" s="381" t="str">
        <f t="shared" si="9"/>
        <v>ok</v>
      </c>
      <c r="B18" s="798">
        <v>2</v>
      </c>
      <c r="C18" s="1237"/>
      <c r="D18" s="1239"/>
      <c r="E18" s="1249"/>
      <c r="F18" s="811"/>
      <c r="G18" s="1243"/>
      <c r="H18" s="1243"/>
      <c r="I18" s="1244"/>
      <c r="J18" s="1252"/>
      <c r="K18" s="1254"/>
      <c r="L18" s="1255"/>
      <c r="M18" s="410" t="s">
        <v>802</v>
      </c>
      <c r="N18" s="804"/>
      <c r="O18" s="805" t="s">
        <v>838</v>
      </c>
      <c r="P18" s="804"/>
      <c r="Q18" s="804" t="str">
        <f t="shared" si="11"/>
        <v/>
      </c>
      <c r="R18" s="806"/>
      <c r="S18" s="806"/>
      <c r="T18" s="807">
        <f t="shared" si="13"/>
        <v>0</v>
      </c>
      <c r="U18" s="808">
        <v>0.7</v>
      </c>
      <c r="V18" s="809">
        <v>0.9</v>
      </c>
      <c r="W18" s="810" t="str">
        <f t="shared" ref="W18:W22" si="15">IF(P18="","",IF(T18&lt;=U18,3,IF(T18&lt;=V18,2,1)))</f>
        <v/>
      </c>
      <c r="X18" s="773" t="str">
        <f t="shared" si="14"/>
        <v>drucken</v>
      </c>
    </row>
    <row r="19" spans="1:24" ht="15.6" x14ac:dyDescent="0.3">
      <c r="A19" s="381" t="str">
        <f t="shared" si="9"/>
        <v>ok</v>
      </c>
      <c r="B19" s="798">
        <v>2</v>
      </c>
      <c r="C19" s="1237"/>
      <c r="D19" s="1238" t="s">
        <v>797</v>
      </c>
      <c r="E19" s="1248"/>
      <c r="F19" s="803" t="str">
        <f>IF(E19&lt;&gt;"","?","")</f>
        <v/>
      </c>
      <c r="G19" s="1243"/>
      <c r="H19" s="1243"/>
      <c r="I19" s="1244">
        <f t="shared" ref="I19" si="16">IF(OR(G19="Ja",G19="JA",G19="ja",G19="Oui",G19="OUI",G19="oui"),100%,
IF(OR(G19="Nein",G19="NEIN",G19="nein",G19="Oon",G19="NON",G19="non"),0%,
IF(G19&lt;&gt;0,
IF(H19&gt;=G19,G19/H19,
IF(H19&lt;G19,H19/G19)),
0%)))</f>
        <v>0</v>
      </c>
      <c r="J19" s="1251">
        <v>0.7</v>
      </c>
      <c r="K19" s="1253">
        <v>0.9</v>
      </c>
      <c r="L19" s="1255" t="str">
        <f t="shared" si="10"/>
        <v/>
      </c>
      <c r="M19" s="410" t="s">
        <v>803</v>
      </c>
      <c r="N19" s="804"/>
      <c r="O19" s="805" t="s">
        <v>839</v>
      </c>
      <c r="P19" s="804"/>
      <c r="Q19" s="804" t="str">
        <f t="shared" si="11"/>
        <v/>
      </c>
      <c r="R19" s="806"/>
      <c r="S19" s="806"/>
      <c r="T19" s="807">
        <f t="shared" si="13"/>
        <v>0</v>
      </c>
      <c r="U19" s="808">
        <v>0.7</v>
      </c>
      <c r="V19" s="809">
        <v>0.9</v>
      </c>
      <c r="W19" s="810" t="str">
        <f t="shared" si="15"/>
        <v/>
      </c>
      <c r="X19" s="773" t="str">
        <f t="shared" si="14"/>
        <v>drucken</v>
      </c>
    </row>
    <row r="20" spans="1:24" ht="15.6" x14ac:dyDescent="0.3">
      <c r="A20" s="381" t="str">
        <f t="shared" si="9"/>
        <v>ok</v>
      </c>
      <c r="B20" s="798">
        <v>2</v>
      </c>
      <c r="C20" s="1237"/>
      <c r="D20" s="1239"/>
      <c r="E20" s="1249"/>
      <c r="F20" s="811"/>
      <c r="G20" s="1243"/>
      <c r="H20" s="1243"/>
      <c r="I20" s="1244"/>
      <c r="J20" s="1252"/>
      <c r="K20" s="1254"/>
      <c r="L20" s="1255"/>
      <c r="M20" s="410" t="s">
        <v>804</v>
      </c>
      <c r="N20" s="804"/>
      <c r="O20" s="805" t="s">
        <v>840</v>
      </c>
      <c r="P20" s="804"/>
      <c r="Q20" s="804" t="str">
        <f t="shared" si="11"/>
        <v/>
      </c>
      <c r="R20" s="806"/>
      <c r="S20" s="806"/>
      <c r="T20" s="807">
        <f t="shared" si="13"/>
        <v>0</v>
      </c>
      <c r="U20" s="808">
        <v>0.7</v>
      </c>
      <c r="V20" s="809">
        <v>0.9</v>
      </c>
      <c r="W20" s="810" t="str">
        <f t="shared" si="15"/>
        <v/>
      </c>
      <c r="X20" s="773" t="str">
        <f t="shared" si="14"/>
        <v>drucken</v>
      </c>
    </row>
    <row r="21" spans="1:24" ht="15.6" x14ac:dyDescent="0.3">
      <c r="A21" s="381" t="str">
        <f t="shared" si="9"/>
        <v>ok</v>
      </c>
      <c r="B21" s="798">
        <v>2</v>
      </c>
      <c r="C21" s="1237"/>
      <c r="D21" s="1238" t="s">
        <v>798</v>
      </c>
      <c r="E21" s="1249"/>
      <c r="F21" s="803" t="str">
        <f>IF(E21&lt;&gt;"","?","")</f>
        <v/>
      </c>
      <c r="G21" s="1243"/>
      <c r="H21" s="1243"/>
      <c r="I21" s="1244">
        <f t="shared" ref="I21" si="17">IF(OR(G21="Ja",G21="JA",G21="ja",G21="Oui",G21="OUI",G21="oui"),100%,
IF(OR(G21="Nein",G21="NEIN",G21="nein",G21="Oon",G21="NON",G21="non"),0%,
IF(G21&lt;&gt;0,
IF(H21&gt;=G21,G21/H21,
IF(H21&lt;G21,H21/G21)),
0%)))</f>
        <v>0</v>
      </c>
      <c r="J21" s="1251">
        <v>0.7</v>
      </c>
      <c r="K21" s="1253">
        <v>0.9</v>
      </c>
      <c r="L21" s="1255" t="str">
        <f t="shared" si="10"/>
        <v/>
      </c>
      <c r="M21" s="410" t="s">
        <v>805</v>
      </c>
      <c r="N21" s="804"/>
      <c r="O21" s="805" t="s">
        <v>841</v>
      </c>
      <c r="P21" s="804"/>
      <c r="Q21" s="804" t="str">
        <f t="shared" si="11"/>
        <v/>
      </c>
      <c r="R21" s="806"/>
      <c r="S21" s="806"/>
      <c r="T21" s="807">
        <f t="shared" si="13"/>
        <v>0</v>
      </c>
      <c r="U21" s="808">
        <v>0.7</v>
      </c>
      <c r="V21" s="809">
        <v>0.9</v>
      </c>
      <c r="W21" s="810" t="str">
        <f t="shared" si="15"/>
        <v/>
      </c>
      <c r="X21" s="773" t="str">
        <f t="shared" si="14"/>
        <v>drucken</v>
      </c>
    </row>
    <row r="22" spans="1:24" ht="15.6" x14ac:dyDescent="0.3">
      <c r="A22" s="381" t="str">
        <f t="shared" si="9"/>
        <v>ok</v>
      </c>
      <c r="B22" s="798">
        <v>2</v>
      </c>
      <c r="C22" s="1237"/>
      <c r="D22" s="1239"/>
      <c r="E22" s="1249"/>
      <c r="F22" s="812"/>
      <c r="G22" s="1243"/>
      <c r="H22" s="1243"/>
      <c r="I22" s="1256"/>
      <c r="J22" s="1252"/>
      <c r="K22" s="1254"/>
      <c r="L22" s="1255"/>
      <c r="M22" s="410" t="s">
        <v>806</v>
      </c>
      <c r="N22" s="804"/>
      <c r="O22" s="805" t="s">
        <v>842</v>
      </c>
      <c r="P22" s="804"/>
      <c r="Q22" s="804" t="str">
        <f t="shared" si="11"/>
        <v/>
      </c>
      <c r="R22" s="806"/>
      <c r="S22" s="806"/>
      <c r="T22" s="807">
        <f t="shared" si="13"/>
        <v>0</v>
      </c>
      <c r="U22" s="808">
        <v>0.7</v>
      </c>
      <c r="V22" s="809">
        <v>0.9</v>
      </c>
      <c r="W22" s="810" t="str">
        <f t="shared" si="15"/>
        <v/>
      </c>
      <c r="X22" s="773" t="str">
        <f t="shared" si="14"/>
        <v>drucken</v>
      </c>
    </row>
    <row r="23" spans="1:24" ht="15.6" x14ac:dyDescent="0.3">
      <c r="A23" s="381" t="str">
        <f t="shared" ref="A23:A30" si="18">IF($C$23="","","ok")</f>
        <v>ok</v>
      </c>
      <c r="B23" s="790">
        <v>3</v>
      </c>
      <c r="C23" s="1245" t="s">
        <v>1024</v>
      </c>
      <c r="D23" s="1246" t="s">
        <v>799</v>
      </c>
      <c r="E23" s="1231"/>
      <c r="F23" s="791" t="str">
        <f>IF(E23&lt;&gt;"","?","")</f>
        <v/>
      </c>
      <c r="G23" s="1233"/>
      <c r="H23" s="1224"/>
      <c r="I23" s="1225">
        <f>IF(OR(G23="Ja",G23="JA",G23="ja",G23="Oui",G23="OUI",G23="oui"),100%,
IF(OR(G23="Nein",G23="NEIN",G23="nein",G23="Oon",G23="NON",G23="non"),0%,
IF(G23&lt;&gt;0,
IF(H23&gt;=G23,G23/H23,
IF(H23&lt;G23,H23/G23)),
0%)))</f>
        <v>0</v>
      </c>
      <c r="J23" s="1226">
        <v>0.7</v>
      </c>
      <c r="K23" s="1228">
        <v>0.9</v>
      </c>
      <c r="L23" s="1235" t="str">
        <f t="shared" ref="L23:L29" si="19">IF(E23="","",IF(I23&lt;=J23,3,IF(I23&lt;=K23,2,1)))</f>
        <v/>
      </c>
      <c r="M23" s="410" t="s">
        <v>807</v>
      </c>
      <c r="N23" s="792"/>
      <c r="O23" s="813" t="s">
        <v>843</v>
      </c>
      <c r="P23" s="792"/>
      <c r="Q23" s="792" t="str">
        <f t="shared" ref="Q23:Q30" si="20">IF(P23&lt;&gt;"","?","")</f>
        <v/>
      </c>
      <c r="R23" s="800"/>
      <c r="S23" s="800"/>
      <c r="T23" s="794">
        <f>IF(OR(R23="Ja",R23="JA",R23="ja",R23="Oui",R23="OUI",R23="oui"),100%,
IF(OR(R23="Nein",R23="NEIN",R23="nein",R23="Oon",R23="NON",R23="non"),0%,
IF(R23&lt;&gt;0,
IF(S23&gt;=R23,R23/S23,
IF(S23&lt;R23,S23/R23)),
0%)))</f>
        <v>0</v>
      </c>
      <c r="U23" s="795">
        <v>0.7</v>
      </c>
      <c r="V23" s="796">
        <v>0.9</v>
      </c>
      <c r="W23" s="797" t="str">
        <f t="shared" ref="W23:W24" si="21">IF(P23="","",IF(T23&lt;=U23,3,IF(T23&lt;=V23,2,1)))</f>
        <v/>
      </c>
      <c r="X23" s="773" t="str">
        <f t="shared" ref="X23:X30" si="22">IF($C$23="","","drucken")</f>
        <v>drucken</v>
      </c>
    </row>
    <row r="24" spans="1:24" ht="15.6" x14ac:dyDescent="0.3">
      <c r="A24" s="381" t="str">
        <f t="shared" si="18"/>
        <v>ok</v>
      </c>
      <c r="B24" s="798">
        <v>3</v>
      </c>
      <c r="C24" s="1245"/>
      <c r="D24" s="1247"/>
      <c r="E24" s="1232"/>
      <c r="F24" s="799"/>
      <c r="G24" s="1234"/>
      <c r="H24" s="1224"/>
      <c r="I24" s="1225"/>
      <c r="J24" s="1227"/>
      <c r="K24" s="1229"/>
      <c r="L24" s="1235"/>
      <c r="M24" s="410" t="s">
        <v>808</v>
      </c>
      <c r="N24" s="792"/>
      <c r="O24" s="813" t="s">
        <v>844</v>
      </c>
      <c r="P24" s="792"/>
      <c r="Q24" s="792" t="str">
        <f t="shared" si="20"/>
        <v/>
      </c>
      <c r="R24" s="800"/>
      <c r="S24" s="800"/>
      <c r="T24" s="794">
        <f t="shared" ref="T24:T30" si="23">IF(OR(R24="Ja",R24="JA",R24="ja",R24="Oui",R24="OUI",R24="oui"),100%,
IF(OR(R24="Nein",R24="NEIN",R24="nein",R24="Oon",R24="NON",R24="non"),0%,
IF(R24&lt;&gt;0,
IF(S24&gt;=R24,R24/S24,
IF(S24&lt;R24,S24/R24)),
0%)))</f>
        <v>0</v>
      </c>
      <c r="U24" s="795">
        <v>0.7</v>
      </c>
      <c r="V24" s="796">
        <v>0.9</v>
      </c>
      <c r="W24" s="797" t="str">
        <f t="shared" si="21"/>
        <v/>
      </c>
      <c r="X24" s="773" t="str">
        <f t="shared" si="22"/>
        <v>drucken</v>
      </c>
    </row>
    <row r="25" spans="1:24" ht="15.6" x14ac:dyDescent="0.3">
      <c r="A25" s="381" t="str">
        <f t="shared" si="18"/>
        <v>ok</v>
      </c>
      <c r="B25" s="798">
        <v>3</v>
      </c>
      <c r="C25" s="1245"/>
      <c r="D25" s="1246" t="s">
        <v>800</v>
      </c>
      <c r="E25" s="1240"/>
      <c r="F25" s="791" t="str">
        <f>IF(E25&lt;&gt;"","?","")</f>
        <v/>
      </c>
      <c r="G25" s="1224"/>
      <c r="H25" s="1224"/>
      <c r="I25" s="1225">
        <f>IF(OR(G25="Ja",G25="JA",G25="ja",G25="Oui",G25="OUI",G25="oui"),100%,
IF(OR(G25="Nein",G25="NEIN",G25="nein",G25="Oon",G25="NON",G25="non"),0%,
IF(G25&lt;&gt;0,
IF(H25&gt;=G25,G25/H25,
IF(H25&lt;G25,H25/G25)),
0%)))</f>
        <v>0</v>
      </c>
      <c r="J25" s="1226">
        <v>0.7</v>
      </c>
      <c r="K25" s="1228">
        <v>0.9</v>
      </c>
      <c r="L25" s="1235" t="str">
        <f t="shared" si="19"/>
        <v/>
      </c>
      <c r="M25" s="410" t="s">
        <v>863</v>
      </c>
      <c r="N25" s="792"/>
      <c r="O25" s="813" t="s">
        <v>932</v>
      </c>
      <c r="P25" s="792"/>
      <c r="Q25" s="792" t="str">
        <f t="shared" si="20"/>
        <v/>
      </c>
      <c r="R25" s="800"/>
      <c r="S25" s="800"/>
      <c r="T25" s="794">
        <f t="shared" si="23"/>
        <v>0</v>
      </c>
      <c r="U25" s="795">
        <v>0.7</v>
      </c>
      <c r="V25" s="796">
        <v>0.9</v>
      </c>
      <c r="W25" s="797" t="str">
        <f>IF(P25="","",IF(T25&lt;=U25,3,IF(T25&lt;=V25,2,1)))</f>
        <v/>
      </c>
      <c r="X25" s="773" t="str">
        <f t="shared" si="22"/>
        <v>drucken</v>
      </c>
    </row>
    <row r="26" spans="1:24" ht="15.6" x14ac:dyDescent="0.3">
      <c r="A26" s="381" t="str">
        <f t="shared" si="18"/>
        <v>ok</v>
      </c>
      <c r="B26" s="798">
        <v>3</v>
      </c>
      <c r="C26" s="1245"/>
      <c r="D26" s="1247"/>
      <c r="E26" s="1240"/>
      <c r="F26" s="799"/>
      <c r="G26" s="1224"/>
      <c r="H26" s="1224"/>
      <c r="I26" s="1225"/>
      <c r="J26" s="1227"/>
      <c r="K26" s="1229"/>
      <c r="L26" s="1235"/>
      <c r="M26" s="410" t="s">
        <v>864</v>
      </c>
      <c r="N26" s="792"/>
      <c r="O26" s="813" t="s">
        <v>933</v>
      </c>
      <c r="P26" s="792"/>
      <c r="Q26" s="792" t="str">
        <f t="shared" si="20"/>
        <v/>
      </c>
      <c r="R26" s="800"/>
      <c r="S26" s="800"/>
      <c r="T26" s="794">
        <f t="shared" si="23"/>
        <v>0</v>
      </c>
      <c r="U26" s="795">
        <v>0.7</v>
      </c>
      <c r="V26" s="796">
        <v>0.9</v>
      </c>
      <c r="W26" s="797" t="str">
        <f t="shared" ref="W26:W30" si="24">IF(P26="","",IF(T26&lt;=U26,3,IF(T26&lt;=V26,2,1)))</f>
        <v/>
      </c>
      <c r="X26" s="773" t="str">
        <f t="shared" si="22"/>
        <v>drucken</v>
      </c>
    </row>
    <row r="27" spans="1:24" ht="15.6" x14ac:dyDescent="0.3">
      <c r="A27" s="381" t="str">
        <f t="shared" si="18"/>
        <v>ok</v>
      </c>
      <c r="B27" s="798">
        <v>3</v>
      </c>
      <c r="C27" s="1245"/>
      <c r="D27" s="1246" t="s">
        <v>801</v>
      </c>
      <c r="E27" s="1250"/>
      <c r="F27" s="791" t="str">
        <f>IF(E27&lt;&gt;"","?","")</f>
        <v/>
      </c>
      <c r="G27" s="1224"/>
      <c r="H27" s="1224"/>
      <c r="I27" s="1225">
        <f t="shared" ref="I27" si="25">IF(OR(G27="Ja",G27="JA",G27="ja",G27="Oui",G27="OUI",G27="oui"),100%,
IF(OR(G27="Nein",G27="NEIN",G27="nein",G27="Oon",G27="NON",G27="non"),0%,
IF(G27&lt;&gt;0,
IF(H27&gt;=G27,G27/H27,
IF(H27&lt;G27,H27/G27)),
0%)))</f>
        <v>0</v>
      </c>
      <c r="J27" s="1226">
        <v>0.7</v>
      </c>
      <c r="K27" s="1228">
        <v>0.9</v>
      </c>
      <c r="L27" s="1235" t="str">
        <f t="shared" si="19"/>
        <v/>
      </c>
      <c r="M27" s="410" t="s">
        <v>954</v>
      </c>
      <c r="N27" s="792"/>
      <c r="O27" s="813" t="s">
        <v>934</v>
      </c>
      <c r="P27" s="792"/>
      <c r="Q27" s="792" t="str">
        <f t="shared" si="20"/>
        <v/>
      </c>
      <c r="R27" s="800"/>
      <c r="S27" s="800"/>
      <c r="T27" s="794">
        <f t="shared" si="23"/>
        <v>0</v>
      </c>
      <c r="U27" s="795">
        <v>0.7</v>
      </c>
      <c r="V27" s="796">
        <v>0.9</v>
      </c>
      <c r="W27" s="797" t="str">
        <f t="shared" si="24"/>
        <v/>
      </c>
      <c r="X27" s="773" t="str">
        <f t="shared" si="22"/>
        <v>drucken</v>
      </c>
    </row>
    <row r="28" spans="1:24" ht="15.6" x14ac:dyDescent="0.3">
      <c r="A28" s="381" t="str">
        <f t="shared" si="18"/>
        <v>ok</v>
      </c>
      <c r="B28" s="798">
        <v>3</v>
      </c>
      <c r="C28" s="1245"/>
      <c r="D28" s="1247"/>
      <c r="E28" s="1240"/>
      <c r="F28" s="799"/>
      <c r="G28" s="1224"/>
      <c r="H28" s="1224"/>
      <c r="I28" s="1225"/>
      <c r="J28" s="1227"/>
      <c r="K28" s="1229"/>
      <c r="L28" s="1235"/>
      <c r="M28" s="410" t="s">
        <v>957</v>
      </c>
      <c r="N28" s="792"/>
      <c r="O28" s="813" t="s">
        <v>935</v>
      </c>
      <c r="P28" s="792"/>
      <c r="Q28" s="792" t="str">
        <f t="shared" si="20"/>
        <v/>
      </c>
      <c r="R28" s="800"/>
      <c r="S28" s="800"/>
      <c r="T28" s="794">
        <f t="shared" si="23"/>
        <v>0</v>
      </c>
      <c r="U28" s="795">
        <v>0.7</v>
      </c>
      <c r="V28" s="796">
        <v>0.9</v>
      </c>
      <c r="W28" s="797" t="str">
        <f t="shared" si="24"/>
        <v/>
      </c>
      <c r="X28" s="773" t="str">
        <f t="shared" si="22"/>
        <v>drucken</v>
      </c>
    </row>
    <row r="29" spans="1:24" ht="15.6" x14ac:dyDescent="0.3">
      <c r="A29" s="381" t="str">
        <f t="shared" si="18"/>
        <v>ok</v>
      </c>
      <c r="B29" s="798">
        <v>3</v>
      </c>
      <c r="C29" s="1245"/>
      <c r="D29" s="1246" t="s">
        <v>802</v>
      </c>
      <c r="E29" s="1240"/>
      <c r="F29" s="791" t="str">
        <f>IF(E29&lt;&gt;"","?","")</f>
        <v/>
      </c>
      <c r="G29" s="1224"/>
      <c r="H29" s="1224"/>
      <c r="I29" s="1225">
        <f t="shared" ref="I29" si="26">IF(OR(G29="Ja",G29="JA",G29="ja",G29="Oui",G29="OUI",G29="oui"),100%,
IF(OR(G29="Nein",G29="NEIN",G29="nein",G29="Oon",G29="NON",G29="non"),0%,
IF(G29&lt;&gt;0,
IF(H29&gt;=G29,G29/H29,
IF(H29&lt;G29,H29/G29)),
0%)))</f>
        <v>0</v>
      </c>
      <c r="J29" s="1226">
        <v>0.7</v>
      </c>
      <c r="K29" s="1228">
        <v>0.9</v>
      </c>
      <c r="L29" s="1235" t="str">
        <f t="shared" si="19"/>
        <v/>
      </c>
      <c r="M29" s="410" t="s">
        <v>960</v>
      </c>
      <c r="N29" s="792"/>
      <c r="O29" s="813" t="s">
        <v>936</v>
      </c>
      <c r="P29" s="792"/>
      <c r="Q29" s="792" t="str">
        <f t="shared" si="20"/>
        <v/>
      </c>
      <c r="R29" s="800"/>
      <c r="S29" s="800"/>
      <c r="T29" s="794">
        <f t="shared" si="23"/>
        <v>0</v>
      </c>
      <c r="U29" s="795">
        <v>0.7</v>
      </c>
      <c r="V29" s="796">
        <v>0.9</v>
      </c>
      <c r="W29" s="797" t="str">
        <f t="shared" si="24"/>
        <v/>
      </c>
      <c r="X29" s="773" t="str">
        <f t="shared" si="22"/>
        <v>drucken</v>
      </c>
    </row>
    <row r="30" spans="1:24" ht="15.6" x14ac:dyDescent="0.3">
      <c r="A30" s="381" t="str">
        <f t="shared" si="18"/>
        <v>ok</v>
      </c>
      <c r="B30" s="798">
        <v>3</v>
      </c>
      <c r="C30" s="1245"/>
      <c r="D30" s="1247"/>
      <c r="E30" s="1240"/>
      <c r="F30" s="801"/>
      <c r="G30" s="1224"/>
      <c r="H30" s="1224"/>
      <c r="I30" s="1236"/>
      <c r="J30" s="1227"/>
      <c r="K30" s="1229"/>
      <c r="L30" s="1235"/>
      <c r="M30" s="410" t="s">
        <v>963</v>
      </c>
      <c r="N30" s="792"/>
      <c r="O30" s="813" t="s">
        <v>937</v>
      </c>
      <c r="P30" s="792"/>
      <c r="Q30" s="792" t="str">
        <f t="shared" si="20"/>
        <v/>
      </c>
      <c r="R30" s="800"/>
      <c r="S30" s="800"/>
      <c r="T30" s="794">
        <f t="shared" si="23"/>
        <v>0</v>
      </c>
      <c r="U30" s="795">
        <v>0.7</v>
      </c>
      <c r="V30" s="796">
        <v>0.9</v>
      </c>
      <c r="W30" s="797" t="str">
        <f t="shared" si="24"/>
        <v/>
      </c>
      <c r="X30" s="773" t="str">
        <f t="shared" si="22"/>
        <v>drucken</v>
      </c>
    </row>
    <row r="31" spans="1:24" ht="15.6" x14ac:dyDescent="0.3">
      <c r="A31" s="381" t="str">
        <f t="shared" ref="A31:A38" si="27">IF($C$31="","","ok")</f>
        <v/>
      </c>
      <c r="B31" s="790">
        <v>4</v>
      </c>
      <c r="C31" s="1237"/>
      <c r="D31" s="1238" t="s">
        <v>803</v>
      </c>
      <c r="E31" s="1257"/>
      <c r="F31" s="803" t="str">
        <f>IF(E31&lt;&gt;"","?","")</f>
        <v/>
      </c>
      <c r="G31" s="1241"/>
      <c r="H31" s="1243"/>
      <c r="I31" s="1244">
        <f>IF(OR(G31="Ja",G31="JA",G31="ja",G31="Oui",G31="OUI",G31="oui"),100%,
IF(OR(G31="Nein",G31="NEIN",G31="nein",G31="Oon",G31="NON",G31="non"),0%,
IF(G31&lt;&gt;0,
IF(H31&gt;=G31,G31/H31,
IF(H31&lt;G31,H31/G31)),
0%)))</f>
        <v>0</v>
      </c>
      <c r="J31" s="1251">
        <v>0.7</v>
      </c>
      <c r="K31" s="1253">
        <v>0.9</v>
      </c>
      <c r="L31" s="1255" t="str">
        <f>IF(E31="","",IF(I31&lt;=J31,3,IF(I31&lt;=K31,2,1)))</f>
        <v/>
      </c>
      <c r="M31" s="410" t="s">
        <v>966</v>
      </c>
      <c r="N31" s="804"/>
      <c r="O31" s="805" t="s">
        <v>938</v>
      </c>
      <c r="P31" s="804"/>
      <c r="Q31" s="804" t="str">
        <f t="shared" ref="Q31:Q38" si="28">IF(P31&lt;&gt;"","?","")</f>
        <v/>
      </c>
      <c r="R31" s="806"/>
      <c r="S31" s="806"/>
      <c r="T31" s="807">
        <f>IF(OR(R31="Ja",R31="JA",R31="ja",R31="Oui",R31="OUI",R31="oui"),100%,
IF(OR(R31="Nein",R31="NEIN",R31="nein",R31="Oon",R31="NON",R31="non"),0%,
IF(R31&lt;&gt;0,
IF(S31&gt;=R31,R31/S31,
IF(S31&lt;R31,S31/R31)),
0%)))</f>
        <v>0</v>
      </c>
      <c r="U31" s="808">
        <v>0.7</v>
      </c>
      <c r="V31" s="809">
        <v>0.9</v>
      </c>
      <c r="W31" s="810" t="str">
        <f t="shared" ref="W31:W32" si="29">IF(P31="","",IF(T31&lt;=U31,3,IF(T31&lt;=V31,2,1)))</f>
        <v/>
      </c>
      <c r="X31" s="773" t="str">
        <f t="shared" ref="X31:X38" si="30">IF($C$31="","","drucken")</f>
        <v/>
      </c>
    </row>
    <row r="32" spans="1:24" ht="15.6" x14ac:dyDescent="0.3">
      <c r="A32" s="381" t="str">
        <f t="shared" si="27"/>
        <v/>
      </c>
      <c r="B32" s="798">
        <v>4</v>
      </c>
      <c r="C32" s="1237"/>
      <c r="D32" s="1239"/>
      <c r="E32" s="1258"/>
      <c r="F32" s="811"/>
      <c r="G32" s="1242"/>
      <c r="H32" s="1243"/>
      <c r="I32" s="1244"/>
      <c r="J32" s="1252"/>
      <c r="K32" s="1254"/>
      <c r="L32" s="1255"/>
      <c r="M32" s="410" t="s">
        <v>969</v>
      </c>
      <c r="N32" s="804"/>
      <c r="O32" s="805" t="s">
        <v>939</v>
      </c>
      <c r="P32" s="804"/>
      <c r="Q32" s="804" t="str">
        <f t="shared" si="28"/>
        <v/>
      </c>
      <c r="R32" s="806"/>
      <c r="S32" s="806"/>
      <c r="T32" s="807">
        <f t="shared" ref="T32:T38" si="31">IF(OR(R32="Ja",R32="JA",R32="ja",R32="Oui",R32="OUI",R32="oui"),100%,
IF(OR(R32="Nein",R32="NEIN",R32="nein",R32="Oon",R32="NON",R32="non"),0%,
IF(R32&lt;&gt;0,
IF(S32&gt;=R32,R32/S32,
IF(S32&lt;R32,S32/R32)),
0%)))</f>
        <v>0</v>
      </c>
      <c r="U32" s="808">
        <v>0.7</v>
      </c>
      <c r="V32" s="809">
        <v>0.9</v>
      </c>
      <c r="W32" s="810" t="str">
        <f t="shared" si="29"/>
        <v/>
      </c>
      <c r="X32" s="773" t="str">
        <f t="shared" si="30"/>
        <v/>
      </c>
    </row>
    <row r="33" spans="1:24" ht="15.6" x14ac:dyDescent="0.3">
      <c r="A33" s="381" t="str">
        <f t="shared" si="27"/>
        <v/>
      </c>
      <c r="B33" s="798">
        <v>4</v>
      </c>
      <c r="C33" s="1237"/>
      <c r="D33" s="1238" t="s">
        <v>804</v>
      </c>
      <c r="E33" s="1249"/>
      <c r="F33" s="803" t="str">
        <f>IF(E33&lt;&gt;"","?","")</f>
        <v/>
      </c>
      <c r="G33" s="1243"/>
      <c r="H33" s="1243"/>
      <c r="I33" s="1244">
        <f>IF(OR(G33="Ja",G33="JA",G33="ja",G33="Oui",G33="OUI",G33="oui"),100%,
IF(OR(G33="Nein",G33="NEIN",G33="nein",G33="Oon",G33="NON",G33="non"),0%,
IF(G33&lt;&gt;0,
IF(H33&gt;=G33,G33/H33,
IF(H33&lt;G33,H33/G33)),
0%)))</f>
        <v>0</v>
      </c>
      <c r="J33" s="1251">
        <v>0.7</v>
      </c>
      <c r="K33" s="1253">
        <v>0.9</v>
      </c>
      <c r="L33" s="1255" t="str">
        <f>IF(E33="","",IF(I33&lt;=J33,3,IF(I33&lt;=K33,2,1)))</f>
        <v/>
      </c>
      <c r="M33" s="410" t="s">
        <v>972</v>
      </c>
      <c r="N33" s="804"/>
      <c r="O33" s="805" t="s">
        <v>940</v>
      </c>
      <c r="P33" s="804"/>
      <c r="Q33" s="804" t="str">
        <f t="shared" si="28"/>
        <v/>
      </c>
      <c r="R33" s="806"/>
      <c r="S33" s="806"/>
      <c r="T33" s="807">
        <f t="shared" si="31"/>
        <v>0</v>
      </c>
      <c r="U33" s="808">
        <v>0.7</v>
      </c>
      <c r="V33" s="809">
        <v>0.9</v>
      </c>
      <c r="W33" s="810" t="str">
        <f>IF(P33="","",IF(T33&lt;=U33,3,IF(T33&lt;=V33,2,1)))</f>
        <v/>
      </c>
      <c r="X33" s="773" t="str">
        <f t="shared" si="30"/>
        <v/>
      </c>
    </row>
    <row r="34" spans="1:24" ht="15.6" x14ac:dyDescent="0.3">
      <c r="A34" s="381" t="str">
        <f t="shared" si="27"/>
        <v/>
      </c>
      <c r="B34" s="798">
        <v>4</v>
      </c>
      <c r="C34" s="1237"/>
      <c r="D34" s="1239"/>
      <c r="E34" s="1249"/>
      <c r="F34" s="811"/>
      <c r="G34" s="1243"/>
      <c r="H34" s="1243"/>
      <c r="I34" s="1244"/>
      <c r="J34" s="1252"/>
      <c r="K34" s="1254"/>
      <c r="L34" s="1255"/>
      <c r="M34" s="410" t="s">
        <v>975</v>
      </c>
      <c r="N34" s="804"/>
      <c r="O34" s="805" t="s">
        <v>941</v>
      </c>
      <c r="P34" s="804"/>
      <c r="Q34" s="804" t="str">
        <f t="shared" si="28"/>
        <v/>
      </c>
      <c r="R34" s="806"/>
      <c r="S34" s="806"/>
      <c r="T34" s="807">
        <f t="shared" si="31"/>
        <v>0</v>
      </c>
      <c r="U34" s="808">
        <v>0.7</v>
      </c>
      <c r="V34" s="809">
        <v>0.9</v>
      </c>
      <c r="W34" s="810" t="str">
        <f t="shared" ref="W34:W38" si="32">IF(P34="","",IF(T34&lt;=U34,3,IF(T34&lt;=V34,2,1)))</f>
        <v/>
      </c>
      <c r="X34" s="773" t="str">
        <f t="shared" si="30"/>
        <v/>
      </c>
    </row>
    <row r="35" spans="1:24" ht="15.6" x14ac:dyDescent="0.3">
      <c r="A35" s="381" t="str">
        <f t="shared" si="27"/>
        <v/>
      </c>
      <c r="B35" s="798">
        <v>4</v>
      </c>
      <c r="C35" s="1237"/>
      <c r="D35" s="1238" t="s">
        <v>805</v>
      </c>
      <c r="E35" s="1248"/>
      <c r="F35" s="803" t="str">
        <f>IF(E35&lt;&gt;"","?","")</f>
        <v/>
      </c>
      <c r="G35" s="1243"/>
      <c r="H35" s="1243"/>
      <c r="I35" s="1244">
        <f t="shared" ref="I35" si="33">IF(OR(G35="Ja",G35="JA",G35="ja",G35="Oui",G35="OUI",G35="oui"),100%,
IF(OR(G35="Nein",G35="NEIN",G35="nein",G35="Oon",G35="NON",G35="non"),0%,
IF(G35&lt;&gt;0,
IF(H35&gt;=G35,G35/H35,
IF(H35&lt;G35,H35/G35)),
0%)))</f>
        <v>0</v>
      </c>
      <c r="J35" s="1251">
        <v>0.7</v>
      </c>
      <c r="K35" s="1253">
        <v>0.9</v>
      </c>
      <c r="L35" s="1255" t="str">
        <f>IF(E35="","",IF(I35&lt;=J35,3,IF(I35&lt;=K35,2,1)))</f>
        <v/>
      </c>
      <c r="M35" s="410" t="s">
        <v>978</v>
      </c>
      <c r="N35" s="804"/>
      <c r="O35" s="805" t="s">
        <v>942</v>
      </c>
      <c r="P35" s="804"/>
      <c r="Q35" s="804" t="str">
        <f t="shared" si="28"/>
        <v/>
      </c>
      <c r="R35" s="806"/>
      <c r="S35" s="806"/>
      <c r="T35" s="807">
        <f t="shared" si="31"/>
        <v>0</v>
      </c>
      <c r="U35" s="808">
        <v>0.7</v>
      </c>
      <c r="V35" s="809">
        <v>0.9</v>
      </c>
      <c r="W35" s="810" t="str">
        <f t="shared" si="32"/>
        <v/>
      </c>
      <c r="X35" s="773" t="str">
        <f t="shared" si="30"/>
        <v/>
      </c>
    </row>
    <row r="36" spans="1:24" ht="15.6" x14ac:dyDescent="0.3">
      <c r="A36" s="381" t="str">
        <f t="shared" si="27"/>
        <v/>
      </c>
      <c r="B36" s="798">
        <v>4</v>
      </c>
      <c r="C36" s="1237"/>
      <c r="D36" s="1239"/>
      <c r="E36" s="1249"/>
      <c r="F36" s="811"/>
      <c r="G36" s="1243"/>
      <c r="H36" s="1243"/>
      <c r="I36" s="1244"/>
      <c r="J36" s="1252"/>
      <c r="K36" s="1254"/>
      <c r="L36" s="1255"/>
      <c r="M36" s="410" t="s">
        <v>981</v>
      </c>
      <c r="N36" s="804"/>
      <c r="O36" s="805" t="s">
        <v>943</v>
      </c>
      <c r="P36" s="804"/>
      <c r="Q36" s="804" t="str">
        <f t="shared" si="28"/>
        <v/>
      </c>
      <c r="R36" s="806"/>
      <c r="S36" s="806"/>
      <c r="T36" s="807">
        <f t="shared" si="31"/>
        <v>0</v>
      </c>
      <c r="U36" s="808">
        <v>0.7</v>
      </c>
      <c r="V36" s="809">
        <v>0.9</v>
      </c>
      <c r="W36" s="810" t="str">
        <f t="shared" si="32"/>
        <v/>
      </c>
      <c r="X36" s="773" t="str">
        <f t="shared" si="30"/>
        <v/>
      </c>
    </row>
    <row r="37" spans="1:24" ht="15.6" x14ac:dyDescent="0.3">
      <c r="A37" s="381" t="str">
        <f t="shared" si="27"/>
        <v/>
      </c>
      <c r="B37" s="798">
        <v>4</v>
      </c>
      <c r="C37" s="1237"/>
      <c r="D37" s="1238" t="s">
        <v>806</v>
      </c>
      <c r="E37" s="1249"/>
      <c r="F37" s="803" t="str">
        <f>IF(E37&lt;&gt;"","?","")</f>
        <v/>
      </c>
      <c r="G37" s="1243"/>
      <c r="H37" s="1243"/>
      <c r="I37" s="1244">
        <f t="shared" ref="I37" si="34">IF(OR(G37="Ja",G37="JA",G37="ja",G37="Oui",G37="OUI",G37="oui"),100%,
IF(OR(G37="Nein",G37="NEIN",G37="nein",G37="Oon",G37="NON",G37="non"),0%,
IF(G37&lt;&gt;0,
IF(H37&gt;=G37,G37/H37,
IF(H37&lt;G37,H37/G37)),
0%)))</f>
        <v>0</v>
      </c>
      <c r="J37" s="1251">
        <v>0.7</v>
      </c>
      <c r="K37" s="1253">
        <v>0.9</v>
      </c>
      <c r="L37" s="1255" t="str">
        <f>IF(E37="","",IF(I37&lt;=J37,3,IF(I37&lt;=K37,2,1)))</f>
        <v/>
      </c>
      <c r="M37" s="410" t="s">
        <v>984</v>
      </c>
      <c r="N37" s="804"/>
      <c r="O37" s="805" t="s">
        <v>944</v>
      </c>
      <c r="P37" s="804"/>
      <c r="Q37" s="804" t="str">
        <f t="shared" si="28"/>
        <v/>
      </c>
      <c r="R37" s="806"/>
      <c r="S37" s="806"/>
      <c r="T37" s="807">
        <f t="shared" si="31"/>
        <v>0</v>
      </c>
      <c r="U37" s="808">
        <v>0.7</v>
      </c>
      <c r="V37" s="809">
        <v>0.9</v>
      </c>
      <c r="W37" s="810" t="str">
        <f t="shared" si="32"/>
        <v/>
      </c>
      <c r="X37" s="773" t="str">
        <f t="shared" si="30"/>
        <v/>
      </c>
    </row>
    <row r="38" spans="1:24" ht="15.6" x14ac:dyDescent="0.3">
      <c r="A38" s="381" t="str">
        <f t="shared" si="27"/>
        <v/>
      </c>
      <c r="B38" s="798">
        <v>4</v>
      </c>
      <c r="C38" s="1237"/>
      <c r="D38" s="1239"/>
      <c r="E38" s="1249"/>
      <c r="F38" s="812"/>
      <c r="G38" s="1243"/>
      <c r="H38" s="1243"/>
      <c r="I38" s="1256"/>
      <c r="J38" s="1252"/>
      <c r="K38" s="1254"/>
      <c r="L38" s="1255"/>
      <c r="M38" s="410" t="s">
        <v>987</v>
      </c>
      <c r="N38" s="804"/>
      <c r="O38" s="805" t="s">
        <v>945</v>
      </c>
      <c r="P38" s="804"/>
      <c r="Q38" s="804" t="str">
        <f t="shared" si="28"/>
        <v/>
      </c>
      <c r="R38" s="806"/>
      <c r="S38" s="806"/>
      <c r="T38" s="807">
        <f t="shared" si="31"/>
        <v>0</v>
      </c>
      <c r="U38" s="808">
        <v>0.7</v>
      </c>
      <c r="V38" s="809">
        <v>0.9</v>
      </c>
      <c r="W38" s="810" t="str">
        <f t="shared" si="32"/>
        <v/>
      </c>
      <c r="X38" s="773" t="str">
        <f t="shared" si="30"/>
        <v/>
      </c>
    </row>
    <row r="39" spans="1:24" ht="15.6" x14ac:dyDescent="0.3">
      <c r="A39" s="381" t="str">
        <f t="shared" ref="A39:A46" si="35">IF($C$39="","","ok")</f>
        <v/>
      </c>
      <c r="B39" s="790">
        <v>5</v>
      </c>
      <c r="C39" s="1245"/>
      <c r="D39" s="1246" t="s">
        <v>807</v>
      </c>
      <c r="E39" s="1231"/>
      <c r="F39" s="791" t="str">
        <f>IF(E39&lt;&gt;"","?","")</f>
        <v/>
      </c>
      <c r="G39" s="1233"/>
      <c r="H39" s="1224"/>
      <c r="I39" s="1225">
        <f>IF(OR(G39="Ja",G39="JA",G39="ja",G39="Oui",G39="OUI",G39="oui"),100%,
IF(OR(G39="Nein",G39="NEIN",G39="nein",G39="Oon",G39="NON",G39="non"),0%,
IF(G39&lt;&gt;0,
IF(H39&gt;=G39,G39/H39,
IF(H39&lt;G39,H39/G39)),
0%)))</f>
        <v>0</v>
      </c>
      <c r="J39" s="1226">
        <v>0.7</v>
      </c>
      <c r="K39" s="1228">
        <v>0.9</v>
      </c>
      <c r="L39" s="1235" t="str">
        <f>IF(E39="","",IF(I39&lt;=J39,3,IF(I39&lt;=K39,2,1)))</f>
        <v/>
      </c>
      <c r="M39" s="410" t="s">
        <v>990</v>
      </c>
      <c r="N39" s="792"/>
      <c r="O39" s="813" t="s">
        <v>946</v>
      </c>
      <c r="P39" s="792"/>
      <c r="Q39" s="792" t="str">
        <f t="shared" ref="Q39:Q46" si="36">IF(P39&lt;&gt;"","?","")</f>
        <v/>
      </c>
      <c r="R39" s="800"/>
      <c r="S39" s="800"/>
      <c r="T39" s="794">
        <f>IF(OR(R39="Ja",R39="JA",R39="ja",R39="Oui",R39="OUI",R39="oui"),100%,
IF(OR(R39="Nein",R39="NEIN",R39="nein",R39="Oon",R39="NON",R39="non"),0%,
IF(R39&lt;&gt;0,
IF(S39&gt;=R39,R39/S39,
IF(S39&lt;R39,S39/R39)),
0%)))</f>
        <v>0</v>
      </c>
      <c r="U39" s="795">
        <v>0.7</v>
      </c>
      <c r="V39" s="796">
        <v>0.9</v>
      </c>
      <c r="W39" s="797" t="str">
        <f t="shared" ref="W39:W40" si="37">IF(P39="","",IF(T39&lt;=U39,3,IF(T39&lt;=V39,2,1)))</f>
        <v/>
      </c>
      <c r="X39" s="773" t="str">
        <f t="shared" ref="X39:X46" si="38">IF($C$39="","","drucken")</f>
        <v/>
      </c>
    </row>
    <row r="40" spans="1:24" ht="15.6" x14ac:dyDescent="0.3">
      <c r="A40" s="381" t="str">
        <f t="shared" si="35"/>
        <v/>
      </c>
      <c r="B40" s="798">
        <v>5</v>
      </c>
      <c r="C40" s="1245"/>
      <c r="D40" s="1247"/>
      <c r="E40" s="1232"/>
      <c r="F40" s="799"/>
      <c r="G40" s="1234"/>
      <c r="H40" s="1224"/>
      <c r="I40" s="1225"/>
      <c r="J40" s="1227"/>
      <c r="K40" s="1229"/>
      <c r="L40" s="1235"/>
      <c r="M40" s="410" t="s">
        <v>993</v>
      </c>
      <c r="N40" s="792"/>
      <c r="O40" s="813" t="s">
        <v>947</v>
      </c>
      <c r="P40" s="792"/>
      <c r="Q40" s="792" t="str">
        <f t="shared" si="36"/>
        <v/>
      </c>
      <c r="R40" s="800"/>
      <c r="S40" s="800"/>
      <c r="T40" s="794">
        <f t="shared" ref="T40:T46" si="39">IF(OR(R40="Ja",R40="JA",R40="ja",R40="Oui",R40="OUI",R40="oui"),100%,
IF(OR(R40="Nein",R40="NEIN",R40="nein",R40="Oon",R40="NON",R40="non"),0%,
IF(R40&lt;&gt;0,
IF(S40&gt;=R40,R40/S40,
IF(S40&lt;R40,S40/R40)),
0%)))</f>
        <v>0</v>
      </c>
      <c r="U40" s="795">
        <v>0.7</v>
      </c>
      <c r="V40" s="796">
        <v>0.9</v>
      </c>
      <c r="W40" s="797" t="str">
        <f t="shared" si="37"/>
        <v/>
      </c>
      <c r="X40" s="773" t="str">
        <f t="shared" si="38"/>
        <v/>
      </c>
    </row>
    <row r="41" spans="1:24" ht="15.6" x14ac:dyDescent="0.3">
      <c r="A41" s="381" t="str">
        <f t="shared" si="35"/>
        <v/>
      </c>
      <c r="B41" s="798">
        <v>5</v>
      </c>
      <c r="C41" s="1245"/>
      <c r="D41" s="1246" t="s">
        <v>808</v>
      </c>
      <c r="E41" s="1240"/>
      <c r="F41" s="791" t="str">
        <f>IF(E41&lt;&gt;"","?","")</f>
        <v/>
      </c>
      <c r="G41" s="1224"/>
      <c r="H41" s="1224"/>
      <c r="I41" s="1225">
        <f>IF(OR(G41="Ja",G41="JA",G41="ja",G41="Oui",G41="OUI",G41="oui"),100%,
IF(OR(G41="Nein",G41="NEIN",G41="nein",G41="Oon",G41="NON",G41="non"),0%,
IF(G41&lt;&gt;0,
IF(H41&gt;=G41,G41/H41,
IF(H41&lt;G41,H41/G41)),
0%)))</f>
        <v>0</v>
      </c>
      <c r="J41" s="1226">
        <v>0.7</v>
      </c>
      <c r="K41" s="1228">
        <v>0.9</v>
      </c>
      <c r="L41" s="1235" t="str">
        <f>IF(E41="","",IF(I41&lt;=J41,3,IF(I41&lt;=K41,2,1)))</f>
        <v/>
      </c>
      <c r="M41" s="410" t="s">
        <v>996</v>
      </c>
      <c r="N41" s="792"/>
      <c r="O41" s="813" t="s">
        <v>948</v>
      </c>
      <c r="P41" s="792"/>
      <c r="Q41" s="792" t="str">
        <f t="shared" si="36"/>
        <v/>
      </c>
      <c r="R41" s="800"/>
      <c r="S41" s="800"/>
      <c r="T41" s="794">
        <f t="shared" si="39"/>
        <v>0</v>
      </c>
      <c r="U41" s="795">
        <v>0.7</v>
      </c>
      <c r="V41" s="796">
        <v>0.9</v>
      </c>
      <c r="W41" s="797" t="str">
        <f>IF(P41="","",IF(T41&lt;=U41,3,IF(T41&lt;=V41,2,1)))</f>
        <v/>
      </c>
      <c r="X41" s="773" t="str">
        <f t="shared" si="38"/>
        <v/>
      </c>
    </row>
    <row r="42" spans="1:24" ht="15.6" x14ac:dyDescent="0.3">
      <c r="A42" s="381" t="str">
        <f t="shared" si="35"/>
        <v/>
      </c>
      <c r="B42" s="798">
        <v>5</v>
      </c>
      <c r="C42" s="1245"/>
      <c r="D42" s="1247"/>
      <c r="E42" s="1240"/>
      <c r="F42" s="799"/>
      <c r="G42" s="1224"/>
      <c r="H42" s="1224"/>
      <c r="I42" s="1225"/>
      <c r="J42" s="1227"/>
      <c r="K42" s="1229"/>
      <c r="L42" s="1235"/>
      <c r="M42" s="410" t="s">
        <v>999</v>
      </c>
      <c r="N42" s="792"/>
      <c r="O42" s="813" t="s">
        <v>949</v>
      </c>
      <c r="P42" s="792"/>
      <c r="Q42" s="792" t="str">
        <f t="shared" si="36"/>
        <v/>
      </c>
      <c r="R42" s="800"/>
      <c r="S42" s="800"/>
      <c r="T42" s="794">
        <f t="shared" si="39"/>
        <v>0</v>
      </c>
      <c r="U42" s="795">
        <v>0.7</v>
      </c>
      <c r="V42" s="796">
        <v>0.9</v>
      </c>
      <c r="W42" s="797" t="str">
        <f t="shared" ref="W42:W46" si="40">IF(P42="","",IF(T42&lt;=U42,3,IF(T42&lt;=V42,2,1)))</f>
        <v/>
      </c>
      <c r="X42" s="773" t="str">
        <f t="shared" si="38"/>
        <v/>
      </c>
    </row>
    <row r="43" spans="1:24" ht="15.6" x14ac:dyDescent="0.3">
      <c r="A43" s="381" t="str">
        <f t="shared" si="35"/>
        <v/>
      </c>
      <c r="B43" s="798">
        <v>5</v>
      </c>
      <c r="C43" s="1245"/>
      <c r="D43" s="1246" t="s">
        <v>863</v>
      </c>
      <c r="E43" s="1250"/>
      <c r="F43" s="791" t="str">
        <f>IF(E43&lt;&gt;"","?","")</f>
        <v/>
      </c>
      <c r="G43" s="1224"/>
      <c r="H43" s="1224"/>
      <c r="I43" s="1225">
        <f t="shared" ref="I43" si="41">IF(OR(G43="Ja",G43="JA",G43="ja",G43="Oui",G43="OUI",G43="oui"),100%,
IF(OR(G43="Nein",G43="NEIN",G43="nein",G43="Oon",G43="NON",G43="non"),0%,
IF(G43&lt;&gt;0,
IF(H43&gt;=G43,G43/H43,
IF(H43&lt;G43,H43/G43)),
0%)))</f>
        <v>0</v>
      </c>
      <c r="J43" s="1226">
        <v>0.7</v>
      </c>
      <c r="K43" s="1228">
        <v>0.9</v>
      </c>
      <c r="L43" s="1235" t="str">
        <f>IF(E43="","",IF(I43&lt;=J43,3,IF(I43&lt;=K43,2,1)))</f>
        <v/>
      </c>
      <c r="M43" s="410" t="s">
        <v>1002</v>
      </c>
      <c r="N43" s="792"/>
      <c r="O43" s="813" t="s">
        <v>950</v>
      </c>
      <c r="P43" s="792"/>
      <c r="Q43" s="792" t="str">
        <f t="shared" si="36"/>
        <v/>
      </c>
      <c r="R43" s="800"/>
      <c r="S43" s="800"/>
      <c r="T43" s="794">
        <f t="shared" si="39"/>
        <v>0</v>
      </c>
      <c r="U43" s="795">
        <v>0.7</v>
      </c>
      <c r="V43" s="796">
        <v>0.9</v>
      </c>
      <c r="W43" s="797" t="str">
        <f t="shared" si="40"/>
        <v/>
      </c>
      <c r="X43" s="773" t="str">
        <f t="shared" si="38"/>
        <v/>
      </c>
    </row>
    <row r="44" spans="1:24" ht="15.6" x14ac:dyDescent="0.3">
      <c r="A44" s="381" t="str">
        <f t="shared" si="35"/>
        <v/>
      </c>
      <c r="B44" s="798">
        <v>5</v>
      </c>
      <c r="C44" s="1245"/>
      <c r="D44" s="1247"/>
      <c r="E44" s="1240"/>
      <c r="F44" s="799"/>
      <c r="G44" s="1224"/>
      <c r="H44" s="1224"/>
      <c r="I44" s="1225"/>
      <c r="J44" s="1227"/>
      <c r="K44" s="1229"/>
      <c r="L44" s="1235"/>
      <c r="M44" s="410" t="s">
        <v>1005</v>
      </c>
      <c r="N44" s="792"/>
      <c r="O44" s="813" t="s">
        <v>951</v>
      </c>
      <c r="P44" s="792"/>
      <c r="Q44" s="792" t="str">
        <f t="shared" si="36"/>
        <v/>
      </c>
      <c r="R44" s="800"/>
      <c r="S44" s="800"/>
      <c r="T44" s="794">
        <f t="shared" si="39"/>
        <v>0</v>
      </c>
      <c r="U44" s="795">
        <v>0.7</v>
      </c>
      <c r="V44" s="796">
        <v>0.9</v>
      </c>
      <c r="W44" s="797" t="str">
        <f t="shared" si="40"/>
        <v/>
      </c>
      <c r="X44" s="773" t="str">
        <f t="shared" si="38"/>
        <v/>
      </c>
    </row>
    <row r="45" spans="1:24" ht="15.6" x14ac:dyDescent="0.3">
      <c r="A45" s="381" t="str">
        <f t="shared" si="35"/>
        <v/>
      </c>
      <c r="B45" s="798">
        <v>5</v>
      </c>
      <c r="C45" s="1245"/>
      <c r="D45" s="1246" t="s">
        <v>864</v>
      </c>
      <c r="E45" s="1240"/>
      <c r="F45" s="791" t="str">
        <f>IF(E45&lt;&gt;"","?","")</f>
        <v/>
      </c>
      <c r="G45" s="1224"/>
      <c r="H45" s="1224"/>
      <c r="I45" s="1225">
        <f t="shared" ref="I45" si="42">IF(OR(G45="Ja",G45="JA",G45="ja",G45="Oui",G45="OUI",G45="oui"),100%,
IF(OR(G45="Nein",G45="NEIN",G45="nein",G45="Oon",G45="NON",G45="non"),0%,
IF(G45&lt;&gt;0,
IF(H45&gt;=G45,G45/H45,
IF(H45&lt;G45,H45/G45)),
0%)))</f>
        <v>0</v>
      </c>
      <c r="J45" s="1226">
        <v>0.7</v>
      </c>
      <c r="K45" s="1228">
        <v>0.9</v>
      </c>
      <c r="L45" s="1235" t="str">
        <f>IF(E45="","",IF(I45&lt;=J45,3,IF(I45&lt;=K45,2,1)))</f>
        <v/>
      </c>
      <c r="M45" s="410" t="s">
        <v>1008</v>
      </c>
      <c r="N45" s="792"/>
      <c r="O45" s="813" t="s">
        <v>952</v>
      </c>
      <c r="P45" s="792"/>
      <c r="Q45" s="792" t="str">
        <f t="shared" si="36"/>
        <v/>
      </c>
      <c r="R45" s="800"/>
      <c r="S45" s="800"/>
      <c r="T45" s="794">
        <f t="shared" si="39"/>
        <v>0</v>
      </c>
      <c r="U45" s="795">
        <v>0.7</v>
      </c>
      <c r="V45" s="796">
        <v>0.9</v>
      </c>
      <c r="W45" s="797" t="str">
        <f t="shared" si="40"/>
        <v/>
      </c>
      <c r="X45" s="773" t="str">
        <f t="shared" si="38"/>
        <v/>
      </c>
    </row>
    <row r="46" spans="1:24" ht="15.6" x14ac:dyDescent="0.3">
      <c r="A46" s="381" t="str">
        <f t="shared" si="35"/>
        <v/>
      </c>
      <c r="B46" s="798">
        <v>5</v>
      </c>
      <c r="C46" s="1245"/>
      <c r="D46" s="1247"/>
      <c r="E46" s="1240"/>
      <c r="F46" s="801"/>
      <c r="G46" s="1224"/>
      <c r="H46" s="1224"/>
      <c r="I46" s="1236"/>
      <c r="J46" s="1227"/>
      <c r="K46" s="1229"/>
      <c r="L46" s="1235"/>
      <c r="M46" s="410" t="s">
        <v>1011</v>
      </c>
      <c r="N46" s="792"/>
      <c r="O46" s="813" t="s">
        <v>953</v>
      </c>
      <c r="P46" s="792"/>
      <c r="Q46" s="792" t="str">
        <f t="shared" si="36"/>
        <v/>
      </c>
      <c r="R46" s="800"/>
      <c r="S46" s="800"/>
      <c r="T46" s="794">
        <f t="shared" si="39"/>
        <v>0</v>
      </c>
      <c r="U46" s="795">
        <v>0.7</v>
      </c>
      <c r="V46" s="796">
        <v>0.9</v>
      </c>
      <c r="W46" s="797" t="str">
        <f t="shared" si="40"/>
        <v/>
      </c>
      <c r="X46" s="773" t="str">
        <f t="shared" si="38"/>
        <v/>
      </c>
    </row>
    <row r="47" spans="1:24" ht="15.6" x14ac:dyDescent="0.3">
      <c r="A47" s="381" t="str">
        <f t="shared" ref="A47:A54" si="43">IF($C$47="","","ok")</f>
        <v/>
      </c>
      <c r="B47" s="790">
        <v>6</v>
      </c>
      <c r="C47" s="1237"/>
      <c r="D47" s="1238" t="s">
        <v>954</v>
      </c>
      <c r="E47" s="1257"/>
      <c r="F47" s="803" t="str">
        <f>IF(E47&lt;&gt;"","?","")</f>
        <v/>
      </c>
      <c r="G47" s="1241"/>
      <c r="H47" s="1243"/>
      <c r="I47" s="1244">
        <f>IF(OR(G47="Ja",G47="JA",G47="ja",G47="Oui",G47="OUI",G47="oui"),100%,
IF(OR(G47="Nein",G47="NEIN",G47="nein",G47="Oon",G47="NON",G47="non"),0%,
IF(G47&lt;&gt;0,
IF(H47&gt;=G47,G47/H47,
IF(H47&lt;G47,H47/G47)),
0%)))</f>
        <v>0</v>
      </c>
      <c r="J47" s="1251">
        <v>0.7</v>
      </c>
      <c r="K47" s="1253">
        <v>0.9</v>
      </c>
      <c r="L47" s="1255" t="str">
        <f>IF(E47="","",IF(I47&lt;=J47,3,IF(I47&lt;=K47,2,1)))</f>
        <v/>
      </c>
      <c r="M47" s="410" t="s">
        <v>2000</v>
      </c>
      <c r="N47" s="804"/>
      <c r="O47" s="805" t="s">
        <v>955</v>
      </c>
      <c r="P47" s="804"/>
      <c r="Q47" s="804" t="str">
        <f t="shared" ref="Q47:Q54" si="44">IF(P47&lt;&gt;"","?","")</f>
        <v/>
      </c>
      <c r="R47" s="806"/>
      <c r="S47" s="806"/>
      <c r="T47" s="807">
        <f>IF(OR(R47="Ja",R47="JA",R47="ja",R47="Oui",R47="OUI",R47="oui"),100%,
IF(OR(R47="Nein",R47="NEIN",R47="nein",R47="Oon",R47="NON",R47="non"),0%,
IF(R47&lt;&gt;0,
IF(S47&gt;=R47,R47/S47,
IF(S47&lt;R47,S47/R47)),
0%)))</f>
        <v>0</v>
      </c>
      <c r="U47" s="808">
        <v>0.7</v>
      </c>
      <c r="V47" s="809">
        <v>0.9</v>
      </c>
      <c r="W47" s="810" t="str">
        <f t="shared" ref="W47:W48" si="45">IF(P47="","",IF(T47&lt;=U47,3,IF(T47&lt;=V47,2,1)))</f>
        <v/>
      </c>
      <c r="X47" s="773" t="str">
        <f t="shared" ref="X47:X54" si="46">IF($C$47="","","drucken")</f>
        <v/>
      </c>
    </row>
    <row r="48" spans="1:24" ht="15.6" x14ac:dyDescent="0.3">
      <c r="A48" s="381" t="str">
        <f t="shared" si="43"/>
        <v/>
      </c>
      <c r="B48" s="798">
        <v>6</v>
      </c>
      <c r="C48" s="1237"/>
      <c r="D48" s="1239"/>
      <c r="E48" s="1258"/>
      <c r="F48" s="811"/>
      <c r="G48" s="1242"/>
      <c r="H48" s="1243"/>
      <c r="I48" s="1244"/>
      <c r="J48" s="1252"/>
      <c r="K48" s="1254"/>
      <c r="L48" s="1255"/>
      <c r="M48" s="410" t="s">
        <v>2001</v>
      </c>
      <c r="N48" s="804"/>
      <c r="O48" s="805" t="s">
        <v>956</v>
      </c>
      <c r="P48" s="804"/>
      <c r="Q48" s="804" t="str">
        <f t="shared" si="44"/>
        <v/>
      </c>
      <c r="R48" s="806"/>
      <c r="S48" s="806"/>
      <c r="T48" s="807">
        <f t="shared" ref="T48:T54" si="47">IF(OR(R48="Ja",R48="JA",R48="ja",R48="Oui",R48="OUI",R48="oui"),100%,
IF(OR(R48="Nein",R48="NEIN",R48="nein",R48="Oon",R48="NON",R48="non"),0%,
IF(R48&lt;&gt;0,
IF(S48&gt;=R48,R48/S48,
IF(S48&lt;R48,S48/R48)),
0%)))</f>
        <v>0</v>
      </c>
      <c r="U48" s="808">
        <v>0.7</v>
      </c>
      <c r="V48" s="809">
        <v>0.9</v>
      </c>
      <c r="W48" s="810" t="str">
        <f t="shared" si="45"/>
        <v/>
      </c>
      <c r="X48" s="773" t="str">
        <f t="shared" si="46"/>
        <v/>
      </c>
    </row>
    <row r="49" spans="1:24" ht="15.6" x14ac:dyDescent="0.3">
      <c r="A49" s="381" t="str">
        <f t="shared" si="43"/>
        <v/>
      </c>
      <c r="B49" s="798">
        <v>6</v>
      </c>
      <c r="C49" s="1237"/>
      <c r="D49" s="1238" t="s">
        <v>957</v>
      </c>
      <c r="E49" s="1249"/>
      <c r="F49" s="803" t="str">
        <f>IF(E49&lt;&gt;"","?","")</f>
        <v/>
      </c>
      <c r="G49" s="1243"/>
      <c r="H49" s="1243"/>
      <c r="I49" s="1244">
        <f>IF(OR(G49="Ja",G49="JA",G49="ja",G49="Oui",G49="OUI",G49="oui"),100%,
IF(OR(G49="Nein",G49="NEIN",G49="nein",G49="Oon",G49="NON",G49="non"),0%,
IF(G49&lt;&gt;0,
IF(H49&gt;=G49,G49/H49,
IF(H49&lt;G49,H49/G49)),
0%)))</f>
        <v>0</v>
      </c>
      <c r="J49" s="1251">
        <v>0.7</v>
      </c>
      <c r="K49" s="1253">
        <v>0.9</v>
      </c>
      <c r="L49" s="1255" t="str">
        <f>IF(E49="","",IF(I49&lt;=J49,3,IF(I49&lt;=K49,2,1)))</f>
        <v/>
      </c>
      <c r="M49" s="410" t="s">
        <v>2002</v>
      </c>
      <c r="N49" s="804"/>
      <c r="O49" s="805" t="s">
        <v>958</v>
      </c>
      <c r="P49" s="804"/>
      <c r="Q49" s="804" t="str">
        <f t="shared" si="44"/>
        <v/>
      </c>
      <c r="R49" s="806"/>
      <c r="S49" s="806"/>
      <c r="T49" s="807">
        <f t="shared" si="47"/>
        <v>0</v>
      </c>
      <c r="U49" s="808">
        <v>0.7</v>
      </c>
      <c r="V49" s="809">
        <v>0.9</v>
      </c>
      <c r="W49" s="810" t="str">
        <f>IF(P49="","",IF(T49&lt;=U49,3,IF(T49&lt;=V49,2,1)))</f>
        <v/>
      </c>
      <c r="X49" s="773" t="str">
        <f t="shared" si="46"/>
        <v/>
      </c>
    </row>
    <row r="50" spans="1:24" ht="15.6" x14ac:dyDescent="0.3">
      <c r="A50" s="381" t="str">
        <f t="shared" si="43"/>
        <v/>
      </c>
      <c r="B50" s="798">
        <v>6</v>
      </c>
      <c r="C50" s="1237"/>
      <c r="D50" s="1239"/>
      <c r="E50" s="1249"/>
      <c r="F50" s="811"/>
      <c r="G50" s="1243"/>
      <c r="H50" s="1243"/>
      <c r="I50" s="1244"/>
      <c r="J50" s="1252"/>
      <c r="K50" s="1254"/>
      <c r="L50" s="1255"/>
      <c r="M50" s="410" t="s">
        <v>2003</v>
      </c>
      <c r="N50" s="804"/>
      <c r="O50" s="805" t="s">
        <v>959</v>
      </c>
      <c r="P50" s="804"/>
      <c r="Q50" s="804" t="str">
        <f t="shared" si="44"/>
        <v/>
      </c>
      <c r="R50" s="806"/>
      <c r="S50" s="806"/>
      <c r="T50" s="807">
        <f t="shared" si="47"/>
        <v>0</v>
      </c>
      <c r="U50" s="808">
        <v>0.7</v>
      </c>
      <c r="V50" s="809">
        <v>0.9</v>
      </c>
      <c r="W50" s="810" t="str">
        <f t="shared" ref="W50:W54" si="48">IF(P50="","",IF(T50&lt;=U50,3,IF(T50&lt;=V50,2,1)))</f>
        <v/>
      </c>
      <c r="X50" s="773" t="str">
        <f t="shared" si="46"/>
        <v/>
      </c>
    </row>
    <row r="51" spans="1:24" ht="15.6" x14ac:dyDescent="0.3">
      <c r="A51" s="381" t="str">
        <f t="shared" si="43"/>
        <v/>
      </c>
      <c r="B51" s="798">
        <v>6</v>
      </c>
      <c r="C51" s="1237"/>
      <c r="D51" s="1238" t="s">
        <v>960</v>
      </c>
      <c r="E51" s="1248"/>
      <c r="F51" s="803" t="str">
        <f>IF(E51&lt;&gt;"","?","")</f>
        <v/>
      </c>
      <c r="G51" s="1243"/>
      <c r="H51" s="1243"/>
      <c r="I51" s="1244">
        <f t="shared" ref="I51" si="49">IF(OR(G51="Ja",G51="JA",G51="ja",G51="Oui",G51="OUI",G51="oui"),100%,
IF(OR(G51="Nein",G51="NEIN",G51="nein",G51="Oon",G51="NON",G51="non"),0%,
IF(G51&lt;&gt;0,
IF(H51&gt;=G51,G51/H51,
IF(H51&lt;G51,H51/G51)),
0%)))</f>
        <v>0</v>
      </c>
      <c r="J51" s="1251">
        <v>0.7</v>
      </c>
      <c r="K51" s="1253">
        <v>0.9</v>
      </c>
      <c r="L51" s="1255" t="str">
        <f>IF(E51="","",IF(I51&lt;=J51,3,IF(I51&lt;=K51,2,1)))</f>
        <v/>
      </c>
      <c r="M51" s="410" t="s">
        <v>2004</v>
      </c>
      <c r="N51" s="804"/>
      <c r="O51" s="805" t="s">
        <v>961</v>
      </c>
      <c r="P51" s="804"/>
      <c r="Q51" s="804" t="str">
        <f t="shared" si="44"/>
        <v/>
      </c>
      <c r="R51" s="806"/>
      <c r="S51" s="806"/>
      <c r="T51" s="807">
        <f t="shared" si="47"/>
        <v>0</v>
      </c>
      <c r="U51" s="808">
        <v>0.7</v>
      </c>
      <c r="V51" s="809">
        <v>0.9</v>
      </c>
      <c r="W51" s="810" t="str">
        <f t="shared" si="48"/>
        <v/>
      </c>
      <c r="X51" s="773" t="str">
        <f t="shared" si="46"/>
        <v/>
      </c>
    </row>
    <row r="52" spans="1:24" ht="15.6" x14ac:dyDescent="0.3">
      <c r="A52" s="381" t="str">
        <f t="shared" si="43"/>
        <v/>
      </c>
      <c r="B52" s="798">
        <v>6</v>
      </c>
      <c r="C52" s="1237"/>
      <c r="D52" s="1239"/>
      <c r="E52" s="1249"/>
      <c r="F52" s="811"/>
      <c r="G52" s="1243"/>
      <c r="H52" s="1243"/>
      <c r="I52" s="1244"/>
      <c r="J52" s="1252"/>
      <c r="K52" s="1254"/>
      <c r="L52" s="1255"/>
      <c r="M52" s="410" t="s">
        <v>2005</v>
      </c>
      <c r="N52" s="804"/>
      <c r="O52" s="805" t="s">
        <v>962</v>
      </c>
      <c r="P52" s="804"/>
      <c r="Q52" s="804" t="str">
        <f t="shared" si="44"/>
        <v/>
      </c>
      <c r="R52" s="806"/>
      <c r="S52" s="806"/>
      <c r="T52" s="807">
        <f t="shared" si="47"/>
        <v>0</v>
      </c>
      <c r="U52" s="808">
        <v>0.7</v>
      </c>
      <c r="V52" s="809">
        <v>0.9</v>
      </c>
      <c r="W52" s="810" t="str">
        <f t="shared" si="48"/>
        <v/>
      </c>
      <c r="X52" s="773" t="str">
        <f t="shared" si="46"/>
        <v/>
      </c>
    </row>
    <row r="53" spans="1:24" ht="15.6" x14ac:dyDescent="0.3">
      <c r="A53" s="381" t="str">
        <f t="shared" si="43"/>
        <v/>
      </c>
      <c r="B53" s="798">
        <v>6</v>
      </c>
      <c r="C53" s="1237"/>
      <c r="D53" s="1238" t="s">
        <v>963</v>
      </c>
      <c r="E53" s="1249"/>
      <c r="F53" s="803" t="str">
        <f>IF(E53&lt;&gt;"","?","")</f>
        <v/>
      </c>
      <c r="G53" s="1243"/>
      <c r="H53" s="1243"/>
      <c r="I53" s="1244">
        <f t="shared" ref="I53" si="50">IF(OR(G53="Ja",G53="JA",G53="ja",G53="Oui",G53="OUI",G53="oui"),100%,
IF(OR(G53="Nein",G53="NEIN",G53="nein",G53="Oon",G53="NON",G53="non"),0%,
IF(G53&lt;&gt;0,
IF(H53&gt;=G53,G53/H53,
IF(H53&lt;G53,H53/G53)),
0%)))</f>
        <v>0</v>
      </c>
      <c r="J53" s="1251">
        <v>0.7</v>
      </c>
      <c r="K53" s="1253">
        <v>0.9</v>
      </c>
      <c r="L53" s="1255" t="str">
        <f>IF(E53="","",IF(I53&lt;=J53,3,IF(I53&lt;=K53,2,1)))</f>
        <v/>
      </c>
      <c r="M53" s="410" t="s">
        <v>2006</v>
      </c>
      <c r="N53" s="804"/>
      <c r="O53" s="805" t="s">
        <v>964</v>
      </c>
      <c r="P53" s="804"/>
      <c r="Q53" s="804" t="str">
        <f t="shared" si="44"/>
        <v/>
      </c>
      <c r="R53" s="806"/>
      <c r="S53" s="806"/>
      <c r="T53" s="807">
        <f t="shared" si="47"/>
        <v>0</v>
      </c>
      <c r="U53" s="808">
        <v>0.7</v>
      </c>
      <c r="V53" s="809">
        <v>0.9</v>
      </c>
      <c r="W53" s="810" t="str">
        <f t="shared" si="48"/>
        <v/>
      </c>
      <c r="X53" s="773" t="str">
        <f t="shared" si="46"/>
        <v/>
      </c>
    </row>
    <row r="54" spans="1:24" ht="15.6" x14ac:dyDescent="0.3">
      <c r="A54" s="381" t="str">
        <f t="shared" si="43"/>
        <v/>
      </c>
      <c r="B54" s="798">
        <v>6</v>
      </c>
      <c r="C54" s="1237"/>
      <c r="D54" s="1239"/>
      <c r="E54" s="1249"/>
      <c r="F54" s="812"/>
      <c r="G54" s="1243"/>
      <c r="H54" s="1243"/>
      <c r="I54" s="1256"/>
      <c r="J54" s="1252"/>
      <c r="K54" s="1254"/>
      <c r="L54" s="1255"/>
      <c r="M54" s="410" t="s">
        <v>2007</v>
      </c>
      <c r="N54" s="804"/>
      <c r="O54" s="805" t="s">
        <v>965</v>
      </c>
      <c r="P54" s="804"/>
      <c r="Q54" s="804" t="str">
        <f t="shared" si="44"/>
        <v/>
      </c>
      <c r="R54" s="806"/>
      <c r="S54" s="806"/>
      <c r="T54" s="807">
        <f t="shared" si="47"/>
        <v>0</v>
      </c>
      <c r="U54" s="808">
        <v>0.7</v>
      </c>
      <c r="V54" s="809">
        <v>0.9</v>
      </c>
      <c r="W54" s="810" t="str">
        <f t="shared" si="48"/>
        <v/>
      </c>
      <c r="X54" s="773" t="str">
        <f t="shared" si="46"/>
        <v/>
      </c>
    </row>
    <row r="55" spans="1:24" ht="15.6" x14ac:dyDescent="0.3">
      <c r="A55" s="381" t="str">
        <f t="shared" ref="A55:A62" si="51">IF($C$55="","","ok")</f>
        <v/>
      </c>
      <c r="B55" s="790">
        <v>7</v>
      </c>
      <c r="C55" s="1245"/>
      <c r="D55" s="1246" t="s">
        <v>966</v>
      </c>
      <c r="E55" s="1231"/>
      <c r="F55" s="791" t="str">
        <f>IF(E55&lt;&gt;"","?","")</f>
        <v/>
      </c>
      <c r="G55" s="1233"/>
      <c r="H55" s="1224"/>
      <c r="I55" s="1225">
        <f>IF(OR(G55="Ja",G55="JA",G55="ja",G55="Oui",G55="OUI",G55="oui"),100%,
IF(OR(G55="Nein",G55="NEIN",G55="nein",G55="Oon",G55="NON",G55="non"),0%,
IF(G55&lt;&gt;0,
IF(H55&gt;=G55,G55/H55,
IF(H55&lt;G55,H55/G55)),
0%)))</f>
        <v>0</v>
      </c>
      <c r="J55" s="1226">
        <v>0.7</v>
      </c>
      <c r="K55" s="1228">
        <v>0.9</v>
      </c>
      <c r="L55" s="1235" t="str">
        <f>IF(E55="","",IF(I55&lt;=J55,3,IF(I55&lt;=K55,2,1)))</f>
        <v/>
      </c>
      <c r="M55" s="410" t="s">
        <v>2008</v>
      </c>
      <c r="N55" s="792"/>
      <c r="O55" s="814" t="s">
        <v>967</v>
      </c>
      <c r="P55" s="792"/>
      <c r="Q55" s="792" t="str">
        <f t="shared" ref="Q55:Q62" si="52">IF(P55&lt;&gt;"","?","")</f>
        <v/>
      </c>
      <c r="R55" s="815"/>
      <c r="S55" s="815"/>
      <c r="T55" s="816">
        <f>IF(OR(R55="Ja",R55="JA",R55="ja",R55="Oui",R55="OUI",R55="oui"),100%,
IF(OR(R55="Nein",R55="NEIN",R55="nein",R55="Oon",R55="NON",R55="non"),0%,
IF(R55&lt;&gt;0,
IF(S55&gt;=R55,R55/S55,
IF(S55&lt;R55,S55/R55)),
0%)))</f>
        <v>0</v>
      </c>
      <c r="U55" s="795">
        <v>0.7</v>
      </c>
      <c r="V55" s="796">
        <v>0.9</v>
      </c>
      <c r="W55" s="817" t="str">
        <f t="shared" ref="W55:W56" si="53">IF(P55="","",IF(T55&lt;=U55,3,IF(T55&lt;=V55,2,1)))</f>
        <v/>
      </c>
      <c r="X55" s="773" t="str">
        <f t="shared" ref="X55:X62" si="54">IF($C$55="","","drucken")</f>
        <v/>
      </c>
    </row>
    <row r="56" spans="1:24" ht="15.6" x14ac:dyDescent="0.3">
      <c r="A56" s="381" t="str">
        <f t="shared" si="51"/>
        <v/>
      </c>
      <c r="B56" s="798">
        <v>7</v>
      </c>
      <c r="C56" s="1245"/>
      <c r="D56" s="1247"/>
      <c r="E56" s="1232"/>
      <c r="F56" s="799"/>
      <c r="G56" s="1234"/>
      <c r="H56" s="1224"/>
      <c r="I56" s="1225"/>
      <c r="J56" s="1227"/>
      <c r="K56" s="1229"/>
      <c r="L56" s="1235"/>
      <c r="M56" s="410" t="s">
        <v>2009</v>
      </c>
      <c r="N56" s="792"/>
      <c r="O56" s="814" t="s">
        <v>968</v>
      </c>
      <c r="P56" s="792"/>
      <c r="Q56" s="792" t="str">
        <f t="shared" si="52"/>
        <v/>
      </c>
      <c r="R56" s="815"/>
      <c r="S56" s="815"/>
      <c r="T56" s="816">
        <f t="shared" ref="T56:T62" si="55">IF(OR(R56="Ja",R56="JA",R56="ja",R56="Oui",R56="OUI",R56="oui"),100%,
IF(OR(R56="Nein",R56="NEIN",R56="nein",R56="Oon",R56="NON",R56="non"),0%,
IF(R56&lt;&gt;0,
IF(S56&gt;=R56,R56/S56,
IF(S56&lt;R56,S56/R56)),
0%)))</f>
        <v>0</v>
      </c>
      <c r="U56" s="795">
        <v>0.7</v>
      </c>
      <c r="V56" s="796">
        <v>0.9</v>
      </c>
      <c r="W56" s="817" t="str">
        <f t="shared" si="53"/>
        <v/>
      </c>
      <c r="X56" s="773" t="str">
        <f t="shared" si="54"/>
        <v/>
      </c>
    </row>
    <row r="57" spans="1:24" ht="15.6" x14ac:dyDescent="0.3">
      <c r="A57" s="381" t="str">
        <f t="shared" si="51"/>
        <v/>
      </c>
      <c r="B57" s="798">
        <v>7</v>
      </c>
      <c r="C57" s="1245"/>
      <c r="D57" s="1246" t="s">
        <v>969</v>
      </c>
      <c r="E57" s="1240"/>
      <c r="F57" s="791" t="str">
        <f>IF(E57&lt;&gt;"","?","")</f>
        <v/>
      </c>
      <c r="G57" s="1224"/>
      <c r="H57" s="1224"/>
      <c r="I57" s="1225">
        <f>IF(OR(G57="Ja",G57="JA",G57="ja",G57="Oui",G57="OUI",G57="oui"),100%,
IF(OR(G57="Nein",G57="NEIN",G57="nein",G57="Oon",G57="NON",G57="non"),0%,
IF(G57&lt;&gt;0,
IF(H57&gt;=G57,G57/H57,
IF(H57&lt;G57,H57/G57)),
0%)))</f>
        <v>0</v>
      </c>
      <c r="J57" s="1226">
        <v>0.7</v>
      </c>
      <c r="K57" s="1228">
        <v>0.9</v>
      </c>
      <c r="L57" s="1235" t="str">
        <f>IF(E57="","",IF(I57&lt;=J57,3,IF(I57&lt;=K57,2,1)))</f>
        <v/>
      </c>
      <c r="M57" s="410" t="s">
        <v>2010</v>
      </c>
      <c r="N57" s="792"/>
      <c r="O57" s="814" t="s">
        <v>970</v>
      </c>
      <c r="P57" s="792"/>
      <c r="Q57" s="792" t="str">
        <f t="shared" si="52"/>
        <v/>
      </c>
      <c r="R57" s="815"/>
      <c r="S57" s="815"/>
      <c r="T57" s="816">
        <f t="shared" si="55"/>
        <v>0</v>
      </c>
      <c r="U57" s="795">
        <v>0.7</v>
      </c>
      <c r="V57" s="796">
        <v>0.9</v>
      </c>
      <c r="W57" s="817" t="str">
        <f>IF(P57="","",IF(T57&lt;=U57,3,IF(T57&lt;=V57,2,1)))</f>
        <v/>
      </c>
      <c r="X57" s="773" t="str">
        <f t="shared" si="54"/>
        <v/>
      </c>
    </row>
    <row r="58" spans="1:24" ht="15.6" x14ac:dyDescent="0.3">
      <c r="A58" s="381" t="str">
        <f t="shared" si="51"/>
        <v/>
      </c>
      <c r="B58" s="798">
        <v>7</v>
      </c>
      <c r="C58" s="1245"/>
      <c r="D58" s="1247"/>
      <c r="E58" s="1240"/>
      <c r="F58" s="799"/>
      <c r="G58" s="1224"/>
      <c r="H58" s="1224"/>
      <c r="I58" s="1225"/>
      <c r="J58" s="1227"/>
      <c r="K58" s="1229"/>
      <c r="L58" s="1235"/>
      <c r="M58" s="410" t="s">
        <v>2011</v>
      </c>
      <c r="N58" s="792"/>
      <c r="O58" s="814" t="s">
        <v>971</v>
      </c>
      <c r="P58" s="792"/>
      <c r="Q58" s="792" t="str">
        <f t="shared" si="52"/>
        <v/>
      </c>
      <c r="R58" s="815"/>
      <c r="S58" s="815"/>
      <c r="T58" s="816">
        <f t="shared" si="55"/>
        <v>0</v>
      </c>
      <c r="U58" s="795">
        <v>0.7</v>
      </c>
      <c r="V58" s="796">
        <v>0.9</v>
      </c>
      <c r="W58" s="817" t="str">
        <f t="shared" ref="W58:W62" si="56">IF(P58="","",IF(T58&lt;=U58,3,IF(T58&lt;=V58,2,1)))</f>
        <v/>
      </c>
      <c r="X58" s="773" t="str">
        <f t="shared" si="54"/>
        <v/>
      </c>
    </row>
    <row r="59" spans="1:24" ht="15.6" x14ac:dyDescent="0.3">
      <c r="A59" s="381" t="str">
        <f t="shared" si="51"/>
        <v/>
      </c>
      <c r="B59" s="798">
        <v>7</v>
      </c>
      <c r="C59" s="1245"/>
      <c r="D59" s="1246" t="s">
        <v>972</v>
      </c>
      <c r="E59" s="1250"/>
      <c r="F59" s="791" t="str">
        <f>IF(E59&lt;&gt;"","?","")</f>
        <v/>
      </c>
      <c r="G59" s="1224"/>
      <c r="H59" s="1224"/>
      <c r="I59" s="1225">
        <f t="shared" ref="I59" si="57">IF(OR(G59="Ja",G59="JA",G59="ja",G59="Oui",G59="OUI",G59="oui"),100%,
IF(OR(G59="Nein",G59="NEIN",G59="nein",G59="Oon",G59="NON",G59="non"),0%,
IF(G59&lt;&gt;0,
IF(H59&gt;=G59,G59/H59,
IF(H59&lt;G59,H59/G59)),
0%)))</f>
        <v>0</v>
      </c>
      <c r="J59" s="1226">
        <v>0.7</v>
      </c>
      <c r="K59" s="1228">
        <v>0.9</v>
      </c>
      <c r="L59" s="1235" t="str">
        <f>IF(E59="","",IF(I59&lt;=J59,3,IF(I59&lt;=K59,2,1)))</f>
        <v/>
      </c>
      <c r="M59" s="410" t="s">
        <v>2012</v>
      </c>
      <c r="N59" s="792"/>
      <c r="O59" s="814" t="s">
        <v>973</v>
      </c>
      <c r="P59" s="792"/>
      <c r="Q59" s="792" t="str">
        <f t="shared" si="52"/>
        <v/>
      </c>
      <c r="R59" s="815"/>
      <c r="S59" s="815"/>
      <c r="T59" s="816">
        <f t="shared" si="55"/>
        <v>0</v>
      </c>
      <c r="U59" s="795">
        <v>0.7</v>
      </c>
      <c r="V59" s="796">
        <v>0.9</v>
      </c>
      <c r="W59" s="817" t="str">
        <f t="shared" si="56"/>
        <v/>
      </c>
      <c r="X59" s="773" t="str">
        <f t="shared" si="54"/>
        <v/>
      </c>
    </row>
    <row r="60" spans="1:24" ht="15.6" x14ac:dyDescent="0.3">
      <c r="A60" s="381" t="str">
        <f t="shared" si="51"/>
        <v/>
      </c>
      <c r="B60" s="798">
        <v>7</v>
      </c>
      <c r="C60" s="1245"/>
      <c r="D60" s="1247"/>
      <c r="E60" s="1240"/>
      <c r="F60" s="799"/>
      <c r="G60" s="1224"/>
      <c r="H60" s="1224"/>
      <c r="I60" s="1225"/>
      <c r="J60" s="1227"/>
      <c r="K60" s="1229"/>
      <c r="L60" s="1235"/>
      <c r="M60" s="410" t="s">
        <v>2013</v>
      </c>
      <c r="N60" s="792"/>
      <c r="O60" s="814" t="s">
        <v>974</v>
      </c>
      <c r="P60" s="792"/>
      <c r="Q60" s="792" t="str">
        <f t="shared" si="52"/>
        <v/>
      </c>
      <c r="R60" s="815"/>
      <c r="S60" s="815"/>
      <c r="T60" s="816">
        <f t="shared" si="55"/>
        <v>0</v>
      </c>
      <c r="U60" s="795">
        <v>0.7</v>
      </c>
      <c r="V60" s="796">
        <v>0.9</v>
      </c>
      <c r="W60" s="817" t="str">
        <f t="shared" si="56"/>
        <v/>
      </c>
      <c r="X60" s="773" t="str">
        <f t="shared" si="54"/>
        <v/>
      </c>
    </row>
    <row r="61" spans="1:24" ht="15.6" x14ac:dyDescent="0.3">
      <c r="A61" s="381" t="str">
        <f t="shared" si="51"/>
        <v/>
      </c>
      <c r="B61" s="798">
        <v>7</v>
      </c>
      <c r="C61" s="1245"/>
      <c r="D61" s="1246" t="s">
        <v>975</v>
      </c>
      <c r="E61" s="1240"/>
      <c r="F61" s="791" t="str">
        <f>IF(E61&lt;&gt;"","?","")</f>
        <v/>
      </c>
      <c r="G61" s="1224"/>
      <c r="H61" s="1224"/>
      <c r="I61" s="1225">
        <f t="shared" ref="I61" si="58">IF(OR(G61="Ja",G61="JA",G61="ja",G61="Oui",G61="OUI",G61="oui"),100%,
IF(OR(G61="Nein",G61="NEIN",G61="nein",G61="Oon",G61="NON",G61="non"),0%,
IF(G61&lt;&gt;0,
IF(H61&gt;=G61,G61/H61,
IF(H61&lt;G61,H61/G61)),
0%)))</f>
        <v>0</v>
      </c>
      <c r="J61" s="1226">
        <v>0.7</v>
      </c>
      <c r="K61" s="1228">
        <v>0.9</v>
      </c>
      <c r="L61" s="1235" t="str">
        <f>IF(E61="","",IF(I61&lt;=J61,3,IF(I61&lt;=K61,2,1)))</f>
        <v/>
      </c>
      <c r="M61" s="410" t="s">
        <v>2014</v>
      </c>
      <c r="N61" s="792"/>
      <c r="O61" s="814" t="s">
        <v>976</v>
      </c>
      <c r="P61" s="792"/>
      <c r="Q61" s="792" t="str">
        <f t="shared" si="52"/>
        <v/>
      </c>
      <c r="R61" s="815"/>
      <c r="S61" s="815"/>
      <c r="T61" s="816">
        <f t="shared" si="55"/>
        <v>0</v>
      </c>
      <c r="U61" s="795">
        <v>0.7</v>
      </c>
      <c r="V61" s="796">
        <v>0.9</v>
      </c>
      <c r="W61" s="817" t="str">
        <f t="shared" si="56"/>
        <v/>
      </c>
      <c r="X61" s="773" t="str">
        <f t="shared" si="54"/>
        <v/>
      </c>
    </row>
    <row r="62" spans="1:24" ht="15.6" x14ac:dyDescent="0.3">
      <c r="A62" s="381" t="str">
        <f t="shared" si="51"/>
        <v/>
      </c>
      <c r="B62" s="798">
        <v>7</v>
      </c>
      <c r="C62" s="1245"/>
      <c r="D62" s="1247"/>
      <c r="E62" s="1240"/>
      <c r="F62" s="801"/>
      <c r="G62" s="1224"/>
      <c r="H62" s="1224"/>
      <c r="I62" s="1236"/>
      <c r="J62" s="1227"/>
      <c r="K62" s="1229"/>
      <c r="L62" s="1235"/>
      <c r="M62" s="410" t="s">
        <v>2015</v>
      </c>
      <c r="N62" s="792"/>
      <c r="O62" s="814" t="s">
        <v>977</v>
      </c>
      <c r="P62" s="792"/>
      <c r="Q62" s="792" t="str">
        <f t="shared" si="52"/>
        <v/>
      </c>
      <c r="R62" s="815"/>
      <c r="S62" s="815"/>
      <c r="T62" s="816">
        <f t="shared" si="55"/>
        <v>0</v>
      </c>
      <c r="U62" s="795">
        <v>0.7</v>
      </c>
      <c r="V62" s="796">
        <v>0.9</v>
      </c>
      <c r="W62" s="817" t="str">
        <f t="shared" si="56"/>
        <v/>
      </c>
      <c r="X62" s="773" t="str">
        <f t="shared" si="54"/>
        <v/>
      </c>
    </row>
    <row r="63" spans="1:24" ht="15.6" x14ac:dyDescent="0.3">
      <c r="A63" s="381" t="str">
        <f t="shared" ref="A63:A70" si="59">IF($C$63="","","ok")</f>
        <v/>
      </c>
      <c r="B63" s="790">
        <v>8</v>
      </c>
      <c r="C63" s="1237"/>
      <c r="D63" s="1238" t="s">
        <v>978</v>
      </c>
      <c r="E63" s="1257"/>
      <c r="F63" s="803" t="str">
        <f>IF(E63&lt;&gt;"","?","")</f>
        <v/>
      </c>
      <c r="G63" s="1241"/>
      <c r="H63" s="1243"/>
      <c r="I63" s="1244">
        <f>IF(OR(G63="Ja",G63="JA",G63="ja",G63="Oui",G63="OUI",G63="oui"),100%,
IF(OR(G63="Nein",G63="NEIN",G63="nein",G63="Oon",G63="NON",G63="non"),0%,
IF(G63&lt;&gt;0,
IF(H63&gt;=G63,G63/H63,
IF(H63&lt;G63,H63/G63)),
0%)))</f>
        <v>0</v>
      </c>
      <c r="J63" s="1251">
        <v>0.7</v>
      </c>
      <c r="K63" s="1253">
        <v>0.9</v>
      </c>
      <c r="L63" s="1255" t="str">
        <f>IF(E63="","",IF(I63&lt;=J63,3,IF(I63&lt;=K63,2,1)))</f>
        <v/>
      </c>
      <c r="M63" s="410" t="s">
        <v>2016</v>
      </c>
      <c r="N63" s="804"/>
      <c r="O63" s="818" t="s">
        <v>979</v>
      </c>
      <c r="P63" s="804"/>
      <c r="Q63" s="804" t="str">
        <f t="shared" ref="Q63:Q70" si="60">IF(P63&lt;&gt;"","?","")</f>
        <v/>
      </c>
      <c r="R63" s="819"/>
      <c r="S63" s="819"/>
      <c r="T63" s="820">
        <f>IF(OR(R63="Ja",R63="JA",R63="ja",R63="Oui",R63="OUI",R63="oui"),100%,
IF(OR(R63="Nein",R63="NEIN",R63="nein",R63="Oon",R63="NON",R63="non"),0%,
IF(R63&lt;&gt;0,
IF(S63&gt;=R63,R63/S63,
IF(S63&lt;R63,S63/R63)),
0%)))</f>
        <v>0</v>
      </c>
      <c r="U63" s="808">
        <v>0.7</v>
      </c>
      <c r="V63" s="821">
        <v>0.9</v>
      </c>
      <c r="W63" s="822" t="str">
        <f t="shared" ref="W63:W64" si="61">IF(P63="","",IF(T63&lt;=U63,3,IF(T63&lt;=V63,2,1)))</f>
        <v/>
      </c>
      <c r="X63" s="773" t="str">
        <f t="shared" ref="X63:X70" si="62">IF($C$63="","","drucken")</f>
        <v/>
      </c>
    </row>
    <row r="64" spans="1:24" ht="15.6" x14ac:dyDescent="0.3">
      <c r="A64" s="381" t="str">
        <f t="shared" si="59"/>
        <v/>
      </c>
      <c r="B64" s="798">
        <v>8</v>
      </c>
      <c r="C64" s="1237"/>
      <c r="D64" s="1239"/>
      <c r="E64" s="1258"/>
      <c r="F64" s="811"/>
      <c r="G64" s="1242"/>
      <c r="H64" s="1243"/>
      <c r="I64" s="1244"/>
      <c r="J64" s="1252"/>
      <c r="K64" s="1254"/>
      <c r="L64" s="1255"/>
      <c r="M64" s="410" t="s">
        <v>2017</v>
      </c>
      <c r="N64" s="804"/>
      <c r="O64" s="818" t="s">
        <v>980</v>
      </c>
      <c r="P64" s="804"/>
      <c r="Q64" s="804" t="str">
        <f t="shared" si="60"/>
        <v/>
      </c>
      <c r="R64" s="819"/>
      <c r="S64" s="819"/>
      <c r="T64" s="820">
        <f t="shared" ref="T64:T70" si="63">IF(OR(R64="Ja",R64="JA",R64="ja",R64="Oui",R64="OUI",R64="oui"),100%,
IF(OR(R64="Nein",R64="NEIN",R64="nein",R64="Oon",R64="NON",R64="non"),0%,
IF(R64&lt;&gt;0,
IF(S64&gt;=R64,R64/S64,
IF(S64&lt;R64,S64/R64)),
0%)))</f>
        <v>0</v>
      </c>
      <c r="U64" s="808">
        <v>0.7</v>
      </c>
      <c r="V64" s="821">
        <v>0.9</v>
      </c>
      <c r="W64" s="822" t="str">
        <f t="shared" si="61"/>
        <v/>
      </c>
      <c r="X64" s="773" t="str">
        <f t="shared" si="62"/>
        <v/>
      </c>
    </row>
    <row r="65" spans="1:24" ht="15.6" x14ac:dyDescent="0.3">
      <c r="A65" s="381" t="str">
        <f t="shared" si="59"/>
        <v/>
      </c>
      <c r="B65" s="798">
        <v>8</v>
      </c>
      <c r="C65" s="1237"/>
      <c r="D65" s="1238" t="s">
        <v>981</v>
      </c>
      <c r="E65" s="1249"/>
      <c r="F65" s="803" t="str">
        <f>IF(E65&lt;&gt;"","?","")</f>
        <v/>
      </c>
      <c r="G65" s="1243"/>
      <c r="H65" s="1243"/>
      <c r="I65" s="1244">
        <f>IF(OR(G65="Ja",G65="JA",G65="ja",G65="Oui",G65="OUI",G65="oui"),100%,
IF(OR(G65="Nein",G65="NEIN",G65="nein",G65="Oon",G65="NON",G65="non"),0%,
IF(G65&lt;&gt;0,
IF(H65&gt;=G65,G65/H65,
IF(H65&lt;G65,H65/G65)),
0%)))</f>
        <v>0</v>
      </c>
      <c r="J65" s="1251">
        <v>0.7</v>
      </c>
      <c r="K65" s="1253">
        <v>0.9</v>
      </c>
      <c r="L65" s="1255" t="str">
        <f>IF(E65="","",IF(I65&lt;=J65,3,IF(I65&lt;=K65,2,1)))</f>
        <v/>
      </c>
      <c r="M65" s="410" t="s">
        <v>2018</v>
      </c>
      <c r="N65" s="804"/>
      <c r="O65" s="818" t="s">
        <v>982</v>
      </c>
      <c r="P65" s="804"/>
      <c r="Q65" s="804" t="str">
        <f t="shared" si="60"/>
        <v/>
      </c>
      <c r="R65" s="819"/>
      <c r="S65" s="819"/>
      <c r="T65" s="820">
        <f t="shared" si="63"/>
        <v>0</v>
      </c>
      <c r="U65" s="808">
        <v>0.7</v>
      </c>
      <c r="V65" s="821">
        <v>0.9</v>
      </c>
      <c r="W65" s="822" t="str">
        <f>IF(P65="","",IF(T65&lt;=U65,3,IF(T65&lt;=V65,2,1)))</f>
        <v/>
      </c>
      <c r="X65" s="773" t="str">
        <f t="shared" si="62"/>
        <v/>
      </c>
    </row>
    <row r="66" spans="1:24" ht="15.6" x14ac:dyDescent="0.3">
      <c r="A66" s="381" t="str">
        <f t="shared" si="59"/>
        <v/>
      </c>
      <c r="B66" s="798">
        <v>8</v>
      </c>
      <c r="C66" s="1237"/>
      <c r="D66" s="1239"/>
      <c r="E66" s="1249"/>
      <c r="F66" s="811"/>
      <c r="G66" s="1243"/>
      <c r="H66" s="1243"/>
      <c r="I66" s="1244"/>
      <c r="J66" s="1252"/>
      <c r="K66" s="1254"/>
      <c r="L66" s="1255"/>
      <c r="M66" s="410" t="s">
        <v>2019</v>
      </c>
      <c r="N66" s="804"/>
      <c r="O66" s="818" t="s">
        <v>983</v>
      </c>
      <c r="P66" s="804"/>
      <c r="Q66" s="804" t="str">
        <f t="shared" si="60"/>
        <v/>
      </c>
      <c r="R66" s="819"/>
      <c r="S66" s="819"/>
      <c r="T66" s="820">
        <f t="shared" si="63"/>
        <v>0</v>
      </c>
      <c r="U66" s="808">
        <v>0.7</v>
      </c>
      <c r="V66" s="821">
        <v>0.9</v>
      </c>
      <c r="W66" s="822" t="str">
        <f t="shared" ref="W66:W70" si="64">IF(P66="","",IF(T66&lt;=U66,3,IF(T66&lt;=V66,2,1)))</f>
        <v/>
      </c>
      <c r="X66" s="773" t="str">
        <f t="shared" si="62"/>
        <v/>
      </c>
    </row>
    <row r="67" spans="1:24" ht="15.6" x14ac:dyDescent="0.3">
      <c r="A67" s="381" t="str">
        <f t="shared" si="59"/>
        <v/>
      </c>
      <c r="B67" s="798">
        <v>8</v>
      </c>
      <c r="C67" s="1237"/>
      <c r="D67" s="1238" t="s">
        <v>984</v>
      </c>
      <c r="E67" s="1248"/>
      <c r="F67" s="803" t="str">
        <f>IF(E67&lt;&gt;"","?","")</f>
        <v/>
      </c>
      <c r="G67" s="1243"/>
      <c r="H67" s="1243"/>
      <c r="I67" s="1244">
        <f t="shared" ref="I67" si="65">IF(OR(G67="Ja",G67="JA",G67="ja",G67="Oui",G67="OUI",G67="oui"),100%,
IF(OR(G67="Nein",G67="NEIN",G67="nein",G67="Oon",G67="NON",G67="non"),0%,
IF(G67&lt;&gt;0,
IF(H67&gt;=G67,G67/H67,
IF(H67&lt;G67,H67/G67)),
0%)))</f>
        <v>0</v>
      </c>
      <c r="J67" s="1251">
        <v>0.7</v>
      </c>
      <c r="K67" s="1253">
        <v>0.9</v>
      </c>
      <c r="L67" s="1255" t="str">
        <f>IF(E67="","",IF(I67&lt;=J67,3,IF(I67&lt;=K67,2,1)))</f>
        <v/>
      </c>
      <c r="M67" s="410" t="s">
        <v>2020</v>
      </c>
      <c r="N67" s="804"/>
      <c r="O67" s="818" t="s">
        <v>985</v>
      </c>
      <c r="P67" s="804"/>
      <c r="Q67" s="804" t="str">
        <f t="shared" si="60"/>
        <v/>
      </c>
      <c r="R67" s="819"/>
      <c r="S67" s="819"/>
      <c r="T67" s="820">
        <f t="shared" si="63"/>
        <v>0</v>
      </c>
      <c r="U67" s="808">
        <v>0.7</v>
      </c>
      <c r="V67" s="821">
        <v>0.9</v>
      </c>
      <c r="W67" s="822" t="str">
        <f t="shared" si="64"/>
        <v/>
      </c>
      <c r="X67" s="773" t="str">
        <f t="shared" si="62"/>
        <v/>
      </c>
    </row>
    <row r="68" spans="1:24" ht="15.6" x14ac:dyDescent="0.3">
      <c r="A68" s="381" t="str">
        <f t="shared" si="59"/>
        <v/>
      </c>
      <c r="B68" s="798">
        <v>8</v>
      </c>
      <c r="C68" s="1237"/>
      <c r="D68" s="1239"/>
      <c r="E68" s="1249"/>
      <c r="F68" s="811"/>
      <c r="G68" s="1243"/>
      <c r="H68" s="1243"/>
      <c r="I68" s="1244"/>
      <c r="J68" s="1252"/>
      <c r="K68" s="1254"/>
      <c r="L68" s="1255"/>
      <c r="M68" s="410" t="s">
        <v>2021</v>
      </c>
      <c r="N68" s="804"/>
      <c r="O68" s="818" t="s">
        <v>986</v>
      </c>
      <c r="P68" s="804"/>
      <c r="Q68" s="804" t="str">
        <f t="shared" si="60"/>
        <v/>
      </c>
      <c r="R68" s="819"/>
      <c r="S68" s="819"/>
      <c r="T68" s="820">
        <f t="shared" si="63"/>
        <v>0</v>
      </c>
      <c r="U68" s="808">
        <v>0.7</v>
      </c>
      <c r="V68" s="821">
        <v>0.9</v>
      </c>
      <c r="W68" s="822" t="str">
        <f t="shared" si="64"/>
        <v/>
      </c>
      <c r="X68" s="773" t="str">
        <f t="shared" si="62"/>
        <v/>
      </c>
    </row>
    <row r="69" spans="1:24" ht="15.6" x14ac:dyDescent="0.3">
      <c r="A69" s="381" t="str">
        <f t="shared" si="59"/>
        <v/>
      </c>
      <c r="B69" s="798">
        <v>8</v>
      </c>
      <c r="C69" s="1237"/>
      <c r="D69" s="1238" t="s">
        <v>987</v>
      </c>
      <c r="E69" s="1249"/>
      <c r="F69" s="803" t="str">
        <f>IF(E69&lt;&gt;"","?","")</f>
        <v/>
      </c>
      <c r="G69" s="1243"/>
      <c r="H69" s="1243"/>
      <c r="I69" s="1244">
        <f t="shared" ref="I69" si="66">IF(OR(G69="Ja",G69="JA",G69="ja",G69="Oui",G69="OUI",G69="oui"),100%,
IF(OR(G69="Nein",G69="NEIN",G69="nein",G69="Oon",G69="NON",G69="non"),0%,
IF(G69&lt;&gt;0,
IF(H69&gt;=G69,G69/H69,
IF(H69&lt;G69,H69/G69)),
0%)))</f>
        <v>0</v>
      </c>
      <c r="J69" s="1251">
        <v>0.7</v>
      </c>
      <c r="K69" s="1253">
        <v>0.9</v>
      </c>
      <c r="L69" s="1255" t="str">
        <f>IF(E69="","",IF(I69&lt;=J69,3,IF(I69&lt;=K69,2,1)))</f>
        <v/>
      </c>
      <c r="M69" s="410" t="s">
        <v>2022</v>
      </c>
      <c r="N69" s="804"/>
      <c r="O69" s="818" t="s">
        <v>988</v>
      </c>
      <c r="P69" s="804"/>
      <c r="Q69" s="804" t="str">
        <f t="shared" si="60"/>
        <v/>
      </c>
      <c r="R69" s="819"/>
      <c r="S69" s="819"/>
      <c r="T69" s="820">
        <f t="shared" si="63"/>
        <v>0</v>
      </c>
      <c r="U69" s="808">
        <v>0.7</v>
      </c>
      <c r="V69" s="821">
        <v>0.9</v>
      </c>
      <c r="W69" s="822" t="str">
        <f t="shared" si="64"/>
        <v/>
      </c>
      <c r="X69" s="773" t="str">
        <f t="shared" si="62"/>
        <v/>
      </c>
    </row>
    <row r="70" spans="1:24" ht="15.6" x14ac:dyDescent="0.3">
      <c r="A70" s="381" t="str">
        <f t="shared" si="59"/>
        <v/>
      </c>
      <c r="B70" s="798">
        <v>8</v>
      </c>
      <c r="C70" s="1237"/>
      <c r="D70" s="1239"/>
      <c r="E70" s="1249"/>
      <c r="F70" s="812"/>
      <c r="G70" s="1243"/>
      <c r="H70" s="1243"/>
      <c r="I70" s="1256"/>
      <c r="J70" s="1252"/>
      <c r="K70" s="1254"/>
      <c r="L70" s="1255"/>
      <c r="M70" s="410" t="s">
        <v>2023</v>
      </c>
      <c r="N70" s="804"/>
      <c r="O70" s="818" t="s">
        <v>989</v>
      </c>
      <c r="P70" s="804"/>
      <c r="Q70" s="804" t="str">
        <f t="shared" si="60"/>
        <v/>
      </c>
      <c r="R70" s="819"/>
      <c r="S70" s="819"/>
      <c r="T70" s="820">
        <f t="shared" si="63"/>
        <v>0</v>
      </c>
      <c r="U70" s="808">
        <v>0.7</v>
      </c>
      <c r="V70" s="821">
        <v>0.9</v>
      </c>
      <c r="W70" s="822" t="str">
        <f t="shared" si="64"/>
        <v/>
      </c>
      <c r="X70" s="773" t="str">
        <f t="shared" si="62"/>
        <v/>
      </c>
    </row>
    <row r="71" spans="1:24" ht="15.6" x14ac:dyDescent="0.3">
      <c r="A71" s="381" t="str">
        <f t="shared" ref="A71:A78" si="67">IF($C$71="","","ok")</f>
        <v/>
      </c>
      <c r="B71" s="790">
        <v>9</v>
      </c>
      <c r="C71" s="1245"/>
      <c r="D71" s="1246" t="s">
        <v>990</v>
      </c>
      <c r="E71" s="1231"/>
      <c r="F71" s="791" t="str">
        <f>IF(E71&lt;&gt;"","?","")</f>
        <v/>
      </c>
      <c r="G71" s="1233"/>
      <c r="H71" s="1224"/>
      <c r="I71" s="1225">
        <f>IF(OR(G71="Ja",G71="JA",G71="ja",G71="Oui",G71="OUI",G71="oui"),100%,
IF(OR(G71="Nein",G71="NEIN",G71="nein",G71="Oon",G71="NON",G71="non"),0%,
IF(G71&lt;&gt;0,
IF(H71&gt;=G71,G71/H71,
IF(H71&lt;G71,H71/G71)),
0%)))</f>
        <v>0</v>
      </c>
      <c r="J71" s="1226">
        <v>0.7</v>
      </c>
      <c r="K71" s="1228">
        <v>0.9</v>
      </c>
      <c r="L71" s="1235" t="str">
        <f>IF(E71="","",IF(I71&lt;=J71,3,IF(I71&lt;=K71,2,1)))</f>
        <v/>
      </c>
      <c r="M71" s="410" t="s">
        <v>2024</v>
      </c>
      <c r="N71" s="792"/>
      <c r="O71" s="814" t="s">
        <v>991</v>
      </c>
      <c r="P71" s="792"/>
      <c r="Q71" s="792" t="str">
        <f t="shared" ref="Q71:Q78" si="68">IF(P71&lt;&gt;"","?","")</f>
        <v/>
      </c>
      <c r="R71" s="815"/>
      <c r="S71" s="815"/>
      <c r="T71" s="816">
        <f>IF(OR(R71="Ja",R71="JA",R71="ja",R71="Oui",R71="OUI",R71="oui"),100%,
IF(OR(R71="Nein",R71="NEIN",R71="nein",R71="Oon",R71="NON",R71="non"),0%,
IF(R71&lt;&gt;0,
IF(S71&gt;=R71,R71/S71,
IF(S71&lt;R71,S71/R71)),
0%)))</f>
        <v>0</v>
      </c>
      <c r="U71" s="795">
        <v>0.7</v>
      </c>
      <c r="V71" s="796">
        <v>0.9</v>
      </c>
      <c r="W71" s="817" t="str">
        <f t="shared" ref="W71:W72" si="69">IF(P71="","",IF(T71&lt;=U71,3,IF(T71&lt;=V71,2,1)))</f>
        <v/>
      </c>
      <c r="X71" s="773" t="str">
        <f t="shared" ref="X71:X78" si="70">IF($C$71="","","drucken")</f>
        <v/>
      </c>
    </row>
    <row r="72" spans="1:24" ht="15.6" x14ac:dyDescent="0.3">
      <c r="A72" s="381" t="str">
        <f t="shared" si="67"/>
        <v/>
      </c>
      <c r="B72" s="798">
        <v>9</v>
      </c>
      <c r="C72" s="1245"/>
      <c r="D72" s="1247"/>
      <c r="E72" s="1232"/>
      <c r="F72" s="799"/>
      <c r="G72" s="1234"/>
      <c r="H72" s="1224"/>
      <c r="I72" s="1225"/>
      <c r="J72" s="1227"/>
      <c r="K72" s="1229"/>
      <c r="L72" s="1235"/>
      <c r="M72" s="410" t="s">
        <v>2025</v>
      </c>
      <c r="N72" s="792"/>
      <c r="O72" s="814" t="s">
        <v>992</v>
      </c>
      <c r="P72" s="792"/>
      <c r="Q72" s="792" t="str">
        <f t="shared" si="68"/>
        <v/>
      </c>
      <c r="R72" s="815"/>
      <c r="S72" s="815"/>
      <c r="T72" s="816">
        <f t="shared" ref="T72:T78" si="71">IF(OR(R72="Ja",R72="JA",R72="ja",R72="Oui",R72="OUI",R72="oui"),100%,
IF(OR(R72="Nein",R72="NEIN",R72="nein",R72="Oon",R72="NON",R72="non"),0%,
IF(R72&lt;&gt;0,
IF(S72&gt;=R72,R72/S72,
IF(S72&lt;R72,S72/R72)),
0%)))</f>
        <v>0</v>
      </c>
      <c r="U72" s="795">
        <v>0.7</v>
      </c>
      <c r="V72" s="796">
        <v>0.9</v>
      </c>
      <c r="W72" s="817" t="str">
        <f t="shared" si="69"/>
        <v/>
      </c>
      <c r="X72" s="773" t="str">
        <f t="shared" si="70"/>
        <v/>
      </c>
    </row>
    <row r="73" spans="1:24" ht="15.6" x14ac:dyDescent="0.3">
      <c r="A73" s="381" t="str">
        <f t="shared" si="67"/>
        <v/>
      </c>
      <c r="B73" s="798">
        <v>9</v>
      </c>
      <c r="C73" s="1245"/>
      <c r="D73" s="1246" t="s">
        <v>993</v>
      </c>
      <c r="E73" s="1240"/>
      <c r="F73" s="791" t="str">
        <f>IF(E73&lt;&gt;"","?","")</f>
        <v/>
      </c>
      <c r="G73" s="1224"/>
      <c r="H73" s="1224"/>
      <c r="I73" s="1225">
        <f>IF(OR(G73="Ja",G73="JA",G73="ja",G73="Oui",G73="OUI",G73="oui"),100%,
IF(OR(G73="Nein",G73="NEIN",G73="nein",G73="Oon",G73="NON",G73="non"),0%,
IF(G73&lt;&gt;0,
IF(H73&gt;=G73,G73/H73,
IF(H73&lt;G73,H73/G73)),
0%)))</f>
        <v>0</v>
      </c>
      <c r="J73" s="1226">
        <v>0.7</v>
      </c>
      <c r="K73" s="1228">
        <v>0.9</v>
      </c>
      <c r="L73" s="1235" t="str">
        <f>IF(E73="","",IF(I73&lt;=J73,3,IF(I73&lt;=K73,2,1)))</f>
        <v/>
      </c>
      <c r="M73" s="410" t="s">
        <v>2026</v>
      </c>
      <c r="N73" s="792"/>
      <c r="O73" s="814" t="s">
        <v>994</v>
      </c>
      <c r="P73" s="792"/>
      <c r="Q73" s="792" t="str">
        <f t="shared" si="68"/>
        <v/>
      </c>
      <c r="R73" s="815"/>
      <c r="S73" s="815"/>
      <c r="T73" s="816">
        <f t="shared" si="71"/>
        <v>0</v>
      </c>
      <c r="U73" s="795">
        <v>0.7</v>
      </c>
      <c r="V73" s="796">
        <v>0.9</v>
      </c>
      <c r="W73" s="817" t="str">
        <f>IF(P73="","",IF(T73&lt;=U73,3,IF(T73&lt;=V73,2,1)))</f>
        <v/>
      </c>
      <c r="X73" s="773" t="str">
        <f t="shared" si="70"/>
        <v/>
      </c>
    </row>
    <row r="74" spans="1:24" ht="15.6" x14ac:dyDescent="0.3">
      <c r="A74" s="381" t="str">
        <f t="shared" si="67"/>
        <v/>
      </c>
      <c r="B74" s="798">
        <v>9</v>
      </c>
      <c r="C74" s="1245"/>
      <c r="D74" s="1247"/>
      <c r="E74" s="1240"/>
      <c r="F74" s="799"/>
      <c r="G74" s="1224"/>
      <c r="H74" s="1224"/>
      <c r="I74" s="1225"/>
      <c r="J74" s="1227"/>
      <c r="K74" s="1229"/>
      <c r="L74" s="1235"/>
      <c r="M74" s="410" t="s">
        <v>2027</v>
      </c>
      <c r="N74" s="792"/>
      <c r="O74" s="814" t="s">
        <v>995</v>
      </c>
      <c r="P74" s="792"/>
      <c r="Q74" s="792" t="str">
        <f t="shared" si="68"/>
        <v/>
      </c>
      <c r="R74" s="815"/>
      <c r="S74" s="815"/>
      <c r="T74" s="816">
        <f t="shared" si="71"/>
        <v>0</v>
      </c>
      <c r="U74" s="795">
        <v>0.7</v>
      </c>
      <c r="V74" s="796">
        <v>0.9</v>
      </c>
      <c r="W74" s="817" t="str">
        <f t="shared" ref="W74:W78" si="72">IF(P74="","",IF(T74&lt;=U74,3,IF(T74&lt;=V74,2,1)))</f>
        <v/>
      </c>
      <c r="X74" s="773" t="str">
        <f t="shared" si="70"/>
        <v/>
      </c>
    </row>
    <row r="75" spans="1:24" ht="15.6" x14ac:dyDescent="0.3">
      <c r="A75" s="381" t="str">
        <f t="shared" si="67"/>
        <v/>
      </c>
      <c r="B75" s="798">
        <v>9</v>
      </c>
      <c r="C75" s="1245"/>
      <c r="D75" s="1246" t="s">
        <v>996</v>
      </c>
      <c r="E75" s="1250"/>
      <c r="F75" s="791" t="str">
        <f>IF(E75&lt;&gt;"","?","")</f>
        <v/>
      </c>
      <c r="G75" s="1224"/>
      <c r="H75" s="1224"/>
      <c r="I75" s="1225">
        <f t="shared" ref="I75" si="73">IF(OR(G75="Ja",G75="JA",G75="ja",G75="Oui",G75="OUI",G75="oui"),100%,
IF(OR(G75="Nein",G75="NEIN",G75="nein",G75="Oon",G75="NON",G75="non"),0%,
IF(G75&lt;&gt;0,
IF(H75&gt;=G75,G75/H75,
IF(H75&lt;G75,H75/G75)),
0%)))</f>
        <v>0</v>
      </c>
      <c r="J75" s="1226">
        <v>0.7</v>
      </c>
      <c r="K75" s="1228">
        <v>0.9</v>
      </c>
      <c r="L75" s="1235" t="str">
        <f>IF(E75="","",IF(I75&lt;=J75,3,IF(I75&lt;=K75,2,1)))</f>
        <v/>
      </c>
      <c r="M75" s="410" t="s">
        <v>2028</v>
      </c>
      <c r="N75" s="792"/>
      <c r="O75" s="814" t="s">
        <v>997</v>
      </c>
      <c r="P75" s="792"/>
      <c r="Q75" s="792" t="str">
        <f t="shared" si="68"/>
        <v/>
      </c>
      <c r="R75" s="815"/>
      <c r="S75" s="815"/>
      <c r="T75" s="816">
        <f t="shared" si="71"/>
        <v>0</v>
      </c>
      <c r="U75" s="795">
        <v>0.7</v>
      </c>
      <c r="V75" s="796">
        <v>0.9</v>
      </c>
      <c r="W75" s="817" t="str">
        <f t="shared" si="72"/>
        <v/>
      </c>
      <c r="X75" s="773" t="str">
        <f t="shared" si="70"/>
        <v/>
      </c>
    </row>
    <row r="76" spans="1:24" ht="15.6" x14ac:dyDescent="0.3">
      <c r="A76" s="381" t="str">
        <f t="shared" si="67"/>
        <v/>
      </c>
      <c r="B76" s="798">
        <v>9</v>
      </c>
      <c r="C76" s="1245"/>
      <c r="D76" s="1247"/>
      <c r="E76" s="1240"/>
      <c r="F76" s="799"/>
      <c r="G76" s="1224"/>
      <c r="H76" s="1224"/>
      <c r="I76" s="1225"/>
      <c r="J76" s="1227"/>
      <c r="K76" s="1229"/>
      <c r="L76" s="1235"/>
      <c r="M76" s="410" t="s">
        <v>2029</v>
      </c>
      <c r="N76" s="792"/>
      <c r="O76" s="814" t="s">
        <v>998</v>
      </c>
      <c r="P76" s="792"/>
      <c r="Q76" s="792" t="str">
        <f t="shared" si="68"/>
        <v/>
      </c>
      <c r="R76" s="815"/>
      <c r="S76" s="815"/>
      <c r="T76" s="816">
        <f t="shared" si="71"/>
        <v>0</v>
      </c>
      <c r="U76" s="795">
        <v>0.7</v>
      </c>
      <c r="V76" s="796">
        <v>0.9</v>
      </c>
      <c r="W76" s="817" t="str">
        <f t="shared" si="72"/>
        <v/>
      </c>
      <c r="X76" s="773" t="str">
        <f t="shared" si="70"/>
        <v/>
      </c>
    </row>
    <row r="77" spans="1:24" ht="15.6" x14ac:dyDescent="0.3">
      <c r="A77" s="381" t="str">
        <f t="shared" si="67"/>
        <v/>
      </c>
      <c r="B77" s="798">
        <v>9</v>
      </c>
      <c r="C77" s="1245"/>
      <c r="D77" s="1246" t="s">
        <v>999</v>
      </c>
      <c r="E77" s="1240"/>
      <c r="F77" s="791" t="str">
        <f>IF(E77&lt;&gt;"","?","")</f>
        <v/>
      </c>
      <c r="G77" s="1224"/>
      <c r="H77" s="1224"/>
      <c r="I77" s="1225">
        <f t="shared" ref="I77" si="74">IF(OR(G77="Ja",G77="JA",G77="ja",G77="Oui",G77="OUI",G77="oui"),100%,
IF(OR(G77="Nein",G77="NEIN",G77="nein",G77="Oon",G77="NON",G77="non"),0%,
IF(G77&lt;&gt;0,
IF(H77&gt;=G77,G77/H77,
IF(H77&lt;G77,H77/G77)),
0%)))</f>
        <v>0</v>
      </c>
      <c r="J77" s="1226">
        <v>0.7</v>
      </c>
      <c r="K77" s="1228">
        <v>0.9</v>
      </c>
      <c r="L77" s="1235" t="str">
        <f>IF(E77="","",IF(I77&lt;=J77,3,IF(I77&lt;=K77,2,1)))</f>
        <v/>
      </c>
      <c r="M77" s="410" t="s">
        <v>2030</v>
      </c>
      <c r="N77" s="792"/>
      <c r="O77" s="814" t="s">
        <v>1000</v>
      </c>
      <c r="P77" s="792"/>
      <c r="Q77" s="792" t="str">
        <f t="shared" si="68"/>
        <v/>
      </c>
      <c r="R77" s="815"/>
      <c r="S77" s="815"/>
      <c r="T77" s="816">
        <f t="shared" si="71"/>
        <v>0</v>
      </c>
      <c r="U77" s="795">
        <v>0.7</v>
      </c>
      <c r="V77" s="796">
        <v>0.9</v>
      </c>
      <c r="W77" s="817" t="str">
        <f t="shared" si="72"/>
        <v/>
      </c>
      <c r="X77" s="773" t="str">
        <f t="shared" si="70"/>
        <v/>
      </c>
    </row>
    <row r="78" spans="1:24" ht="15.6" x14ac:dyDescent="0.3">
      <c r="A78" s="381" t="str">
        <f t="shared" si="67"/>
        <v/>
      </c>
      <c r="B78" s="798">
        <v>9</v>
      </c>
      <c r="C78" s="1245"/>
      <c r="D78" s="1247"/>
      <c r="E78" s="1240"/>
      <c r="F78" s="801"/>
      <c r="G78" s="1224"/>
      <c r="H78" s="1224"/>
      <c r="I78" s="1236"/>
      <c r="J78" s="1227"/>
      <c r="K78" s="1229"/>
      <c r="L78" s="1235"/>
      <c r="M78" s="410" t="s">
        <v>2031</v>
      </c>
      <c r="N78" s="792"/>
      <c r="O78" s="814" t="s">
        <v>1001</v>
      </c>
      <c r="P78" s="792"/>
      <c r="Q78" s="792" t="str">
        <f t="shared" si="68"/>
        <v/>
      </c>
      <c r="R78" s="815"/>
      <c r="S78" s="815"/>
      <c r="T78" s="816">
        <f t="shared" si="71"/>
        <v>0</v>
      </c>
      <c r="U78" s="795">
        <v>0.7</v>
      </c>
      <c r="V78" s="796">
        <v>0.9</v>
      </c>
      <c r="W78" s="817" t="str">
        <f t="shared" si="72"/>
        <v/>
      </c>
      <c r="X78" s="773" t="str">
        <f t="shared" si="70"/>
        <v/>
      </c>
    </row>
    <row r="79" spans="1:24" ht="15.6" x14ac:dyDescent="0.3">
      <c r="A79" s="381" t="str">
        <f t="shared" ref="A79:A86" si="75">IF($C$79="","","ok")</f>
        <v/>
      </c>
      <c r="B79" s="790">
        <v>10</v>
      </c>
      <c r="C79" s="1237"/>
      <c r="D79" s="1238" t="s">
        <v>1002</v>
      </c>
      <c r="E79" s="1257"/>
      <c r="F79" s="803" t="str">
        <f>IF(E79&lt;&gt;"","?","")</f>
        <v/>
      </c>
      <c r="G79" s="1241"/>
      <c r="H79" s="1243"/>
      <c r="I79" s="1244">
        <f>IF(OR(G79="Ja",G79="JA",G79="ja",G79="Oui",G79="OUI",G79="oui"),100%,
IF(OR(G79="Nein",G79="NEIN",G79="nein",G79="Oon",G79="NON",G79="non"),0%,
IF(G79&lt;&gt;0,
IF(H79&gt;=G79,G79/H79,
IF(H79&lt;G79,H79/G79)),
0%)))</f>
        <v>0</v>
      </c>
      <c r="J79" s="1251">
        <v>0.7</v>
      </c>
      <c r="K79" s="1253">
        <v>0.9</v>
      </c>
      <c r="L79" s="1255" t="str">
        <f>IF(E79="","",IF(I79&lt;=J79,3,IF(I79&lt;=K79,2,1)))</f>
        <v/>
      </c>
      <c r="M79" s="410" t="s">
        <v>2032</v>
      </c>
      <c r="N79" s="804"/>
      <c r="O79" s="818" t="s">
        <v>1003</v>
      </c>
      <c r="P79" s="804"/>
      <c r="Q79" s="804" t="str">
        <f t="shared" ref="Q79:Q86" si="76">IF(P79&lt;&gt;"","?","")</f>
        <v/>
      </c>
      <c r="R79" s="819"/>
      <c r="S79" s="819"/>
      <c r="T79" s="820">
        <f>IF(OR(R79="Ja",R79="JA",R79="ja",R79="Oui",R79="OUI",R79="oui"),100%,
IF(OR(R79="Nein",R79="NEIN",R79="nein",R79="Oon",R79="NON",R79="non"),0%,
IF(R79&lt;&gt;0,
IF(S79&gt;=R79,R79/S79,
IF(S79&lt;R79,S79/R79)),
0%)))</f>
        <v>0</v>
      </c>
      <c r="U79" s="808">
        <v>0.7</v>
      </c>
      <c r="V79" s="809">
        <v>0.9</v>
      </c>
      <c r="W79" s="822" t="str">
        <f t="shared" ref="W79:W80" si="77">IF(P79="","",IF(T79&lt;=U79,3,IF(T79&lt;=V79,2,1)))</f>
        <v/>
      </c>
      <c r="X79" s="773" t="str">
        <f>IF($C$79="","","drucken")</f>
        <v/>
      </c>
    </row>
    <row r="80" spans="1:24" ht="15.6" x14ac:dyDescent="0.3">
      <c r="A80" s="381" t="str">
        <f t="shared" si="75"/>
        <v/>
      </c>
      <c r="B80" s="798">
        <v>10</v>
      </c>
      <c r="C80" s="1237"/>
      <c r="D80" s="1239"/>
      <c r="E80" s="1258"/>
      <c r="F80" s="811"/>
      <c r="G80" s="1242"/>
      <c r="H80" s="1243"/>
      <c r="I80" s="1244"/>
      <c r="J80" s="1252"/>
      <c r="K80" s="1254"/>
      <c r="L80" s="1255"/>
      <c r="M80" s="410" t="s">
        <v>2033</v>
      </c>
      <c r="N80" s="804"/>
      <c r="O80" s="818" t="s">
        <v>1004</v>
      </c>
      <c r="P80" s="804"/>
      <c r="Q80" s="804" t="str">
        <f t="shared" si="76"/>
        <v/>
      </c>
      <c r="R80" s="819"/>
      <c r="S80" s="819"/>
      <c r="T80" s="820">
        <f t="shared" ref="T80:T86" si="78">IF(OR(R80="Ja",R80="JA",R80="ja",R80="Oui",R80="OUI",R80="oui"),100%,
IF(OR(R80="Nein",R80="NEIN",R80="nein",R80="Oon",R80="NON",R80="non"),0%,
IF(R80&lt;&gt;0,
IF(S80&gt;=R80,R80/S80,
IF(S80&lt;R80,S80/R80)),
0%)))</f>
        <v>0</v>
      </c>
      <c r="U80" s="808">
        <v>0.7</v>
      </c>
      <c r="V80" s="809">
        <v>0.9</v>
      </c>
      <c r="W80" s="822" t="str">
        <f t="shared" si="77"/>
        <v/>
      </c>
      <c r="X80" s="773" t="str">
        <f t="shared" ref="X80:X87" si="79">IF($C$79="","","drucken")</f>
        <v/>
      </c>
    </row>
    <row r="81" spans="1:24" ht="15.6" x14ac:dyDescent="0.3">
      <c r="A81" s="381" t="str">
        <f t="shared" si="75"/>
        <v/>
      </c>
      <c r="B81" s="798">
        <v>10</v>
      </c>
      <c r="C81" s="1237"/>
      <c r="D81" s="1238" t="s">
        <v>1005</v>
      </c>
      <c r="E81" s="1249"/>
      <c r="F81" s="803" t="str">
        <f>IF(E81&lt;&gt;"","?","")</f>
        <v/>
      </c>
      <c r="G81" s="1243"/>
      <c r="H81" s="1243"/>
      <c r="I81" s="1244">
        <f>IF(OR(G81="Ja",G81="JA",G81="ja",G81="Oui",G81="OUI",G81="oui"),100%,
IF(OR(G81="Nein",G81="NEIN",G81="nein",G81="Oon",G81="NON",G81="non"),0%,
IF(G81&lt;&gt;0,
IF(H81&gt;=G81,G81/H81,
IF(H81&lt;G81,H81/G81)),
0%)))</f>
        <v>0</v>
      </c>
      <c r="J81" s="1251">
        <v>0.7</v>
      </c>
      <c r="K81" s="1253">
        <v>0.9</v>
      </c>
      <c r="L81" s="1255" t="str">
        <f>IF(E81="","",IF(I81&lt;=J81,3,IF(I81&lt;=K81,2,1)))</f>
        <v/>
      </c>
      <c r="M81" s="410" t="s">
        <v>2034</v>
      </c>
      <c r="N81" s="804"/>
      <c r="O81" s="818" t="s">
        <v>1006</v>
      </c>
      <c r="P81" s="804"/>
      <c r="Q81" s="804" t="str">
        <f t="shared" si="76"/>
        <v/>
      </c>
      <c r="R81" s="819"/>
      <c r="S81" s="819"/>
      <c r="T81" s="820">
        <f t="shared" si="78"/>
        <v>0</v>
      </c>
      <c r="U81" s="808">
        <v>0.7</v>
      </c>
      <c r="V81" s="809">
        <v>0.9</v>
      </c>
      <c r="W81" s="822" t="str">
        <f>IF(P81="","",IF(T81&lt;=U81,3,IF(T81&lt;=V81,2,1)))</f>
        <v/>
      </c>
      <c r="X81" s="773" t="str">
        <f t="shared" si="79"/>
        <v/>
      </c>
    </row>
    <row r="82" spans="1:24" ht="15.6" x14ac:dyDescent="0.3">
      <c r="A82" s="381" t="str">
        <f t="shared" si="75"/>
        <v/>
      </c>
      <c r="B82" s="798">
        <v>10</v>
      </c>
      <c r="C82" s="1237"/>
      <c r="D82" s="1239"/>
      <c r="E82" s="1249"/>
      <c r="F82" s="811"/>
      <c r="G82" s="1243"/>
      <c r="H82" s="1243"/>
      <c r="I82" s="1244"/>
      <c r="J82" s="1252"/>
      <c r="K82" s="1254"/>
      <c r="L82" s="1255"/>
      <c r="M82" s="410" t="s">
        <v>2035</v>
      </c>
      <c r="N82" s="804"/>
      <c r="O82" s="818" t="s">
        <v>1007</v>
      </c>
      <c r="P82" s="804"/>
      <c r="Q82" s="804" t="str">
        <f t="shared" si="76"/>
        <v/>
      </c>
      <c r="R82" s="819"/>
      <c r="S82" s="819"/>
      <c r="T82" s="820">
        <f t="shared" si="78"/>
        <v>0</v>
      </c>
      <c r="U82" s="808">
        <v>0.7</v>
      </c>
      <c r="V82" s="809">
        <v>0.9</v>
      </c>
      <c r="W82" s="822" t="str">
        <f t="shared" ref="W82:W86" si="80">IF(P82="","",IF(T82&lt;=U82,3,IF(T82&lt;=V82,2,1)))</f>
        <v/>
      </c>
      <c r="X82" s="773" t="str">
        <f t="shared" si="79"/>
        <v/>
      </c>
    </row>
    <row r="83" spans="1:24" ht="15.6" x14ac:dyDescent="0.3">
      <c r="A83" s="381" t="str">
        <f t="shared" si="75"/>
        <v/>
      </c>
      <c r="B83" s="798">
        <v>10</v>
      </c>
      <c r="C83" s="1237"/>
      <c r="D83" s="1238" t="s">
        <v>1008</v>
      </c>
      <c r="E83" s="1248"/>
      <c r="F83" s="803" t="str">
        <f>IF(E83&lt;&gt;"","?","")</f>
        <v/>
      </c>
      <c r="G83" s="1243"/>
      <c r="H83" s="1243"/>
      <c r="I83" s="1244">
        <f t="shared" ref="I83" si="81">IF(OR(G83="Ja",G83="JA",G83="ja",G83="Oui",G83="OUI",G83="oui"),100%,
IF(OR(G83="Nein",G83="NEIN",G83="nein",G83="Oon",G83="NON",G83="non"),0%,
IF(G83&lt;&gt;0,
IF(H83&gt;=G83,G83/H83,
IF(H83&lt;G83,H83/G83)),
0%)))</f>
        <v>0</v>
      </c>
      <c r="J83" s="1251">
        <v>0.7</v>
      </c>
      <c r="K83" s="1253">
        <v>0.9</v>
      </c>
      <c r="L83" s="1255" t="str">
        <f>IF(E83="","",IF(I83&lt;=J83,3,IF(I83&lt;=K83,2,1)))</f>
        <v/>
      </c>
      <c r="M83" s="410" t="s">
        <v>2036</v>
      </c>
      <c r="N83" s="804"/>
      <c r="O83" s="818" t="s">
        <v>1009</v>
      </c>
      <c r="P83" s="804"/>
      <c r="Q83" s="804" t="str">
        <f t="shared" si="76"/>
        <v/>
      </c>
      <c r="R83" s="819"/>
      <c r="S83" s="819"/>
      <c r="T83" s="820">
        <f t="shared" si="78"/>
        <v>0</v>
      </c>
      <c r="U83" s="808">
        <v>0.7</v>
      </c>
      <c r="V83" s="809">
        <v>0.9</v>
      </c>
      <c r="W83" s="822" t="str">
        <f t="shared" si="80"/>
        <v/>
      </c>
      <c r="X83" s="773" t="str">
        <f t="shared" si="79"/>
        <v/>
      </c>
    </row>
    <row r="84" spans="1:24" ht="15.6" x14ac:dyDescent="0.3">
      <c r="A84" s="381" t="str">
        <f t="shared" si="75"/>
        <v/>
      </c>
      <c r="B84" s="798">
        <v>10</v>
      </c>
      <c r="C84" s="1237"/>
      <c r="D84" s="1239"/>
      <c r="E84" s="1249"/>
      <c r="F84" s="811"/>
      <c r="G84" s="1243"/>
      <c r="H84" s="1243"/>
      <c r="I84" s="1244"/>
      <c r="J84" s="1252"/>
      <c r="K84" s="1254"/>
      <c r="L84" s="1255"/>
      <c r="M84" s="410" t="s">
        <v>2037</v>
      </c>
      <c r="N84" s="804"/>
      <c r="O84" s="818" t="s">
        <v>1010</v>
      </c>
      <c r="P84" s="804"/>
      <c r="Q84" s="804" t="str">
        <f t="shared" si="76"/>
        <v/>
      </c>
      <c r="R84" s="819"/>
      <c r="S84" s="819"/>
      <c r="T84" s="820">
        <f t="shared" si="78"/>
        <v>0</v>
      </c>
      <c r="U84" s="808">
        <v>0.7</v>
      </c>
      <c r="V84" s="809">
        <v>0.9</v>
      </c>
      <c r="W84" s="822" t="str">
        <f t="shared" si="80"/>
        <v/>
      </c>
      <c r="X84" s="773" t="str">
        <f t="shared" si="79"/>
        <v/>
      </c>
    </row>
    <row r="85" spans="1:24" ht="15.6" x14ac:dyDescent="0.3">
      <c r="A85" s="381" t="str">
        <f t="shared" si="75"/>
        <v/>
      </c>
      <c r="B85" s="798">
        <v>10</v>
      </c>
      <c r="C85" s="1237"/>
      <c r="D85" s="1238" t="s">
        <v>1011</v>
      </c>
      <c r="E85" s="1249"/>
      <c r="F85" s="803" t="str">
        <f>IF(E85&lt;&gt;"","?","")</f>
        <v/>
      </c>
      <c r="G85" s="1243"/>
      <c r="H85" s="1243"/>
      <c r="I85" s="1244">
        <f t="shared" ref="I85" si="82">IF(OR(G85="Ja",G85="JA",G85="ja",G85="Oui",G85="OUI",G85="oui"),100%,
IF(OR(G85="Nein",G85="NEIN",G85="nein",G85="Oon",G85="NON",G85="non"),0%,
IF(G85&lt;&gt;0,
IF(H85&gt;=G85,G85/H85,
IF(H85&lt;G85,H85/G85)),
0%)))</f>
        <v>0</v>
      </c>
      <c r="J85" s="1251">
        <v>0.7</v>
      </c>
      <c r="K85" s="1253">
        <v>0.9</v>
      </c>
      <c r="L85" s="1255" t="str">
        <f>IF(E85="","",IF(I85&lt;=J85,3,IF(I85&lt;=K85,2,1)))</f>
        <v/>
      </c>
      <c r="M85" s="410" t="s">
        <v>2038</v>
      </c>
      <c r="N85" s="804"/>
      <c r="O85" s="818" t="s">
        <v>1012</v>
      </c>
      <c r="P85" s="804"/>
      <c r="Q85" s="804" t="str">
        <f t="shared" si="76"/>
        <v/>
      </c>
      <c r="R85" s="819"/>
      <c r="S85" s="819"/>
      <c r="T85" s="820">
        <f t="shared" si="78"/>
        <v>0</v>
      </c>
      <c r="U85" s="808">
        <v>0.7</v>
      </c>
      <c r="V85" s="809">
        <v>0.9</v>
      </c>
      <c r="W85" s="822" t="str">
        <f t="shared" si="80"/>
        <v/>
      </c>
      <c r="X85" s="773" t="str">
        <f t="shared" si="79"/>
        <v/>
      </c>
    </row>
    <row r="86" spans="1:24" ht="15.6" x14ac:dyDescent="0.3">
      <c r="A86" s="381" t="str">
        <f t="shared" si="75"/>
        <v/>
      </c>
      <c r="B86" s="798">
        <v>10</v>
      </c>
      <c r="C86" s="1237"/>
      <c r="D86" s="1239"/>
      <c r="E86" s="1249"/>
      <c r="F86" s="812"/>
      <c r="G86" s="1243"/>
      <c r="H86" s="1243"/>
      <c r="I86" s="1256"/>
      <c r="J86" s="1252"/>
      <c r="K86" s="1254"/>
      <c r="L86" s="1255"/>
      <c r="M86" s="410" t="s">
        <v>2039</v>
      </c>
      <c r="N86" s="804"/>
      <c r="O86" s="818" t="s">
        <v>1013</v>
      </c>
      <c r="P86" s="804"/>
      <c r="Q86" s="804" t="str">
        <f t="shared" si="76"/>
        <v/>
      </c>
      <c r="R86" s="819"/>
      <c r="S86" s="819"/>
      <c r="T86" s="820">
        <f t="shared" si="78"/>
        <v>0</v>
      </c>
      <c r="U86" s="808">
        <v>0.7</v>
      </c>
      <c r="V86" s="809">
        <v>0.9</v>
      </c>
      <c r="W86" s="822" t="str">
        <f t="shared" si="80"/>
        <v/>
      </c>
      <c r="X86" s="773" t="str">
        <f t="shared" si="79"/>
        <v/>
      </c>
    </row>
    <row r="87" spans="1:24" s="424" customFormat="1" ht="15.6" x14ac:dyDescent="0.3">
      <c r="A87" s="381" t="str">
        <f>IF($C$87="","","ok")</f>
        <v>ok</v>
      </c>
      <c r="C87" s="130" t="s">
        <v>2792</v>
      </c>
      <c r="D87" s="93"/>
      <c r="E87" s="403"/>
      <c r="F87" s="403"/>
      <c r="G87" s="405"/>
      <c r="H87" s="425"/>
      <c r="I87" s="425"/>
      <c r="J87" s="425"/>
      <c r="K87" s="425"/>
      <c r="L87" s="426"/>
      <c r="M87" s="427"/>
      <c r="N87" s="428"/>
      <c r="O87" s="823"/>
      <c r="P87" s="824"/>
      <c r="Q87" s="824"/>
      <c r="R87" s="425"/>
      <c r="S87" s="425"/>
      <c r="T87" s="425"/>
      <c r="U87" s="425"/>
      <c r="V87" s="425"/>
      <c r="W87" s="426"/>
      <c r="X87" s="773" t="str">
        <f t="shared" si="79"/>
        <v/>
      </c>
    </row>
    <row r="88" spans="1:24" ht="15.6" x14ac:dyDescent="0.3">
      <c r="H88" s="431"/>
      <c r="I88" s="431"/>
      <c r="J88" s="431"/>
      <c r="K88" s="431"/>
      <c r="L88" s="432"/>
      <c r="M88" s="427"/>
      <c r="N88" s="433"/>
      <c r="O88" s="823"/>
      <c r="P88" s="433"/>
      <c r="Q88" s="433"/>
      <c r="R88" s="431"/>
      <c r="S88" s="431"/>
      <c r="T88" s="431"/>
      <c r="U88" s="431"/>
      <c r="V88" s="431"/>
      <c r="W88" s="432"/>
    </row>
    <row r="89" spans="1:24" ht="18.75" customHeight="1" x14ac:dyDescent="0.3">
      <c r="H89" s="431"/>
      <c r="I89" s="431"/>
      <c r="J89" s="431"/>
      <c r="K89" s="431"/>
      <c r="L89" s="432"/>
      <c r="M89" s="427"/>
      <c r="N89" s="433"/>
      <c r="O89" s="823"/>
      <c r="P89" s="433"/>
      <c r="Q89" s="433"/>
      <c r="R89" s="431"/>
      <c r="S89" s="431"/>
      <c r="T89" s="431"/>
      <c r="U89" s="431"/>
      <c r="V89" s="431"/>
      <c r="W89" s="432"/>
    </row>
    <row r="90" spans="1:24" ht="18.75" customHeight="1" x14ac:dyDescent="0.3">
      <c r="H90" s="431"/>
      <c r="I90" s="431"/>
      <c r="J90" s="431"/>
      <c r="K90" s="431"/>
      <c r="L90" s="432"/>
      <c r="M90" s="427"/>
      <c r="N90" s="433"/>
      <c r="O90" s="823"/>
      <c r="P90" s="433"/>
      <c r="Q90" s="433"/>
      <c r="R90" s="431"/>
      <c r="S90" s="431"/>
      <c r="T90" s="431"/>
      <c r="U90" s="431"/>
      <c r="V90" s="431"/>
      <c r="W90" s="432"/>
    </row>
    <row r="91" spans="1:24" ht="18.75" customHeight="1" x14ac:dyDescent="0.3">
      <c r="H91" s="431"/>
      <c r="I91" s="431"/>
      <c r="J91" s="431"/>
      <c r="K91" s="431"/>
      <c r="L91" s="432"/>
      <c r="M91" s="427"/>
      <c r="N91" s="433"/>
      <c r="O91" s="823"/>
      <c r="P91" s="433"/>
      <c r="Q91" s="433"/>
      <c r="R91" s="431"/>
      <c r="S91" s="431"/>
      <c r="T91" s="431"/>
      <c r="U91" s="431"/>
      <c r="V91" s="431"/>
      <c r="W91" s="432"/>
    </row>
    <row r="92" spans="1:24" ht="18.75" customHeight="1" x14ac:dyDescent="0.3">
      <c r="H92" s="431"/>
      <c r="I92" s="431"/>
      <c r="J92" s="431"/>
      <c r="K92" s="431"/>
      <c r="L92" s="432"/>
      <c r="M92" s="427"/>
      <c r="N92" s="433"/>
      <c r="O92" s="823"/>
      <c r="P92" s="433"/>
      <c r="Q92" s="433"/>
      <c r="R92" s="431"/>
      <c r="S92" s="431"/>
      <c r="T92" s="431"/>
      <c r="U92" s="431"/>
      <c r="V92" s="431"/>
      <c r="W92" s="432"/>
    </row>
    <row r="93" spans="1:24" ht="18.75" customHeight="1" x14ac:dyDescent="0.3">
      <c r="H93" s="431"/>
      <c r="I93" s="431"/>
      <c r="J93" s="431"/>
      <c r="K93" s="431"/>
      <c r="L93" s="432"/>
      <c r="M93" s="427"/>
      <c r="N93" s="433"/>
      <c r="O93" s="823"/>
      <c r="P93" s="433"/>
      <c r="Q93" s="433"/>
      <c r="R93" s="431"/>
      <c r="S93" s="431"/>
      <c r="T93" s="431"/>
      <c r="U93" s="431"/>
      <c r="V93" s="431"/>
      <c r="W93" s="432"/>
    </row>
  </sheetData>
  <sheetProtection sheet="1" objects="1" scenarios="1" formatCells="0" formatColumns="0" formatRows="0" insertHyperlinks="0" selectLockedCells="1" sort="0" autoFilter="0"/>
  <autoFilter ref="A6:W87" xr:uid="{00000000-0009-0000-0000-000016000000}"/>
  <mergeCells count="330">
    <mergeCell ref="J85:J86"/>
    <mergeCell ref="K85:K86"/>
    <mergeCell ref="L85:L86"/>
    <mergeCell ref="L81:L82"/>
    <mergeCell ref="D83:D84"/>
    <mergeCell ref="E83:E84"/>
    <mergeCell ref="G83:G84"/>
    <mergeCell ref="H83:H84"/>
    <mergeCell ref="I83:I84"/>
    <mergeCell ref="J83:J84"/>
    <mergeCell ref="K83:K84"/>
    <mergeCell ref="L83:L84"/>
    <mergeCell ref="J79:J80"/>
    <mergeCell ref="K79:K80"/>
    <mergeCell ref="L79:L80"/>
    <mergeCell ref="D81:D82"/>
    <mergeCell ref="E81:E82"/>
    <mergeCell ref="G81:G82"/>
    <mergeCell ref="H81:H82"/>
    <mergeCell ref="I81:I82"/>
    <mergeCell ref="J81:J82"/>
    <mergeCell ref="K81:K82"/>
    <mergeCell ref="C79:C86"/>
    <mergeCell ref="D79:D80"/>
    <mergeCell ref="E79:E80"/>
    <mergeCell ref="G79:G80"/>
    <mergeCell ref="H79:H80"/>
    <mergeCell ref="I79:I80"/>
    <mergeCell ref="D85:D86"/>
    <mergeCell ref="E85:E86"/>
    <mergeCell ref="G85:G86"/>
    <mergeCell ref="H85:H86"/>
    <mergeCell ref="I85:I86"/>
    <mergeCell ref="I73:I74"/>
    <mergeCell ref="J73:J74"/>
    <mergeCell ref="K73:K74"/>
    <mergeCell ref="L73:L74"/>
    <mergeCell ref="K75:K76"/>
    <mergeCell ref="L75:L76"/>
    <mergeCell ref="D77:D78"/>
    <mergeCell ref="E77:E78"/>
    <mergeCell ref="G77:G78"/>
    <mergeCell ref="H77:H78"/>
    <mergeCell ref="I77:I78"/>
    <mergeCell ref="J77:J78"/>
    <mergeCell ref="K77:K78"/>
    <mergeCell ref="L77:L78"/>
    <mergeCell ref="D75:D76"/>
    <mergeCell ref="E75:E76"/>
    <mergeCell ref="G75:G76"/>
    <mergeCell ref="H75:H76"/>
    <mergeCell ref="I75:I76"/>
    <mergeCell ref="J75:J76"/>
    <mergeCell ref="J67:J68"/>
    <mergeCell ref="K67:K68"/>
    <mergeCell ref="L67:L68"/>
    <mergeCell ref="K69:K70"/>
    <mergeCell ref="L69:L70"/>
    <mergeCell ref="C71:C78"/>
    <mergeCell ref="D71:D72"/>
    <mergeCell ref="E71:E72"/>
    <mergeCell ref="G71:G72"/>
    <mergeCell ref="H71:H72"/>
    <mergeCell ref="I71:I72"/>
    <mergeCell ref="J71:J72"/>
    <mergeCell ref="K71:K72"/>
    <mergeCell ref="D69:D70"/>
    <mergeCell ref="E69:E70"/>
    <mergeCell ref="G69:G70"/>
    <mergeCell ref="H69:H70"/>
    <mergeCell ref="I69:I70"/>
    <mergeCell ref="J69:J70"/>
    <mergeCell ref="L71:L72"/>
    <mergeCell ref="D73:D74"/>
    <mergeCell ref="E73:E74"/>
    <mergeCell ref="G73:G74"/>
    <mergeCell ref="H73:H74"/>
    <mergeCell ref="J63:J64"/>
    <mergeCell ref="K63:K64"/>
    <mergeCell ref="L63:L64"/>
    <mergeCell ref="D65:D66"/>
    <mergeCell ref="E65:E66"/>
    <mergeCell ref="G65:G66"/>
    <mergeCell ref="H65:H66"/>
    <mergeCell ref="I65:I66"/>
    <mergeCell ref="J65:J66"/>
    <mergeCell ref="K65:K66"/>
    <mergeCell ref="L65:L66"/>
    <mergeCell ref="C63:C70"/>
    <mergeCell ref="D63:D64"/>
    <mergeCell ref="E63:E64"/>
    <mergeCell ref="G63:G64"/>
    <mergeCell ref="H63:H64"/>
    <mergeCell ref="I63:I64"/>
    <mergeCell ref="C55:C62"/>
    <mergeCell ref="D61:D62"/>
    <mergeCell ref="E61:E62"/>
    <mergeCell ref="G61:G62"/>
    <mergeCell ref="H61:H62"/>
    <mergeCell ref="D67:D68"/>
    <mergeCell ref="E67:E68"/>
    <mergeCell ref="G67:G68"/>
    <mergeCell ref="H67:H68"/>
    <mergeCell ref="I67:I68"/>
    <mergeCell ref="D59:D60"/>
    <mergeCell ref="E59:E60"/>
    <mergeCell ref="G59:G60"/>
    <mergeCell ref="H59:H60"/>
    <mergeCell ref="I59:I60"/>
    <mergeCell ref="D57:D58"/>
    <mergeCell ref="E57:E58"/>
    <mergeCell ref="G57:G58"/>
    <mergeCell ref="J59:J60"/>
    <mergeCell ref="K59:K60"/>
    <mergeCell ref="L59:L60"/>
    <mergeCell ref="I61:I62"/>
    <mergeCell ref="J61:J62"/>
    <mergeCell ref="K61:K62"/>
    <mergeCell ref="L61:L62"/>
    <mergeCell ref="J55:J56"/>
    <mergeCell ref="K55:K56"/>
    <mergeCell ref="L55:L56"/>
    <mergeCell ref="L57:L58"/>
    <mergeCell ref="H57:H58"/>
    <mergeCell ref="I57:I58"/>
    <mergeCell ref="J57:J58"/>
    <mergeCell ref="K57:K58"/>
    <mergeCell ref="D55:D56"/>
    <mergeCell ref="E55:E56"/>
    <mergeCell ref="G55:G56"/>
    <mergeCell ref="H55:H56"/>
    <mergeCell ref="I55:I56"/>
    <mergeCell ref="I49:I50"/>
    <mergeCell ref="J49:J50"/>
    <mergeCell ref="K49:K50"/>
    <mergeCell ref="L49:L50"/>
    <mergeCell ref="K51:K52"/>
    <mergeCell ref="L51:L52"/>
    <mergeCell ref="D53:D54"/>
    <mergeCell ref="E53:E54"/>
    <mergeCell ref="G53:G54"/>
    <mergeCell ref="H53:H54"/>
    <mergeCell ref="I53:I54"/>
    <mergeCell ref="J53:J54"/>
    <mergeCell ref="K53:K54"/>
    <mergeCell ref="L53:L54"/>
    <mergeCell ref="D51:D52"/>
    <mergeCell ref="E51:E52"/>
    <mergeCell ref="G51:G52"/>
    <mergeCell ref="H51:H52"/>
    <mergeCell ref="I51:I52"/>
    <mergeCell ref="J51:J52"/>
    <mergeCell ref="J43:J44"/>
    <mergeCell ref="K43:K44"/>
    <mergeCell ref="L43:L44"/>
    <mergeCell ref="K45:K46"/>
    <mergeCell ref="L45:L46"/>
    <mergeCell ref="C47:C54"/>
    <mergeCell ref="D47:D48"/>
    <mergeCell ref="E47:E48"/>
    <mergeCell ref="G47:G48"/>
    <mergeCell ref="H47:H48"/>
    <mergeCell ref="I47:I48"/>
    <mergeCell ref="J47:J48"/>
    <mergeCell ref="K47:K48"/>
    <mergeCell ref="D45:D46"/>
    <mergeCell ref="E45:E46"/>
    <mergeCell ref="G45:G46"/>
    <mergeCell ref="H45:H46"/>
    <mergeCell ref="I45:I46"/>
    <mergeCell ref="J45:J46"/>
    <mergeCell ref="L47:L48"/>
    <mergeCell ref="D49:D50"/>
    <mergeCell ref="E49:E50"/>
    <mergeCell ref="G49:G50"/>
    <mergeCell ref="H49:H50"/>
    <mergeCell ref="J39:J40"/>
    <mergeCell ref="K39:K40"/>
    <mergeCell ref="L39:L40"/>
    <mergeCell ref="D41:D42"/>
    <mergeCell ref="E41:E42"/>
    <mergeCell ref="G41:G42"/>
    <mergeCell ref="H41:H42"/>
    <mergeCell ref="I41:I42"/>
    <mergeCell ref="J41:J42"/>
    <mergeCell ref="K41:K42"/>
    <mergeCell ref="L41:L42"/>
    <mergeCell ref="C39:C46"/>
    <mergeCell ref="D39:D40"/>
    <mergeCell ref="E39:E40"/>
    <mergeCell ref="G39:G40"/>
    <mergeCell ref="H39:H40"/>
    <mergeCell ref="I39:I40"/>
    <mergeCell ref="C31:C38"/>
    <mergeCell ref="D37:D38"/>
    <mergeCell ref="E37:E38"/>
    <mergeCell ref="G37:G38"/>
    <mergeCell ref="H37:H38"/>
    <mergeCell ref="D43:D44"/>
    <mergeCell ref="E43:E44"/>
    <mergeCell ref="G43:G44"/>
    <mergeCell ref="H43:H44"/>
    <mergeCell ref="I43:I44"/>
    <mergeCell ref="D35:D36"/>
    <mergeCell ref="E35:E36"/>
    <mergeCell ref="G35:G36"/>
    <mergeCell ref="H35:H36"/>
    <mergeCell ref="I35:I36"/>
    <mergeCell ref="D33:D34"/>
    <mergeCell ref="E33:E34"/>
    <mergeCell ref="G33:G34"/>
    <mergeCell ref="J35:J36"/>
    <mergeCell ref="K35:K36"/>
    <mergeCell ref="L35:L36"/>
    <mergeCell ref="I37:I38"/>
    <mergeCell ref="J37:J38"/>
    <mergeCell ref="K37:K38"/>
    <mergeCell ref="L37:L38"/>
    <mergeCell ref="J31:J32"/>
    <mergeCell ref="K31:K32"/>
    <mergeCell ref="L31:L32"/>
    <mergeCell ref="L33:L34"/>
    <mergeCell ref="H33:H34"/>
    <mergeCell ref="I33:I34"/>
    <mergeCell ref="J33:J34"/>
    <mergeCell ref="K33:K34"/>
    <mergeCell ref="D31:D32"/>
    <mergeCell ref="E31:E32"/>
    <mergeCell ref="G31:G32"/>
    <mergeCell ref="H31:H32"/>
    <mergeCell ref="I31:I32"/>
    <mergeCell ref="I25:I26"/>
    <mergeCell ref="J25:J26"/>
    <mergeCell ref="K25:K26"/>
    <mergeCell ref="L25:L26"/>
    <mergeCell ref="K27:K28"/>
    <mergeCell ref="L27:L28"/>
    <mergeCell ref="D29:D30"/>
    <mergeCell ref="E29:E30"/>
    <mergeCell ref="G29:G30"/>
    <mergeCell ref="H29:H30"/>
    <mergeCell ref="I29:I30"/>
    <mergeCell ref="J29:J30"/>
    <mergeCell ref="K29:K30"/>
    <mergeCell ref="L29:L30"/>
    <mergeCell ref="D27:D28"/>
    <mergeCell ref="E27:E28"/>
    <mergeCell ref="G27:G28"/>
    <mergeCell ref="H27:H28"/>
    <mergeCell ref="I27:I28"/>
    <mergeCell ref="J27:J28"/>
    <mergeCell ref="J19:J20"/>
    <mergeCell ref="K19:K20"/>
    <mergeCell ref="L19:L20"/>
    <mergeCell ref="K21:K22"/>
    <mergeCell ref="L21:L22"/>
    <mergeCell ref="C23:C30"/>
    <mergeCell ref="D23:D24"/>
    <mergeCell ref="E23:E24"/>
    <mergeCell ref="G23:G24"/>
    <mergeCell ref="H23:H24"/>
    <mergeCell ref="I23:I24"/>
    <mergeCell ref="J23:J24"/>
    <mergeCell ref="K23:K24"/>
    <mergeCell ref="D21:D22"/>
    <mergeCell ref="E21:E22"/>
    <mergeCell ref="G21:G22"/>
    <mergeCell ref="H21:H22"/>
    <mergeCell ref="I21:I22"/>
    <mergeCell ref="J21:J22"/>
    <mergeCell ref="L23:L24"/>
    <mergeCell ref="D25:D26"/>
    <mergeCell ref="E25:E26"/>
    <mergeCell ref="G25:G26"/>
    <mergeCell ref="H25:H26"/>
    <mergeCell ref="J15:J16"/>
    <mergeCell ref="K15:K16"/>
    <mergeCell ref="L15:L16"/>
    <mergeCell ref="D17:D18"/>
    <mergeCell ref="E17:E18"/>
    <mergeCell ref="G17:G18"/>
    <mergeCell ref="H17:H18"/>
    <mergeCell ref="I17:I18"/>
    <mergeCell ref="J17:J18"/>
    <mergeCell ref="K17:K18"/>
    <mergeCell ref="L17:L18"/>
    <mergeCell ref="C15:C22"/>
    <mergeCell ref="D15:D16"/>
    <mergeCell ref="E15:E16"/>
    <mergeCell ref="G15:G16"/>
    <mergeCell ref="H15:H16"/>
    <mergeCell ref="I15:I16"/>
    <mergeCell ref="C7:C14"/>
    <mergeCell ref="D13:D14"/>
    <mergeCell ref="E13:E14"/>
    <mergeCell ref="G13:G14"/>
    <mergeCell ref="H13:H14"/>
    <mergeCell ref="D19:D20"/>
    <mergeCell ref="E19:E20"/>
    <mergeCell ref="G19:G20"/>
    <mergeCell ref="H19:H20"/>
    <mergeCell ref="I19:I20"/>
    <mergeCell ref="D11:D12"/>
    <mergeCell ref="E11:E12"/>
    <mergeCell ref="G11:G12"/>
    <mergeCell ref="H11:H12"/>
    <mergeCell ref="I11:I12"/>
    <mergeCell ref="D9:D10"/>
    <mergeCell ref="E9:E10"/>
    <mergeCell ref="G9:G10"/>
    <mergeCell ref="J11:J12"/>
    <mergeCell ref="K11:K12"/>
    <mergeCell ref="L11:L12"/>
    <mergeCell ref="I13:I14"/>
    <mergeCell ref="J13:J14"/>
    <mergeCell ref="K13:K14"/>
    <mergeCell ref="L13:L14"/>
    <mergeCell ref="J7:J8"/>
    <mergeCell ref="K7:K8"/>
    <mergeCell ref="L7:L8"/>
    <mergeCell ref="L9:L10"/>
    <mergeCell ref="H9:H10"/>
    <mergeCell ref="I9:I10"/>
    <mergeCell ref="J9:J10"/>
    <mergeCell ref="K9:K10"/>
    <mergeCell ref="D7:D8"/>
    <mergeCell ref="E7:E8"/>
    <mergeCell ref="G7:G8"/>
    <mergeCell ref="H7:H8"/>
    <mergeCell ref="I7:I8"/>
  </mergeCells>
  <conditionalFormatting sqref="C7:C86 E7:I86 L7:L86">
    <cfRule type="expression" dxfId="140" priority="11">
      <formula>$B7=1</formula>
    </cfRule>
    <cfRule type="expression" dxfId="139" priority="12">
      <formula>$B7=2</formula>
    </cfRule>
    <cfRule type="expression" dxfId="138" priority="13">
      <formula>$B7=3</formula>
    </cfRule>
    <cfRule type="expression" dxfId="137" priority="14">
      <formula>$B7=4</formula>
    </cfRule>
    <cfRule type="expression" dxfId="136" priority="15">
      <formula>$B7=5</formula>
    </cfRule>
    <cfRule type="expression" dxfId="135" priority="16">
      <formula>$B7=6</formula>
    </cfRule>
    <cfRule type="expression" dxfId="134" priority="17">
      <formula>$B7=7</formula>
    </cfRule>
    <cfRule type="expression" dxfId="133" priority="18">
      <formula>$B7=8</formula>
    </cfRule>
    <cfRule type="expression" dxfId="132" priority="19">
      <formula>$B7=9</formula>
    </cfRule>
    <cfRule type="expression" dxfId="131" priority="20">
      <formula>$B7=10</formula>
    </cfRule>
  </conditionalFormatting>
  <conditionalFormatting sqref="L87">
    <cfRule type="iconSet" priority="6803">
      <iconSet iconSet="3Symbols2" showValue="0" reverse="1">
        <cfvo type="percent" val="0"/>
        <cfvo type="num" val="1.25"/>
        <cfvo type="num" val="2.25"/>
      </iconSet>
    </cfRule>
  </conditionalFormatting>
  <conditionalFormatting sqref="N7:N86 P7:T86 W7:W86">
    <cfRule type="expression" dxfId="130" priority="1">
      <formula>$B7=1</formula>
    </cfRule>
    <cfRule type="expression" dxfId="129" priority="2">
      <formula>$B7=2</formula>
    </cfRule>
    <cfRule type="expression" dxfId="128" priority="3">
      <formula>$B7=3</formula>
    </cfRule>
    <cfRule type="expression" dxfId="127" priority="4">
      <formula>$B7=4</formula>
    </cfRule>
    <cfRule type="expression" dxfId="126" priority="5">
      <formula>$B7=5</formula>
    </cfRule>
    <cfRule type="expression" dxfId="125" priority="6">
      <formula>$B7=6</formula>
    </cfRule>
    <cfRule type="expression" dxfId="124" priority="7">
      <formula>$B7=7</formula>
    </cfRule>
    <cfRule type="expression" dxfId="123" priority="8">
      <formula>$B7=8</formula>
    </cfRule>
    <cfRule type="expression" dxfId="122" priority="9">
      <formula>$B7=9</formula>
    </cfRule>
    <cfRule type="expression" dxfId="121" priority="10">
      <formula>$B7=10</formula>
    </cfRule>
  </conditionalFormatting>
  <conditionalFormatting sqref="W87">
    <cfRule type="iconSet" priority="6804">
      <iconSet iconSet="3Symbols2" showValue="0" reverse="1">
        <cfvo type="percent" val="0"/>
        <cfvo type="num" val="1.25"/>
        <cfvo type="num" val="2.25"/>
      </iconSet>
    </cfRule>
    <cfRule type="iconSet" priority="6806">
      <iconSet iconSet="3Symbols2" showValue="0" reverse="1">
        <cfvo type="percent" val="0"/>
        <cfvo type="num" val="1.25"/>
        <cfvo type="num" val="2.25"/>
      </iconSet>
    </cfRule>
  </conditionalFormatting>
  <dataValidations count="1">
    <dataValidation type="list" errorStyle="warning" allowBlank="1" showInputMessage="1" showErrorMessage="1" sqref="J7:K86 U7:V86" xr:uid="{00000000-0002-0000-1600-000000000000}">
      <formula1>"0%,10%,20%,30%,40%,50%,60%,70%,80%,90%,100%"</formula1>
    </dataValidation>
  </dataValidations>
  <hyperlinks>
    <hyperlink ref="F7" location="_s1" display="_s1" xr:uid="{00000000-0004-0000-1600-000000000000}"/>
    <hyperlink ref="F9" location="_s2" display="_s2" xr:uid="{00000000-0004-0000-1600-000001000000}"/>
    <hyperlink ref="F11" location="_s3" display="_s3" xr:uid="{00000000-0004-0000-1600-000002000000}"/>
    <hyperlink ref="F13" location="_s4" display="_s4" xr:uid="{00000000-0004-0000-1600-000003000000}"/>
    <hyperlink ref="F15" location="_s5" display="_s5" xr:uid="{00000000-0004-0000-1600-000004000000}"/>
    <hyperlink ref="F17" location="_s6" display="_s6" xr:uid="{00000000-0004-0000-1600-000005000000}"/>
    <hyperlink ref="F19" location="_s7" display="_s7" xr:uid="{00000000-0004-0000-1600-000006000000}"/>
    <hyperlink ref="F21" location="_s8" display="_s8" xr:uid="{00000000-0004-0000-1600-000007000000}"/>
    <hyperlink ref="F23" location="_s9" display="_s9" xr:uid="{00000000-0004-0000-1600-000008000000}"/>
    <hyperlink ref="F25" location="_s10" display="_s10" xr:uid="{00000000-0004-0000-1600-000009000000}"/>
    <hyperlink ref="F27" location="_s11" display="_s11" xr:uid="{00000000-0004-0000-1600-00000A000000}"/>
    <hyperlink ref="F29" location="_s12" display="_s12" xr:uid="{00000000-0004-0000-1600-00000B000000}"/>
    <hyperlink ref="F31" location="_s13" display="_s13" xr:uid="{00000000-0004-0000-1600-00000C000000}"/>
    <hyperlink ref="F33" location="_s14" display="_s14" xr:uid="{00000000-0004-0000-1600-00000D000000}"/>
    <hyperlink ref="F35" location="_s15" display="_s15" xr:uid="{00000000-0004-0000-1600-00000E000000}"/>
    <hyperlink ref="F37" location="_s16" display="_s16" xr:uid="{00000000-0004-0000-1600-00000F000000}"/>
    <hyperlink ref="F39" location="_s17" display="_s17" xr:uid="{00000000-0004-0000-1600-000010000000}"/>
    <hyperlink ref="F41" location="_s18" display="_s18" xr:uid="{00000000-0004-0000-1600-000011000000}"/>
    <hyperlink ref="F43" location="_s19" display="_s19" xr:uid="{00000000-0004-0000-1600-000012000000}"/>
    <hyperlink ref="F45" location="_s20" display="_s20" xr:uid="{00000000-0004-0000-1600-000013000000}"/>
    <hyperlink ref="F47" location="_s21" display="_s21" xr:uid="{00000000-0004-0000-1600-000014000000}"/>
    <hyperlink ref="F49" location="_s22" display="_s22" xr:uid="{00000000-0004-0000-1600-000015000000}"/>
    <hyperlink ref="F51" location="_s23" display="_s23" xr:uid="{00000000-0004-0000-1600-000016000000}"/>
    <hyperlink ref="F53" location="_s24" display="_s24" xr:uid="{00000000-0004-0000-1600-000017000000}"/>
    <hyperlink ref="F55" location="_s25" display="_s25" xr:uid="{00000000-0004-0000-1600-000018000000}"/>
    <hyperlink ref="F57" location="_s26" display="_s26" xr:uid="{00000000-0004-0000-1600-000019000000}"/>
    <hyperlink ref="F59" location="_s27" display="_s27" xr:uid="{00000000-0004-0000-1600-00001A000000}"/>
    <hyperlink ref="F61" location="_s28" display="_s28" xr:uid="{00000000-0004-0000-1600-00001B000000}"/>
    <hyperlink ref="F63" location="_s29" display="_s29" xr:uid="{00000000-0004-0000-1600-00001C000000}"/>
    <hyperlink ref="F65" location="_s30" display="_s30" xr:uid="{00000000-0004-0000-1600-00001D000000}"/>
    <hyperlink ref="F67" location="_s31" display="_s31" xr:uid="{00000000-0004-0000-1600-00001E000000}"/>
    <hyperlink ref="F69" location="_s32" display="_s32" xr:uid="{00000000-0004-0000-1600-00001F000000}"/>
    <hyperlink ref="F71" location="_s33" display="_s33" xr:uid="{00000000-0004-0000-1600-000020000000}"/>
    <hyperlink ref="F73" location="_s34" display="_s34" xr:uid="{00000000-0004-0000-1600-000021000000}"/>
    <hyperlink ref="F75" location="_s35" display="_s35" xr:uid="{00000000-0004-0000-1600-000022000000}"/>
    <hyperlink ref="F77" location="_s36" display="_s36" xr:uid="{00000000-0004-0000-1600-000023000000}"/>
    <hyperlink ref="F79" location="_s37" display="_s37" xr:uid="{00000000-0004-0000-1600-000024000000}"/>
    <hyperlink ref="F81" location="_s38" display="_s38" xr:uid="{00000000-0004-0000-1600-000025000000}"/>
    <hyperlink ref="F83" location="_s39" display="_s39" xr:uid="{00000000-0004-0000-1600-000026000000}"/>
    <hyperlink ref="F85" location="_s40" display="_s40" xr:uid="{00000000-0004-0000-1600-000027000000}"/>
    <hyperlink ref="Q7" location="__o1" display="__o1" xr:uid="{00000000-0004-0000-1600-000028000000}"/>
    <hyperlink ref="Q9" location="__o3" display="__o3" xr:uid="{00000000-0004-0000-1600-000029000000}"/>
    <hyperlink ref="Q11" location="__o5" display="__o5" xr:uid="{00000000-0004-0000-1600-00002A000000}"/>
    <hyperlink ref="Q13" location="__o7" display="__o7" xr:uid="{00000000-0004-0000-1600-00002B000000}"/>
    <hyperlink ref="Q10" location="__o4" display="__o4" xr:uid="{00000000-0004-0000-1600-00002C000000}"/>
    <hyperlink ref="Q12" location="__o6" display="__o6" xr:uid="{00000000-0004-0000-1600-00002D000000}"/>
    <hyperlink ref="Q14" location="__o8" display="__o8" xr:uid="{00000000-0004-0000-1600-00002E000000}"/>
    <hyperlink ref="Q8" location="__o2" display="__o2" xr:uid="{00000000-0004-0000-1600-00002F000000}"/>
    <hyperlink ref="Q15" location="__o9" display="__o9" xr:uid="{00000000-0004-0000-1600-000030000000}"/>
    <hyperlink ref="Q17" location="__11" display="__11" xr:uid="{00000000-0004-0000-1600-000031000000}"/>
    <hyperlink ref="Q19" location="__13" display="__13" xr:uid="{00000000-0004-0000-1600-000032000000}"/>
    <hyperlink ref="Q21" location="__15" display="__15" xr:uid="{00000000-0004-0000-1600-000033000000}"/>
    <hyperlink ref="Q18" location="__12" display="__12" xr:uid="{00000000-0004-0000-1600-000034000000}"/>
    <hyperlink ref="Q20" location="__14" display="__14" xr:uid="{00000000-0004-0000-1600-000035000000}"/>
    <hyperlink ref="Q22" location="__16" display="__16" xr:uid="{00000000-0004-0000-1600-000036000000}"/>
    <hyperlink ref="Q16" location="__10" display="__10" xr:uid="{00000000-0004-0000-1600-000037000000}"/>
    <hyperlink ref="Q23" location="__17" display="__17" xr:uid="{00000000-0004-0000-1600-000038000000}"/>
    <hyperlink ref="Q24" location="__18" display="__18" xr:uid="{00000000-0004-0000-1600-000039000000}"/>
    <hyperlink ref="Q25" location="__19" display="__19" xr:uid="{00000000-0004-0000-1600-00003A000000}"/>
    <hyperlink ref="Q26" location="__20" display="__20" xr:uid="{00000000-0004-0000-1600-00003B000000}"/>
    <hyperlink ref="Q27" location="__21" display="__21" xr:uid="{00000000-0004-0000-1600-00003C000000}"/>
    <hyperlink ref="Q28" location="__22" display="__22" xr:uid="{00000000-0004-0000-1600-00003D000000}"/>
    <hyperlink ref="Q29" location="__23" display="__23" xr:uid="{00000000-0004-0000-1600-00003E000000}"/>
    <hyperlink ref="Q30" location="__24" display="__24" xr:uid="{00000000-0004-0000-1600-00003F000000}"/>
    <hyperlink ref="Q31" location="__25" display="__25" xr:uid="{00000000-0004-0000-1600-000040000000}"/>
    <hyperlink ref="Q32" location="__26" display="__26" xr:uid="{00000000-0004-0000-1600-000041000000}"/>
    <hyperlink ref="Q33" location="__27" display="__27" xr:uid="{00000000-0004-0000-1600-000042000000}"/>
    <hyperlink ref="Q34" location="__28" display="__28" xr:uid="{00000000-0004-0000-1600-000043000000}"/>
    <hyperlink ref="Q35" location="__29" display="__29" xr:uid="{00000000-0004-0000-1600-000044000000}"/>
    <hyperlink ref="Q36" location="__30" display="__30" xr:uid="{00000000-0004-0000-1600-000045000000}"/>
    <hyperlink ref="Q37" location="__31" display="__31" xr:uid="{00000000-0004-0000-1600-000046000000}"/>
    <hyperlink ref="Q38" location="__32" display="__32" xr:uid="{00000000-0004-0000-1600-000047000000}"/>
    <hyperlink ref="Q39" location="__33" display="__33" xr:uid="{00000000-0004-0000-1600-000048000000}"/>
    <hyperlink ref="Q40" location="__34" display="__34" xr:uid="{00000000-0004-0000-1600-000049000000}"/>
    <hyperlink ref="Q41" location="__35" display="__35" xr:uid="{00000000-0004-0000-1600-00004A000000}"/>
    <hyperlink ref="Q42" location="__36" display="__36" xr:uid="{00000000-0004-0000-1600-00004B000000}"/>
    <hyperlink ref="Q43" location="__37" display="__37" xr:uid="{00000000-0004-0000-1600-00004C000000}"/>
    <hyperlink ref="Q44" location="__38" display="__38" xr:uid="{00000000-0004-0000-1600-00004D000000}"/>
    <hyperlink ref="Q45" location="__39" display="__39" xr:uid="{00000000-0004-0000-1600-00004E000000}"/>
    <hyperlink ref="Q46" location="__40" display="__40" xr:uid="{00000000-0004-0000-1600-00004F000000}"/>
    <hyperlink ref="Q47" location="__41" display="__41" xr:uid="{00000000-0004-0000-1600-000050000000}"/>
    <hyperlink ref="Q48" location="__42" display="__42" xr:uid="{00000000-0004-0000-1600-000051000000}"/>
    <hyperlink ref="Q49" location="__43" display="__43" xr:uid="{00000000-0004-0000-1600-000052000000}"/>
    <hyperlink ref="Q50" location="__44" display="__44" xr:uid="{00000000-0004-0000-1600-000053000000}"/>
    <hyperlink ref="Q51" location="__45" display="__45" xr:uid="{00000000-0004-0000-1600-000054000000}"/>
    <hyperlink ref="Q52" location="__46" display="__46" xr:uid="{00000000-0004-0000-1600-000055000000}"/>
    <hyperlink ref="Q53" location="__47" display="__47" xr:uid="{00000000-0004-0000-1600-000056000000}"/>
    <hyperlink ref="Q54" location="__48" display="__48" xr:uid="{00000000-0004-0000-1600-000057000000}"/>
    <hyperlink ref="Q55" location="__49" display="__49" xr:uid="{00000000-0004-0000-1600-000058000000}"/>
    <hyperlink ref="Q56" location="__50" display="__50" xr:uid="{00000000-0004-0000-1600-000059000000}"/>
    <hyperlink ref="Q57" location="__51" display="__51" xr:uid="{00000000-0004-0000-1600-00005A000000}"/>
    <hyperlink ref="Q58" location="__52" display="__52" xr:uid="{00000000-0004-0000-1600-00005B000000}"/>
    <hyperlink ref="Q59" location="__53" display="__53" xr:uid="{00000000-0004-0000-1600-00005C000000}"/>
    <hyperlink ref="Q60" location="__54" display="__54" xr:uid="{00000000-0004-0000-1600-00005D000000}"/>
    <hyperlink ref="Q61" location="__55" display="__55" xr:uid="{00000000-0004-0000-1600-00005E000000}"/>
    <hyperlink ref="Q62" location="__56" display="__56" xr:uid="{00000000-0004-0000-1600-00005F000000}"/>
    <hyperlink ref="Q63" location="__57" display="__57" xr:uid="{00000000-0004-0000-1600-000060000000}"/>
    <hyperlink ref="Q64" location="__58" display="__58" xr:uid="{00000000-0004-0000-1600-000061000000}"/>
    <hyperlink ref="Q65" location="__59" display="__59" xr:uid="{00000000-0004-0000-1600-000062000000}"/>
    <hyperlink ref="Q66" location="__60" display="__60" xr:uid="{00000000-0004-0000-1600-000063000000}"/>
    <hyperlink ref="Q67" location="__61" display="__61" xr:uid="{00000000-0004-0000-1600-000064000000}"/>
    <hyperlink ref="Q68" location="__62" display="__62" xr:uid="{00000000-0004-0000-1600-000065000000}"/>
    <hyperlink ref="Q69" location="__63" display="__63" xr:uid="{00000000-0004-0000-1600-000066000000}"/>
    <hyperlink ref="Q70" location="__64" display="__64" xr:uid="{00000000-0004-0000-1600-000067000000}"/>
    <hyperlink ref="Q71" location="__65" display="__65" xr:uid="{00000000-0004-0000-1600-000068000000}"/>
    <hyperlink ref="Q72" location="__66" display="__66" xr:uid="{00000000-0004-0000-1600-000069000000}"/>
    <hyperlink ref="Q73" location="__67" display="__67" xr:uid="{00000000-0004-0000-1600-00006A000000}"/>
    <hyperlink ref="Q74" location="__68" display="__68" xr:uid="{00000000-0004-0000-1600-00006B000000}"/>
    <hyperlink ref="Q75" location="__69" display="__69" xr:uid="{00000000-0004-0000-1600-00006C000000}"/>
    <hyperlink ref="Q76" location="__70" display="__70" xr:uid="{00000000-0004-0000-1600-00006D000000}"/>
    <hyperlink ref="Q77" location="__71" display="__71" xr:uid="{00000000-0004-0000-1600-00006E000000}"/>
    <hyperlink ref="Q78" location="__72" display="__72" xr:uid="{00000000-0004-0000-1600-00006F000000}"/>
    <hyperlink ref="Q79" location="__73" display="__73" xr:uid="{00000000-0004-0000-1600-000070000000}"/>
    <hyperlink ref="Q80" location="__74" display="__74" xr:uid="{00000000-0004-0000-1600-000071000000}"/>
    <hyperlink ref="Q81" location="__75" display="__75" xr:uid="{00000000-0004-0000-1600-000072000000}"/>
    <hyperlink ref="Q82" location="__76" display="__76" xr:uid="{00000000-0004-0000-1600-000073000000}"/>
    <hyperlink ref="Q83" location="__77" display="__77" xr:uid="{00000000-0004-0000-1600-000074000000}"/>
    <hyperlink ref="Q84" location="__78" display="__78" xr:uid="{00000000-0004-0000-1600-000075000000}"/>
    <hyperlink ref="Q85" location="__79" display="__79" xr:uid="{00000000-0004-0000-1600-000076000000}"/>
    <hyperlink ref="Q86" location="__80" display="__80" xr:uid="{00000000-0004-0000-1600-000077000000}"/>
  </hyperlinks>
  <pageMargins left="0.19685039370078741" right="0.19685039370078741" top="0.31496062992125984" bottom="0.43307086614173229" header="0" footer="0.19685039370078741"/>
  <pageSetup paperSize="9" scale="71" fitToHeight="2" orientation="landscape" r:id="rId1"/>
  <headerFooter>
    <oddFooter>&amp;L&amp;8(c) S. Imboden&amp;C&amp;8gedruckt am &amp;D&amp;R&amp;8&amp;P/&amp;N</oddFooter>
  </headerFooter>
  <drawing r:id="rId2"/>
  <legacy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21" id="{18C64BCD-C1FD-4919-8DC8-FB14C5D648D8}">
            <x14:iconSet iconSet="3Symbols2" showValue="0" custom="1">
              <x14:cfvo type="percent">
                <xm:f>0</xm:f>
              </x14:cfvo>
              <x14:cfvo type="num">
                <xm:f>1.25</xm:f>
              </x14:cfvo>
              <x14:cfvo type="num">
                <xm:f>2.25</xm:f>
              </x14:cfvo>
              <x14:cfIcon iconSet="3Symbols2" iconId="2"/>
              <x14:cfIcon iconSet="3Symbols2" iconId="1"/>
              <x14:cfIcon iconSet="3Symbols2" iconId="0"/>
            </x14:iconSet>
          </x14:cfRule>
          <xm:sqref>L7:L86</xm:sqref>
        </x14:conditionalFormatting>
        <x14:conditionalFormatting xmlns:xm="http://schemas.microsoft.com/office/excel/2006/main">
          <x14:cfRule type="iconSet" priority="22" id="{855F97D5-7018-4822-BA05-7E2CFB1BD31F}">
            <x14:iconSet iconSet="3Symbols2" showValue="0" custom="1">
              <x14:cfvo type="percent">
                <xm:f>0</xm:f>
              </x14:cfvo>
              <x14:cfvo type="num">
                <xm:f>1.25</xm:f>
              </x14:cfvo>
              <x14:cfvo type="num">
                <xm:f>2.25</xm:f>
              </x14:cfvo>
              <x14:cfIcon iconSet="3Symbols2" iconId="2"/>
              <x14:cfIcon iconSet="3Symbols2" iconId="1"/>
              <x14:cfIcon iconSet="3Symbols2" iconId="0"/>
            </x14:iconSet>
          </x14:cfRule>
          <xm:sqref>W7:W86</xm:sqref>
        </x14:conditionalFormatting>
      </x14:conditionalFormattings>
    </ext>
  </extLst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Tabelle2">
    <tabColor theme="4" tint="0.39997558519241921"/>
    <pageSetUpPr fitToPage="1"/>
  </sheetPr>
  <dimension ref="A1:S28"/>
  <sheetViews>
    <sheetView showGridLines="0" zoomScaleNormal="100" workbookViewId="0">
      <pane ySplit="1" topLeftCell="A2" activePane="bottomLeft" state="frozen"/>
      <selection activeCell="B1" sqref="B1"/>
      <selection pane="bottomLeft" activeCell="A2" sqref="A2"/>
    </sheetView>
  </sheetViews>
  <sheetFormatPr baseColWidth="10" defaultColWidth="11.44140625" defaultRowHeight="14.4" x14ac:dyDescent="0.3"/>
  <cols>
    <col min="1" max="1" width="7" style="83" customWidth="1"/>
    <col min="2" max="2" width="4.5546875" style="83" customWidth="1"/>
    <col min="3" max="3" width="30.77734375" style="83" customWidth="1"/>
    <col min="4" max="4" width="34.21875" style="83" customWidth="1"/>
    <col min="5" max="5" width="30.5546875" style="83" customWidth="1"/>
    <col min="6" max="6" width="28.77734375" style="83" customWidth="1"/>
    <col min="7" max="7" width="7.21875" style="83" bestFit="1" customWidth="1"/>
    <col min="8" max="8" width="50.5546875" style="83" customWidth="1"/>
    <col min="9" max="9" width="7.5546875" style="83" customWidth="1"/>
    <col min="10" max="10" width="11.44140625" style="83"/>
    <col min="11" max="11" width="4.77734375" style="83" customWidth="1"/>
    <col min="12" max="12" width="2.77734375" style="83" customWidth="1"/>
    <col min="13" max="13" width="11.44140625" style="83"/>
    <col min="14" max="20" width="4" style="83" customWidth="1"/>
    <col min="21" max="16384" width="11.44140625" style="83"/>
  </cols>
  <sheetData>
    <row r="1" spans="1:19" s="82" customFormat="1" ht="43.95" customHeight="1" x14ac:dyDescent="0.3">
      <c r="A1" s="139"/>
      <c r="B1" s="79" t="str">
        <f ca="1">' '!A340</f>
        <v>K U N D E N B E Z I E H U N G</v>
      </c>
      <c r="C1" s="139"/>
      <c r="D1" s="79"/>
      <c r="E1" s="79"/>
      <c r="F1" s="79"/>
      <c r="G1" s="80"/>
      <c r="H1" s="79"/>
      <c r="I1" s="79"/>
      <c r="J1" s="79"/>
      <c r="K1" s="142"/>
      <c r="L1" s="142"/>
      <c r="M1" s="142"/>
      <c r="N1" s="142"/>
      <c r="O1" s="142"/>
      <c r="P1" s="142"/>
      <c r="Q1" s="142"/>
      <c r="R1" s="142"/>
      <c r="S1" s="142"/>
    </row>
    <row r="2" spans="1:19" s="82" customFormat="1" ht="1.05" customHeight="1" x14ac:dyDescent="0.3">
      <c r="A2" s="183"/>
      <c r="B2" s="78"/>
      <c r="C2" s="78"/>
      <c r="D2" s="81"/>
      <c r="E2" s="81"/>
      <c r="F2" s="81"/>
      <c r="G2" s="81"/>
      <c r="H2" s="81"/>
      <c r="I2" s="81"/>
      <c r="J2" s="81"/>
      <c r="K2" s="142"/>
      <c r="L2" s="142"/>
      <c r="M2" s="142"/>
      <c r="N2" s="142"/>
      <c r="O2" s="142"/>
      <c r="P2" s="142"/>
      <c r="Q2" s="142"/>
      <c r="R2" s="142"/>
      <c r="S2" s="142"/>
    </row>
    <row r="3" spans="1:19" ht="16.5" customHeight="1" x14ac:dyDescent="0.3">
      <c r="B3" s="84"/>
      <c r="C3" s="740"/>
    </row>
    <row r="4" spans="1:19" ht="14.25" customHeight="1" x14ac:dyDescent="0.3">
      <c r="A4" s="151"/>
      <c r="B4" s="509"/>
      <c r="C4" s="509"/>
    </row>
    <row r="5" spans="1:19" ht="41.25" customHeight="1" x14ac:dyDescent="0.3">
      <c r="B5" s="741" t="str">
        <f ca="1">' '!A67</f>
        <v>Nr.</v>
      </c>
      <c r="C5" s="744" t="str">
        <f ca="1">' '!A284</f>
        <v>Kunden</v>
      </c>
      <c r="D5" s="442"/>
      <c r="E5" s="741" t="str">
        <f ca="1">' '!A332</f>
        <v>Wie soll der Kunde erreicht werden?</v>
      </c>
      <c r="F5" s="742" t="str">
        <f ca="1">' '!A125</f>
        <v>Bemerkungen</v>
      </c>
      <c r="G5" s="744" t="str">
        <f ca="1">' '!A74</f>
        <v>Status</v>
      </c>
    </row>
    <row r="6" spans="1:19" ht="3.75" customHeight="1" x14ac:dyDescent="0.3">
      <c r="B6" s="745"/>
      <c r="C6" s="748"/>
      <c r="E6" s="745"/>
      <c r="F6" s="746"/>
      <c r="G6" s="748"/>
    </row>
    <row r="7" spans="1:19" s="442" customFormat="1" ht="28.8" x14ac:dyDescent="0.3">
      <c r="B7" s="749">
        <v>1</v>
      </c>
      <c r="C7" s="767" t="str">
        <f>IF(Kunden!C5&lt;&gt;"",Kunden!C5,"")</f>
        <v>Client 1</v>
      </c>
      <c r="D7" s="83"/>
      <c r="E7" s="768" t="s">
        <v>1314</v>
      </c>
      <c r="F7" s="752"/>
      <c r="G7" s="653">
        <v>3</v>
      </c>
    </row>
    <row r="8" spans="1:19" s="442" customFormat="1" ht="28.8" x14ac:dyDescent="0.3">
      <c r="B8" s="749">
        <v>2</v>
      </c>
      <c r="C8" s="767" t="str">
        <f>IF(Kunden!C6&lt;&gt;"",Kunden!C6,"")</f>
        <v>Client 2</v>
      </c>
      <c r="D8" s="83"/>
      <c r="E8" s="768" t="s">
        <v>1315</v>
      </c>
      <c r="F8" s="751"/>
      <c r="G8" s="653">
        <v>3</v>
      </c>
    </row>
    <row r="9" spans="1:19" s="442" customFormat="1" ht="28.8" x14ac:dyDescent="0.3">
      <c r="B9" s="749">
        <v>3</v>
      </c>
      <c r="C9" s="767" t="str">
        <f>IF(Kunden!C7&lt;&gt;"",Kunden!C7,"")</f>
        <v>Client 3</v>
      </c>
      <c r="D9" s="83"/>
      <c r="E9" s="768" t="s">
        <v>1279</v>
      </c>
      <c r="F9" s="751"/>
      <c r="G9" s="658"/>
    </row>
    <row r="10" spans="1:19" s="442" customFormat="1" ht="28.8" x14ac:dyDescent="0.3">
      <c r="B10" s="749">
        <v>4</v>
      </c>
      <c r="C10" s="767" t="str">
        <f>IF(Kunden!C8&lt;&gt;"",Kunden!C8,"")</f>
        <v/>
      </c>
      <c r="D10" s="83"/>
      <c r="E10" s="768" t="s">
        <v>1279</v>
      </c>
      <c r="F10" s="751"/>
      <c r="G10" s="662"/>
    </row>
    <row r="11" spans="1:19" s="442" customFormat="1" ht="28.8" x14ac:dyDescent="0.3">
      <c r="B11" s="749">
        <v>5</v>
      </c>
      <c r="C11" s="767" t="str">
        <f>IF(Kunden!C9&lt;&gt;"",Kunden!C9,"")</f>
        <v/>
      </c>
      <c r="D11" s="83"/>
      <c r="E11" s="768" t="s">
        <v>1279</v>
      </c>
      <c r="F11" s="751"/>
      <c r="G11" s="658"/>
    </row>
    <row r="12" spans="1:19" s="442" customFormat="1" ht="28.8" x14ac:dyDescent="0.3">
      <c r="B12" s="749">
        <v>6</v>
      </c>
      <c r="C12" s="767" t="str">
        <f>IF(Kunden!C10&lt;&gt;"",Kunden!C10,"")</f>
        <v/>
      </c>
      <c r="D12" s="83"/>
      <c r="E12" s="768" t="s">
        <v>1279</v>
      </c>
      <c r="F12" s="751"/>
      <c r="G12" s="662"/>
    </row>
    <row r="13" spans="1:19" s="442" customFormat="1" ht="28.8" x14ac:dyDescent="0.3">
      <c r="B13" s="749">
        <v>7</v>
      </c>
      <c r="C13" s="767" t="str">
        <f>IF(Kunden!C11&lt;&gt;"",Kunden!C11,"")</f>
        <v/>
      </c>
      <c r="D13" s="83"/>
      <c r="E13" s="768" t="s">
        <v>1279</v>
      </c>
      <c r="F13" s="751"/>
      <c r="G13" s="658"/>
    </row>
    <row r="14" spans="1:19" s="442" customFormat="1" ht="28.8" x14ac:dyDescent="0.3">
      <c r="B14" s="749">
        <v>8</v>
      </c>
      <c r="C14" s="767" t="str">
        <f>IF(Kunden!C12&lt;&gt;"",Kunden!C12,"")</f>
        <v/>
      </c>
      <c r="D14" s="83"/>
      <c r="E14" s="768" t="s">
        <v>1279</v>
      </c>
      <c r="F14" s="751"/>
      <c r="G14" s="662"/>
    </row>
    <row r="15" spans="1:19" s="442" customFormat="1" ht="28.8" x14ac:dyDescent="0.3">
      <c r="B15" s="749">
        <v>9</v>
      </c>
      <c r="C15" s="767" t="str">
        <f>IF(Kunden!C13&lt;&gt;"",Kunden!C13,"")</f>
        <v/>
      </c>
      <c r="D15" s="83"/>
      <c r="E15" s="768" t="s">
        <v>1279</v>
      </c>
      <c r="F15" s="751"/>
      <c r="G15" s="658"/>
    </row>
    <row r="16" spans="1:19" s="442" customFormat="1" ht="28.8" x14ac:dyDescent="0.3">
      <c r="B16" s="749">
        <v>10</v>
      </c>
      <c r="C16" s="767" t="str">
        <f>IF(Kunden!C14&lt;&gt;"",Kunden!C14,"")</f>
        <v/>
      </c>
      <c r="D16" s="83"/>
      <c r="E16" s="768" t="s">
        <v>1279</v>
      </c>
      <c r="F16" s="751"/>
      <c r="G16" s="662"/>
    </row>
    <row r="17" spans="2:7" s="442" customFormat="1" ht="28.8" x14ac:dyDescent="0.3">
      <c r="B17" s="749">
        <v>11</v>
      </c>
      <c r="C17" s="767" t="str">
        <f>IF(Kunden!C15&lt;&gt;"",Kunden!C15,"")</f>
        <v/>
      </c>
      <c r="D17" s="83"/>
      <c r="E17" s="768" t="s">
        <v>1279</v>
      </c>
      <c r="F17" s="751"/>
      <c r="G17" s="658"/>
    </row>
    <row r="18" spans="2:7" s="442" customFormat="1" ht="28.8" x14ac:dyDescent="0.3">
      <c r="B18" s="749">
        <v>12</v>
      </c>
      <c r="C18" s="767" t="str">
        <f>IF(Kunden!C16&lt;&gt;"",Kunden!C16,"")</f>
        <v/>
      </c>
      <c r="D18" s="83"/>
      <c r="E18" s="768" t="s">
        <v>1279</v>
      </c>
      <c r="F18" s="751"/>
      <c r="G18" s="662"/>
    </row>
    <row r="19" spans="2:7" s="442" customFormat="1" ht="28.8" x14ac:dyDescent="0.3">
      <c r="B19" s="749">
        <v>13</v>
      </c>
      <c r="C19" s="767" t="str">
        <f>IF(Kunden!C17&lt;&gt;"",Kunden!C17,"")</f>
        <v/>
      </c>
      <c r="D19" s="83"/>
      <c r="E19" s="768" t="s">
        <v>1279</v>
      </c>
      <c r="F19" s="751"/>
      <c r="G19" s="658"/>
    </row>
    <row r="20" spans="2:7" s="442" customFormat="1" ht="28.8" x14ac:dyDescent="0.3">
      <c r="B20" s="749">
        <v>14</v>
      </c>
      <c r="C20" s="767" t="str">
        <f>IF(Kunden!C18&lt;&gt;"",Kunden!C18,"")</f>
        <v/>
      </c>
      <c r="D20" s="83"/>
      <c r="E20" s="768" t="s">
        <v>1279</v>
      </c>
      <c r="F20" s="751"/>
      <c r="G20" s="662"/>
    </row>
    <row r="21" spans="2:7" s="442" customFormat="1" ht="28.8" x14ac:dyDescent="0.3">
      <c r="B21" s="749">
        <v>15</v>
      </c>
      <c r="C21" s="767" t="str">
        <f>IF(Kunden!C19&lt;&gt;"",Kunden!C19,"")</f>
        <v/>
      </c>
      <c r="D21" s="83"/>
      <c r="E21" s="768" t="s">
        <v>1279</v>
      </c>
      <c r="F21" s="751"/>
      <c r="G21" s="658"/>
    </row>
    <row r="22" spans="2:7" s="442" customFormat="1" ht="28.8" x14ac:dyDescent="0.3">
      <c r="B22" s="749">
        <v>16</v>
      </c>
      <c r="C22" s="767" t="str">
        <f>IF(Kunden!C20&lt;&gt;"",Kunden!C20,"")</f>
        <v/>
      </c>
      <c r="D22" s="83"/>
      <c r="E22" s="768" t="s">
        <v>1279</v>
      </c>
      <c r="F22" s="751"/>
      <c r="G22" s="658"/>
    </row>
    <row r="23" spans="2:7" s="442" customFormat="1" ht="28.8" x14ac:dyDescent="0.3">
      <c r="B23" s="749">
        <v>17</v>
      </c>
      <c r="C23" s="767" t="str">
        <f>IF(Kunden!C21&lt;&gt;"",Kunden!C21,"")</f>
        <v/>
      </c>
      <c r="D23" s="83"/>
      <c r="E23" s="768" t="s">
        <v>1279</v>
      </c>
      <c r="F23" s="751"/>
      <c r="G23" s="662"/>
    </row>
    <row r="24" spans="2:7" s="442" customFormat="1" ht="28.8" x14ac:dyDescent="0.3">
      <c r="B24" s="749">
        <v>18</v>
      </c>
      <c r="C24" s="767" t="str">
        <f>IF(Kunden!C22&lt;&gt;"",Kunden!C22,"")</f>
        <v/>
      </c>
      <c r="D24" s="83"/>
      <c r="E24" s="768" t="s">
        <v>1279</v>
      </c>
      <c r="F24" s="751"/>
      <c r="G24" s="658"/>
    </row>
    <row r="25" spans="2:7" s="442" customFormat="1" ht="28.8" x14ac:dyDescent="0.3">
      <c r="B25" s="749">
        <v>19</v>
      </c>
      <c r="C25" s="767" t="str">
        <f>IF(Kunden!C23&lt;&gt;"",Kunden!C23,"")</f>
        <v/>
      </c>
      <c r="D25" s="83"/>
      <c r="E25" s="768" t="s">
        <v>1279</v>
      </c>
      <c r="F25" s="751"/>
      <c r="G25" s="662"/>
    </row>
    <row r="26" spans="2:7" s="442" customFormat="1" ht="28.8" x14ac:dyDescent="0.3">
      <c r="B26" s="753">
        <v>20</v>
      </c>
      <c r="C26" s="769" t="str">
        <f>IF(Kunden!C24&lt;&gt;"",Kunden!C24,"")</f>
        <v/>
      </c>
      <c r="D26" s="83"/>
      <c r="E26" s="770" t="s">
        <v>1279</v>
      </c>
      <c r="F26" s="756"/>
      <c r="G26" s="668"/>
    </row>
    <row r="27" spans="2:7" ht="5.25" customHeight="1" x14ac:dyDescent="0.3">
      <c r="B27" s="511"/>
      <c r="C27" s="511"/>
    </row>
    <row r="28" spans="2:7" ht="11.25" customHeight="1" x14ac:dyDescent="0.3">
      <c r="B28" s="130" t="s">
        <v>2792</v>
      </c>
      <c r="C28" s="93"/>
      <c r="G28" s="757" t="str">
        <f ca="1">' '!A660</f>
        <v>Pfeil kopieren: ctrl und linke Maustaste</v>
      </c>
    </row>
  </sheetData>
  <sheetProtection sheet="1" objects="1" scenarios="1" formatCells="0" formatColumns="0" formatRows="0" insertHyperlinks="0" selectLockedCells="1" sort="0" autoFilter="0"/>
  <conditionalFormatting sqref="B7:C26 E7:G26">
    <cfRule type="expression" dxfId="120" priority="3">
      <formula>MOD(ROW(XEZ1),2)=0</formula>
    </cfRule>
    <cfRule type="expression" dxfId="119" priority="4">
      <formula>MOD(ROW(XFD2),2)=0</formula>
    </cfRule>
  </conditionalFormatting>
  <conditionalFormatting sqref="E27">
    <cfRule type="expression" dxfId="118" priority="2">
      <formula>MOD(ROW(A13),2)=0</formula>
    </cfRule>
  </conditionalFormatting>
  <dataValidations count="1">
    <dataValidation type="list" allowBlank="1" showInputMessage="1" showErrorMessage="1" sqref="G6:G25" xr:uid="{00000000-0002-0000-1700-000000000000}">
      <formula1>"1,2,3"</formula1>
    </dataValidation>
  </dataValidations>
  <printOptions horizontalCentered="1"/>
  <pageMargins left="0.23622047244094491" right="0.23622047244094491" top="0.19685039370078741" bottom="0.19685039370078741" header="0.19685039370078741" footer="0.19685039370078741"/>
  <pageSetup paperSize="9" scale="73" orientation="portrait" r:id="rId1"/>
  <headerFooter>
    <oddFooter>&amp;L&amp;8&amp;K00-048(c) S.Imboden&amp;R&amp;8&amp;K00-048Seite &amp;P von &amp;N</oddFooter>
  </headerFooter>
  <drawing r:id="rId2"/>
  <legacy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" id="{C59D6912-21AC-4B68-BB00-ABEA5F9AB522}">
            <x14:iconSet iconSet="3Symbols2" showValue="0" custom="1">
              <x14:cfvo type="percent">
                <xm:f>0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Symbols2" iconId="1"/>
              <x14:cfIcon iconSet="3Symbols2" iconId="0"/>
            </x14:iconSet>
          </x14:cfRule>
          <xm:sqref>G7:G26</xm:sqref>
        </x14:conditionalFormatting>
      </x14:conditionalFormattings>
    </ext>
  </extLst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1">
    <tabColor theme="4" tint="0.39997558519241921"/>
    <pageSetUpPr fitToPage="1"/>
  </sheetPr>
  <dimension ref="A1:R13"/>
  <sheetViews>
    <sheetView showGridLines="0" zoomScaleNormal="100" workbookViewId="0">
      <pane ySplit="1" topLeftCell="A2" activePane="bottomLeft" state="frozen"/>
      <selection activeCell="B1" sqref="B1"/>
      <selection pane="bottomLeft" activeCell="B5" sqref="B5"/>
    </sheetView>
  </sheetViews>
  <sheetFormatPr baseColWidth="10" defaultColWidth="11.44140625" defaultRowHeight="14.4" x14ac:dyDescent="0.3"/>
  <cols>
    <col min="1" max="1" width="7" style="83" customWidth="1"/>
    <col min="2" max="2" width="23.5546875" style="83" customWidth="1"/>
    <col min="3" max="3" width="143.44140625" style="83" customWidth="1"/>
    <col min="4" max="4" width="23.77734375" style="83" customWidth="1"/>
    <col min="5" max="5" width="14.44140625" style="83" customWidth="1"/>
    <col min="6" max="6" width="11.21875" style="83" bestFit="1" customWidth="1"/>
    <col min="7" max="7" width="50.5546875" style="83" customWidth="1"/>
    <col min="8" max="8" width="7.5546875" style="83" customWidth="1"/>
    <col min="9" max="9" width="11.44140625" style="83"/>
    <col min="10" max="10" width="4.77734375" style="83" customWidth="1"/>
    <col min="11" max="11" width="2.77734375" style="83" customWidth="1"/>
    <col min="12" max="12" width="11.44140625" style="83"/>
    <col min="13" max="19" width="4" style="83" customWidth="1"/>
    <col min="20" max="16384" width="11.44140625" style="83"/>
  </cols>
  <sheetData>
    <row r="1" spans="1:18" s="82" customFormat="1" ht="43.95" customHeight="1" x14ac:dyDescent="0.3">
      <c r="A1" s="139"/>
      <c r="B1" s="79" t="str">
        <f ca="1">' '!A343</f>
        <v>M A R K T S E G M E N T I E R U N G</v>
      </c>
      <c r="C1" s="80"/>
      <c r="D1" s="79"/>
      <c r="E1" s="79"/>
      <c r="F1" s="79"/>
      <c r="G1" s="79"/>
      <c r="H1" s="79"/>
      <c r="I1" s="79"/>
      <c r="J1" s="142"/>
      <c r="K1" s="142"/>
      <c r="L1" s="142"/>
      <c r="M1" s="142"/>
      <c r="N1" s="142"/>
      <c r="O1" s="142"/>
      <c r="P1" s="142"/>
      <c r="Q1" s="142"/>
      <c r="R1" s="142"/>
    </row>
    <row r="2" spans="1:18" s="82" customFormat="1" ht="1.05" customHeight="1" x14ac:dyDescent="0.3">
      <c r="A2" s="78"/>
      <c r="B2" s="78"/>
      <c r="C2" s="81"/>
      <c r="D2" s="81"/>
      <c r="E2" s="81"/>
      <c r="F2" s="81"/>
      <c r="G2" s="81"/>
      <c r="H2" s="81"/>
      <c r="I2" s="81"/>
      <c r="J2" s="142"/>
      <c r="K2" s="142"/>
      <c r="L2" s="142"/>
      <c r="M2" s="142"/>
      <c r="N2" s="142"/>
      <c r="O2" s="142"/>
      <c r="P2" s="142"/>
      <c r="Q2" s="142"/>
      <c r="R2" s="142"/>
    </row>
    <row r="3" spans="1:18" ht="16.5" customHeight="1" x14ac:dyDescent="0.3">
      <c r="B3" s="551"/>
    </row>
    <row r="4" spans="1:18" ht="14.25" customHeight="1" x14ac:dyDescent="0.3">
      <c r="A4" s="151"/>
      <c r="B4" s="509"/>
    </row>
    <row r="5" spans="1:18" ht="41.25" customHeight="1" x14ac:dyDescent="0.3">
      <c r="B5" s="758" t="str">
        <f ca="1">' '!A344</f>
        <v>Teilmarkt</v>
      </c>
      <c r="C5" s="759" t="str">
        <f ca="1">' '!A346</f>
        <v>Kunden: Zielgruppen - Zielpersonen</v>
      </c>
    </row>
    <row r="6" spans="1:18" ht="3.75" customHeight="1" x14ac:dyDescent="0.3">
      <c r="B6" s="511"/>
    </row>
    <row r="7" spans="1:18" ht="132.75" customHeight="1" thickBot="1" x14ac:dyDescent="0.35">
      <c r="B7" s="760" t="s">
        <v>1292</v>
      </c>
      <c r="C7" s="761"/>
    </row>
    <row r="8" spans="1:18" ht="132.75" customHeight="1" thickBot="1" x14ac:dyDescent="0.35">
      <c r="B8" s="762" t="s">
        <v>1292</v>
      </c>
      <c r="C8" s="763"/>
    </row>
    <row r="9" spans="1:18" ht="132.75" customHeight="1" thickBot="1" x14ac:dyDescent="0.35">
      <c r="B9" s="762" t="s">
        <v>1292</v>
      </c>
      <c r="C9" s="763"/>
    </row>
    <row r="10" spans="1:18" ht="132.75" customHeight="1" thickBot="1" x14ac:dyDescent="0.35">
      <c r="B10" s="762"/>
      <c r="C10" s="764"/>
    </row>
    <row r="11" spans="1:18" ht="132.75" customHeight="1" x14ac:dyDescent="0.3">
      <c r="B11" s="765"/>
      <c r="C11" s="766" t="str">
        <f ca="1">' '!A660</f>
        <v>Pfeil kopieren: ctrl und linke Maustaste</v>
      </c>
    </row>
    <row r="12" spans="1:18" ht="5.25" customHeight="1" x14ac:dyDescent="0.3">
      <c r="B12" s="511"/>
    </row>
    <row r="13" spans="1:18" x14ac:dyDescent="0.3">
      <c r="B13" s="130" t="s">
        <v>2792</v>
      </c>
      <c r="C13" s="93"/>
    </row>
  </sheetData>
  <sheetProtection sheet="1" objects="1" scenarios="1" formatCells="0" formatColumns="0" formatRows="0" insertHyperlinks="0" selectLockedCells="1" sort="0" autoFilter="0"/>
  <printOptions horizontalCentered="1"/>
  <pageMargins left="0.23622047244094491" right="0.23622047244094491" top="0.19685039370078741" bottom="0.19685039370078741" header="0.19685039370078741" footer="0.19685039370078741"/>
  <pageSetup paperSize="9" scale="73" orientation="landscape" r:id="rId1"/>
  <headerFooter>
    <oddFooter>&amp;L&amp;8&amp;K00-048(c) S.Imboden&amp;R&amp;8&amp;K00-048Seite &amp;P von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14370" r:id="rId4" name="Drop Down 2">
              <controlPr locked="0" defaultSize="0" autoLine="0" autoPict="0">
                <anchor moveWithCells="1">
                  <from>
                    <xdr:col>2</xdr:col>
                    <xdr:colOff>1104900</xdr:colOff>
                    <xdr:row>6</xdr:row>
                    <xdr:rowOff>205740</xdr:rowOff>
                  </from>
                  <to>
                    <xdr:col>2</xdr:col>
                    <xdr:colOff>3276600</xdr:colOff>
                    <xdr:row>6</xdr:row>
                    <xdr:rowOff>411480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372" r:id="rId5" name="Drop Down 4">
              <controlPr locked="0" defaultSize="0" autoLine="0" autoPict="0">
                <anchor moveWithCells="1">
                  <from>
                    <xdr:col>2</xdr:col>
                    <xdr:colOff>213360</xdr:colOff>
                    <xdr:row>6</xdr:row>
                    <xdr:rowOff>746760</xdr:rowOff>
                  </from>
                  <to>
                    <xdr:col>2</xdr:col>
                    <xdr:colOff>2385060</xdr:colOff>
                    <xdr:row>6</xdr:row>
                    <xdr:rowOff>952500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373" r:id="rId6" name="Drop Down 5">
              <controlPr locked="0" defaultSize="0" autoLine="0" autoPict="0">
                <anchor moveWithCells="1">
                  <from>
                    <xdr:col>2</xdr:col>
                    <xdr:colOff>4213860</xdr:colOff>
                    <xdr:row>6</xdr:row>
                    <xdr:rowOff>243840</xdr:rowOff>
                  </from>
                  <to>
                    <xdr:col>2</xdr:col>
                    <xdr:colOff>6385560</xdr:colOff>
                    <xdr:row>6</xdr:row>
                    <xdr:rowOff>449580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374" r:id="rId7" name="Drop Down 6">
              <controlPr locked="0" defaultSize="0" autoLine="0" autoPict="0">
                <anchor moveWithCells="1">
                  <from>
                    <xdr:col>2</xdr:col>
                    <xdr:colOff>7124700</xdr:colOff>
                    <xdr:row>6</xdr:row>
                    <xdr:rowOff>289560</xdr:rowOff>
                  </from>
                  <to>
                    <xdr:col>2</xdr:col>
                    <xdr:colOff>9296400</xdr:colOff>
                    <xdr:row>6</xdr:row>
                    <xdr:rowOff>495300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375" r:id="rId8" name="Drop Down 7">
              <controlPr locked="0" defaultSize="0" autoLine="0" autoPict="0">
                <anchor moveWithCells="1">
                  <from>
                    <xdr:col>2</xdr:col>
                    <xdr:colOff>6934200</xdr:colOff>
                    <xdr:row>6</xdr:row>
                    <xdr:rowOff>1043940</xdr:rowOff>
                  </from>
                  <to>
                    <xdr:col>2</xdr:col>
                    <xdr:colOff>9105900</xdr:colOff>
                    <xdr:row>6</xdr:row>
                    <xdr:rowOff>1249680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376" r:id="rId9" name="Drop Down 8">
              <controlPr locked="0" defaultSize="0" autoLine="0" autoPict="0">
                <anchor moveWithCells="1">
                  <from>
                    <xdr:col>2</xdr:col>
                    <xdr:colOff>190500</xdr:colOff>
                    <xdr:row>7</xdr:row>
                    <xdr:rowOff>335280</xdr:rowOff>
                  </from>
                  <to>
                    <xdr:col>2</xdr:col>
                    <xdr:colOff>2362200</xdr:colOff>
                    <xdr:row>7</xdr:row>
                    <xdr:rowOff>548640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378" r:id="rId10" name="Drop Down 10">
              <controlPr locked="0" defaultSize="0" autoLine="0" autoPict="0">
                <anchor moveWithCells="1">
                  <from>
                    <xdr:col>2</xdr:col>
                    <xdr:colOff>3276600</xdr:colOff>
                    <xdr:row>7</xdr:row>
                    <xdr:rowOff>457200</xdr:rowOff>
                  </from>
                  <to>
                    <xdr:col>2</xdr:col>
                    <xdr:colOff>5448300</xdr:colOff>
                    <xdr:row>7</xdr:row>
                    <xdr:rowOff>670560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379" r:id="rId11" name="Drop Down 11">
              <controlPr locked="0" defaultSize="0" autoLine="0" autoPict="0">
                <anchor moveWithCells="1">
                  <from>
                    <xdr:col>2</xdr:col>
                    <xdr:colOff>7086600</xdr:colOff>
                    <xdr:row>7</xdr:row>
                    <xdr:rowOff>419100</xdr:rowOff>
                  </from>
                  <to>
                    <xdr:col>2</xdr:col>
                    <xdr:colOff>9258300</xdr:colOff>
                    <xdr:row>7</xdr:row>
                    <xdr:rowOff>632460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380" r:id="rId12" name="Drop Down 12">
              <controlPr locked="0" defaultSize="0" autoLine="0" autoPict="0">
                <anchor moveWithCells="1">
                  <from>
                    <xdr:col>2</xdr:col>
                    <xdr:colOff>5996940</xdr:colOff>
                    <xdr:row>7</xdr:row>
                    <xdr:rowOff>1120140</xdr:rowOff>
                  </from>
                  <to>
                    <xdr:col>2</xdr:col>
                    <xdr:colOff>8168640</xdr:colOff>
                    <xdr:row>7</xdr:row>
                    <xdr:rowOff>1325880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381" r:id="rId13" name="Drop Down 13">
              <controlPr locked="0" defaultSize="0" autoLine="0" autoPict="0">
                <anchor moveWithCells="1">
                  <from>
                    <xdr:col>2</xdr:col>
                    <xdr:colOff>205740</xdr:colOff>
                    <xdr:row>8</xdr:row>
                    <xdr:rowOff>266700</xdr:rowOff>
                  </from>
                  <to>
                    <xdr:col>2</xdr:col>
                    <xdr:colOff>2377440</xdr:colOff>
                    <xdr:row>8</xdr:row>
                    <xdr:rowOff>480060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382" r:id="rId14" name="Drop Down 14">
              <controlPr locked="0" defaultSize="0" autoLine="0" autoPict="0">
                <anchor moveWithCells="1">
                  <from>
                    <xdr:col>2</xdr:col>
                    <xdr:colOff>2476500</xdr:colOff>
                    <xdr:row>8</xdr:row>
                    <xdr:rowOff>1280160</xdr:rowOff>
                  </from>
                  <to>
                    <xdr:col>2</xdr:col>
                    <xdr:colOff>4648200</xdr:colOff>
                    <xdr:row>8</xdr:row>
                    <xdr:rowOff>1485900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383" r:id="rId15" name="Drop Down 15">
              <controlPr locked="0" defaultSize="0" autoLine="0" autoPict="0">
                <anchor moveWithCells="1">
                  <from>
                    <xdr:col>2</xdr:col>
                    <xdr:colOff>3962400</xdr:colOff>
                    <xdr:row>8</xdr:row>
                    <xdr:rowOff>472440</xdr:rowOff>
                  </from>
                  <to>
                    <xdr:col>2</xdr:col>
                    <xdr:colOff>6134100</xdr:colOff>
                    <xdr:row>8</xdr:row>
                    <xdr:rowOff>678180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384" r:id="rId16" name="Drop Down 16">
              <controlPr locked="0" defaultSize="0" autoLine="0" autoPict="0">
                <anchor moveWithCells="1">
                  <from>
                    <xdr:col>2</xdr:col>
                    <xdr:colOff>7292340</xdr:colOff>
                    <xdr:row>8</xdr:row>
                    <xdr:rowOff>1173480</xdr:rowOff>
                  </from>
                  <to>
                    <xdr:col>2</xdr:col>
                    <xdr:colOff>9464040</xdr:colOff>
                    <xdr:row>8</xdr:row>
                    <xdr:rowOff>1386840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385" r:id="rId17" name="Drop Down 17">
              <controlPr locked="0" defaultSize="0" autoLine="0" autoPict="0">
                <anchor moveWithCells="1">
                  <from>
                    <xdr:col>2</xdr:col>
                    <xdr:colOff>876300</xdr:colOff>
                    <xdr:row>10</xdr:row>
                    <xdr:rowOff>701040</xdr:rowOff>
                  </from>
                  <to>
                    <xdr:col>2</xdr:col>
                    <xdr:colOff>3048000</xdr:colOff>
                    <xdr:row>10</xdr:row>
                    <xdr:rowOff>906780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386" r:id="rId18" name="Drop Down 18">
              <controlPr locked="0" defaultSize="0" autoLine="0" autoPict="0">
                <anchor moveWithCells="1">
                  <from>
                    <xdr:col>2</xdr:col>
                    <xdr:colOff>2491740</xdr:colOff>
                    <xdr:row>10</xdr:row>
                    <xdr:rowOff>1310640</xdr:rowOff>
                  </from>
                  <to>
                    <xdr:col>2</xdr:col>
                    <xdr:colOff>4663440</xdr:colOff>
                    <xdr:row>10</xdr:row>
                    <xdr:rowOff>1516380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387" r:id="rId19" name="Drop Down 19">
              <controlPr locked="0" defaultSize="0" autoLine="0" autoPict="0">
                <anchor moveWithCells="1">
                  <from>
                    <xdr:col>2</xdr:col>
                    <xdr:colOff>4053840</xdr:colOff>
                    <xdr:row>10</xdr:row>
                    <xdr:rowOff>289560</xdr:rowOff>
                  </from>
                  <to>
                    <xdr:col>2</xdr:col>
                    <xdr:colOff>6225540</xdr:colOff>
                    <xdr:row>10</xdr:row>
                    <xdr:rowOff>495300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388" r:id="rId20" name="Drop Down 20">
              <controlPr locked="0" defaultSize="0" autoLine="0" autoPict="0">
                <anchor moveWithCells="1">
                  <from>
                    <xdr:col>2</xdr:col>
                    <xdr:colOff>4869180</xdr:colOff>
                    <xdr:row>10</xdr:row>
                    <xdr:rowOff>1082040</xdr:rowOff>
                  </from>
                  <to>
                    <xdr:col>2</xdr:col>
                    <xdr:colOff>7040880</xdr:colOff>
                    <xdr:row>10</xdr:row>
                    <xdr:rowOff>1287780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389" r:id="rId21" name="Drop Down 21">
              <controlPr locked="0" defaultSize="0" autoLine="0" autoPict="0">
                <anchor moveWithCells="1">
                  <from>
                    <xdr:col>2</xdr:col>
                    <xdr:colOff>7261860</xdr:colOff>
                    <xdr:row>10</xdr:row>
                    <xdr:rowOff>906780</xdr:rowOff>
                  </from>
                  <to>
                    <xdr:col>2</xdr:col>
                    <xdr:colOff>9433560</xdr:colOff>
                    <xdr:row>10</xdr:row>
                    <xdr:rowOff>1120140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390" r:id="rId22" name="Drop Down 22">
              <controlPr locked="0" defaultSize="0" autoLine="0" autoPict="0">
                <anchor moveWithCells="1">
                  <from>
                    <xdr:col>2</xdr:col>
                    <xdr:colOff>342900</xdr:colOff>
                    <xdr:row>9</xdr:row>
                    <xdr:rowOff>914400</xdr:rowOff>
                  </from>
                  <to>
                    <xdr:col>2</xdr:col>
                    <xdr:colOff>2514600</xdr:colOff>
                    <xdr:row>9</xdr:row>
                    <xdr:rowOff>1127760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391" r:id="rId23" name="Drop Down 23">
              <controlPr locked="0" defaultSize="0" autoLine="0" autoPict="0">
                <anchor moveWithCells="1">
                  <from>
                    <xdr:col>2</xdr:col>
                    <xdr:colOff>2644140</xdr:colOff>
                    <xdr:row>9</xdr:row>
                    <xdr:rowOff>1280160</xdr:rowOff>
                  </from>
                  <to>
                    <xdr:col>2</xdr:col>
                    <xdr:colOff>4815840</xdr:colOff>
                    <xdr:row>9</xdr:row>
                    <xdr:rowOff>1485900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392" r:id="rId24" name="Drop Down 24">
              <controlPr locked="0" defaultSize="0" autoLine="0" autoPict="0">
                <anchor moveWithCells="1">
                  <from>
                    <xdr:col>2</xdr:col>
                    <xdr:colOff>4183380</xdr:colOff>
                    <xdr:row>9</xdr:row>
                    <xdr:rowOff>320040</xdr:rowOff>
                  </from>
                  <to>
                    <xdr:col>2</xdr:col>
                    <xdr:colOff>6355080</xdr:colOff>
                    <xdr:row>9</xdr:row>
                    <xdr:rowOff>525780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393" r:id="rId25" name="Drop Down 25">
              <controlPr locked="0" defaultSize="0" autoLine="0" autoPict="0">
                <anchor moveWithCells="1">
                  <from>
                    <xdr:col>2</xdr:col>
                    <xdr:colOff>5661660</xdr:colOff>
                    <xdr:row>9</xdr:row>
                    <xdr:rowOff>1089660</xdr:rowOff>
                  </from>
                  <to>
                    <xdr:col>2</xdr:col>
                    <xdr:colOff>7833360</xdr:colOff>
                    <xdr:row>9</xdr:row>
                    <xdr:rowOff>1295400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394" r:id="rId26" name="Drop Down 26">
              <controlPr locked="0" defaultSize="0" autoLine="0" autoPict="0">
                <anchor moveWithCells="1">
                  <from>
                    <xdr:col>2</xdr:col>
                    <xdr:colOff>6949440</xdr:colOff>
                    <xdr:row>9</xdr:row>
                    <xdr:rowOff>586740</xdr:rowOff>
                  </from>
                  <to>
                    <xdr:col>2</xdr:col>
                    <xdr:colOff>9121140</xdr:colOff>
                    <xdr:row>9</xdr:row>
                    <xdr:rowOff>792480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395" r:id="rId27" name="Drop Down 27">
              <controlPr locked="0" defaultSize="0" autoLine="0" autoPict="0">
                <anchor moveWithCells="1">
                  <from>
                    <xdr:col>2</xdr:col>
                    <xdr:colOff>259080</xdr:colOff>
                    <xdr:row>10</xdr:row>
                    <xdr:rowOff>220980</xdr:rowOff>
                  </from>
                  <to>
                    <xdr:col>2</xdr:col>
                    <xdr:colOff>2430780</xdr:colOff>
                    <xdr:row>10</xdr:row>
                    <xdr:rowOff>434340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396" r:id="rId28" name="Drop Down 28">
              <controlPr locked="0" defaultSize="0" autoLine="0" autoPict="0">
                <anchor moveWithCells="1">
                  <from>
                    <xdr:col>2</xdr:col>
                    <xdr:colOff>4373880</xdr:colOff>
                    <xdr:row>6</xdr:row>
                    <xdr:rowOff>1325880</xdr:rowOff>
                  </from>
                  <to>
                    <xdr:col>2</xdr:col>
                    <xdr:colOff>6545580</xdr:colOff>
                    <xdr:row>6</xdr:row>
                    <xdr:rowOff>1539240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397" r:id="rId29" name="Drop Down 29">
              <controlPr locked="0" defaultSize="0" autoLine="0" autoPict="0">
                <anchor moveWithCells="1">
                  <from>
                    <xdr:col>2</xdr:col>
                    <xdr:colOff>1211580</xdr:colOff>
                    <xdr:row>9</xdr:row>
                    <xdr:rowOff>259080</xdr:rowOff>
                  </from>
                  <to>
                    <xdr:col>2</xdr:col>
                    <xdr:colOff>3383280</xdr:colOff>
                    <xdr:row>9</xdr:row>
                    <xdr:rowOff>472440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377" r:id="rId30" name="Drop Down 9">
              <controlPr locked="0" defaultSize="0" autoLine="0" autoPict="0">
                <anchor moveWithCells="1">
                  <from>
                    <xdr:col>2</xdr:col>
                    <xdr:colOff>876300</xdr:colOff>
                    <xdr:row>7</xdr:row>
                    <xdr:rowOff>1013460</xdr:rowOff>
                  </from>
                  <to>
                    <xdr:col>2</xdr:col>
                    <xdr:colOff>3048000</xdr:colOff>
                    <xdr:row>7</xdr:row>
                    <xdr:rowOff>1219200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400" r:id="rId31" name="Drop Down 32">
              <controlPr locked="0" defaultSize="0" autoLine="0" autoPict="0">
                <anchor moveWithCells="1">
                  <from>
                    <xdr:col>2</xdr:col>
                    <xdr:colOff>1524000</xdr:colOff>
                    <xdr:row>6</xdr:row>
                    <xdr:rowOff>1203960</xdr:rowOff>
                  </from>
                  <to>
                    <xdr:col>2</xdr:col>
                    <xdr:colOff>3695700</xdr:colOff>
                    <xdr:row>6</xdr:row>
                    <xdr:rowOff>1409700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401" r:id="rId32" name="Drop Down 33">
              <controlPr locked="0" defaultSize="0" autoLine="0" autoPict="0">
                <anchor moveWithCells="1">
                  <from>
                    <xdr:col>2</xdr:col>
                    <xdr:colOff>6499860</xdr:colOff>
                    <xdr:row>8</xdr:row>
                    <xdr:rowOff>373380</xdr:rowOff>
                  </from>
                  <to>
                    <xdr:col>2</xdr:col>
                    <xdr:colOff>8671560</xdr:colOff>
                    <xdr:row>8</xdr:row>
                    <xdr:rowOff>586740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402" r:id="rId33" name="Drop Down 34">
              <controlPr locked="0" defaultSize="0" autoLine="0" autoPict="0">
                <anchor moveWithCells="1">
                  <from>
                    <xdr:col>2</xdr:col>
                    <xdr:colOff>1363980</xdr:colOff>
                    <xdr:row>8</xdr:row>
                    <xdr:rowOff>784860</xdr:rowOff>
                  </from>
                  <to>
                    <xdr:col>2</xdr:col>
                    <xdr:colOff>3535680</xdr:colOff>
                    <xdr:row>8</xdr:row>
                    <xdr:rowOff>990600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Tabelle3">
    <tabColor theme="4" tint="0.39997558519241921"/>
    <pageSetUpPr fitToPage="1"/>
  </sheetPr>
  <dimension ref="A1:S28"/>
  <sheetViews>
    <sheetView showGridLines="0" zoomScaleNormal="100" workbookViewId="0">
      <pane ySplit="1" topLeftCell="A2" activePane="bottomLeft" state="frozen"/>
      <selection activeCell="B1" sqref="B1"/>
      <selection pane="bottomLeft" activeCell="A2" sqref="A2"/>
    </sheetView>
  </sheetViews>
  <sheetFormatPr baseColWidth="10" defaultColWidth="11.44140625" defaultRowHeight="14.4" x14ac:dyDescent="0.3"/>
  <cols>
    <col min="1" max="1" width="9.21875" style="83" customWidth="1"/>
    <col min="2" max="2" width="4.5546875" style="83" customWidth="1"/>
    <col min="3" max="3" width="36.21875" style="83" customWidth="1"/>
    <col min="4" max="4" width="34.21875" style="83" customWidth="1"/>
    <col min="5" max="5" width="30.5546875" style="83" customWidth="1"/>
    <col min="6" max="6" width="28.77734375" style="83" customWidth="1"/>
    <col min="7" max="7" width="7.21875" style="83" bestFit="1" customWidth="1"/>
    <col min="8" max="8" width="50.5546875" style="83" customWidth="1"/>
    <col min="9" max="9" width="7.5546875" style="83" customWidth="1"/>
    <col min="10" max="10" width="11.44140625" style="83"/>
    <col min="11" max="11" width="4.77734375" style="83" customWidth="1"/>
    <col min="12" max="12" width="2.77734375" style="83" customWidth="1"/>
    <col min="13" max="13" width="11.44140625" style="83"/>
    <col min="14" max="20" width="4" style="83" customWidth="1"/>
    <col min="21" max="16384" width="11.44140625" style="83"/>
  </cols>
  <sheetData>
    <row r="1" spans="1:19" s="82" customFormat="1" ht="43.95" customHeight="1" x14ac:dyDescent="0.3">
      <c r="A1" s="139"/>
      <c r="B1" s="79" t="str">
        <f ca="1">' '!A341</f>
        <v>D I S T R I B U T I O N S K A N Ä L E</v>
      </c>
      <c r="C1" s="139"/>
      <c r="D1" s="79"/>
      <c r="E1" s="79"/>
      <c r="F1" s="79"/>
      <c r="G1" s="80"/>
      <c r="H1" s="79"/>
      <c r="I1" s="79"/>
      <c r="J1" s="79"/>
      <c r="K1" s="142"/>
      <c r="L1" s="142"/>
      <c r="M1" s="142"/>
      <c r="N1" s="142"/>
      <c r="O1" s="142"/>
      <c r="P1" s="142"/>
      <c r="Q1" s="142"/>
      <c r="R1" s="142"/>
      <c r="S1" s="142"/>
    </row>
    <row r="2" spans="1:19" s="82" customFormat="1" ht="1.05" customHeight="1" x14ac:dyDescent="0.3">
      <c r="A2" s="183"/>
      <c r="B2" s="78"/>
      <c r="C2" s="78"/>
      <c r="D2" s="81"/>
      <c r="E2" s="81"/>
      <c r="F2" s="81"/>
      <c r="G2" s="81"/>
      <c r="H2" s="81"/>
      <c r="I2" s="81"/>
      <c r="J2" s="81"/>
      <c r="K2" s="142"/>
      <c r="L2" s="142"/>
      <c r="M2" s="142"/>
      <c r="N2" s="142"/>
      <c r="O2" s="142"/>
      <c r="P2" s="142"/>
      <c r="Q2" s="142"/>
      <c r="R2" s="142"/>
      <c r="S2" s="142"/>
    </row>
    <row r="3" spans="1:19" ht="16.5" customHeight="1" x14ac:dyDescent="0.3">
      <c r="B3" s="551"/>
      <c r="C3" s="740"/>
    </row>
    <row r="4" spans="1:19" ht="14.25" customHeight="1" x14ac:dyDescent="0.3">
      <c r="A4" s="151"/>
      <c r="B4" s="509"/>
      <c r="C4" s="509"/>
    </row>
    <row r="5" spans="1:19" ht="41.25" customHeight="1" x14ac:dyDescent="0.3">
      <c r="B5" s="741" t="str">
        <f ca="1">' '!A67</f>
        <v>Nr.</v>
      </c>
      <c r="C5" s="742" t="str">
        <f ca="1">' '!A345</f>
        <v>Produkte/Dienstleistungen</v>
      </c>
      <c r="D5" s="743"/>
      <c r="E5" s="742" t="str">
        <f ca="1">' '!A333</f>
        <v>Distributionskanäle</v>
      </c>
      <c r="F5" s="742" t="str">
        <f ca="1">' '!A125</f>
        <v>Bemerkungen</v>
      </c>
      <c r="G5" s="744" t="str">
        <f ca="1">' '!A74</f>
        <v>Status</v>
      </c>
    </row>
    <row r="6" spans="1:19" ht="3.75" customHeight="1" x14ac:dyDescent="0.3">
      <c r="B6" s="745"/>
      <c r="C6" s="746"/>
      <c r="D6" s="746"/>
      <c r="E6" s="747"/>
      <c r="F6" s="746"/>
      <c r="G6" s="748"/>
    </row>
    <row r="7" spans="1:19" s="442" customFormat="1" ht="32.25" customHeight="1" x14ac:dyDescent="0.3">
      <c r="B7" s="749">
        <v>1</v>
      </c>
      <c r="C7" s="750" t="str">
        <f>IF(Produkte!C5&lt;&gt;"",Produkte!C5,"")</f>
        <v>Produit 1</v>
      </c>
      <c r="D7" s="746"/>
      <c r="E7" s="751" t="s">
        <v>554</v>
      </c>
      <c r="F7" s="752"/>
      <c r="G7" s="653">
        <v>2</v>
      </c>
    </row>
    <row r="8" spans="1:19" s="442" customFormat="1" ht="32.25" customHeight="1" x14ac:dyDescent="0.3">
      <c r="B8" s="749">
        <v>2</v>
      </c>
      <c r="C8" s="750" t="str">
        <f>IF(Produkte!C6&lt;&gt;"",Produkte!C6,"")</f>
        <v>Produit 2</v>
      </c>
      <c r="D8" s="746"/>
      <c r="E8" s="751" t="s">
        <v>560</v>
      </c>
      <c r="F8" s="751"/>
      <c r="G8" s="653">
        <v>3</v>
      </c>
    </row>
    <row r="9" spans="1:19" s="442" customFormat="1" ht="32.25" customHeight="1" x14ac:dyDescent="0.3">
      <c r="B9" s="749">
        <v>3</v>
      </c>
      <c r="C9" s="750" t="str">
        <f>IF(Produkte!C7&lt;&gt;"",Produkte!C7,"")</f>
        <v/>
      </c>
      <c r="D9" s="746"/>
      <c r="E9" s="751" t="s">
        <v>555</v>
      </c>
      <c r="F9" s="751"/>
      <c r="G9" s="658"/>
    </row>
    <row r="10" spans="1:19" s="442" customFormat="1" ht="32.25" customHeight="1" x14ac:dyDescent="0.3">
      <c r="B10" s="749">
        <v>4</v>
      </c>
      <c r="C10" s="750" t="str">
        <f>IF(Produkte!C8&lt;&gt;"",Produkte!C8,"")</f>
        <v/>
      </c>
      <c r="D10" s="746"/>
      <c r="E10" s="751" t="s">
        <v>556</v>
      </c>
      <c r="F10" s="751"/>
      <c r="G10" s="662"/>
    </row>
    <row r="11" spans="1:19" s="442" customFormat="1" ht="32.25" customHeight="1" x14ac:dyDescent="0.3">
      <c r="B11" s="749">
        <v>5</v>
      </c>
      <c r="C11" s="750" t="str">
        <f>IF(Produkte!C9&lt;&gt;"",Produkte!C9,"")</f>
        <v/>
      </c>
      <c r="D11" s="746"/>
      <c r="E11" s="751" t="s">
        <v>559</v>
      </c>
      <c r="F11" s="751"/>
      <c r="G11" s="658"/>
    </row>
    <row r="12" spans="1:19" s="442" customFormat="1" ht="32.25" customHeight="1" x14ac:dyDescent="0.3">
      <c r="B12" s="749">
        <v>6</v>
      </c>
      <c r="C12" s="750" t="str">
        <f>IF(Produkte!C10&lt;&gt;"",Produkte!C10,"")</f>
        <v/>
      </c>
      <c r="D12" s="746"/>
      <c r="E12" s="751" t="s">
        <v>557</v>
      </c>
      <c r="F12" s="751"/>
      <c r="G12" s="662"/>
    </row>
    <row r="13" spans="1:19" s="442" customFormat="1" ht="32.25" customHeight="1" x14ac:dyDescent="0.3">
      <c r="B13" s="749">
        <v>7</v>
      </c>
      <c r="C13" s="750" t="str">
        <f>IF(Produkte!C11&lt;&gt;"",Produkte!C11,"")</f>
        <v/>
      </c>
      <c r="D13" s="746"/>
      <c r="E13" s="751"/>
      <c r="F13" s="751"/>
      <c r="G13" s="658"/>
    </row>
    <row r="14" spans="1:19" s="442" customFormat="1" ht="32.25" customHeight="1" x14ac:dyDescent="0.3">
      <c r="B14" s="749">
        <v>8</v>
      </c>
      <c r="C14" s="750" t="str">
        <f>IF(Produkte!C12&lt;&gt;"",Produkte!C12,"")</f>
        <v/>
      </c>
      <c r="D14" s="746"/>
      <c r="E14" s="751"/>
      <c r="F14" s="751"/>
      <c r="G14" s="662"/>
    </row>
    <row r="15" spans="1:19" s="442" customFormat="1" ht="32.25" customHeight="1" x14ac:dyDescent="0.3">
      <c r="B15" s="749">
        <v>9</v>
      </c>
      <c r="C15" s="750" t="str">
        <f>IF(Produkte!C13&lt;&gt;"",Produkte!C13,"")</f>
        <v/>
      </c>
      <c r="D15" s="746"/>
      <c r="E15" s="751"/>
      <c r="F15" s="751"/>
      <c r="G15" s="658"/>
    </row>
    <row r="16" spans="1:19" s="442" customFormat="1" ht="32.25" customHeight="1" x14ac:dyDescent="0.3">
      <c r="B16" s="749">
        <v>10</v>
      </c>
      <c r="C16" s="750" t="str">
        <f>IF(Produkte!C14&lt;&gt;"",Produkte!C14,"")</f>
        <v/>
      </c>
      <c r="D16" s="746"/>
      <c r="E16" s="751"/>
      <c r="F16" s="751"/>
      <c r="G16" s="662"/>
    </row>
    <row r="17" spans="2:7" s="442" customFormat="1" ht="32.25" customHeight="1" x14ac:dyDescent="0.3">
      <c r="B17" s="749">
        <v>11</v>
      </c>
      <c r="C17" s="750" t="str">
        <f>IF(Produkte!C15&lt;&gt;"",Produkte!C15,"")</f>
        <v/>
      </c>
      <c r="D17" s="746"/>
      <c r="E17" s="751"/>
      <c r="F17" s="751"/>
      <c r="G17" s="658"/>
    </row>
    <row r="18" spans="2:7" s="442" customFormat="1" ht="32.25" customHeight="1" x14ac:dyDescent="0.3">
      <c r="B18" s="749">
        <v>12</v>
      </c>
      <c r="C18" s="750" t="str">
        <f>IF(Produkte!C16&lt;&gt;"",Produkte!C16,"")</f>
        <v/>
      </c>
      <c r="D18" s="746"/>
      <c r="E18" s="751"/>
      <c r="F18" s="751"/>
      <c r="G18" s="662"/>
    </row>
    <row r="19" spans="2:7" s="442" customFormat="1" ht="32.25" customHeight="1" x14ac:dyDescent="0.3">
      <c r="B19" s="749">
        <v>13</v>
      </c>
      <c r="C19" s="750" t="str">
        <f>IF(Produkte!C17&lt;&gt;"",Produkte!C17,"")</f>
        <v/>
      </c>
      <c r="D19" s="746"/>
      <c r="E19" s="751"/>
      <c r="F19" s="751"/>
      <c r="G19" s="658"/>
    </row>
    <row r="20" spans="2:7" s="442" customFormat="1" ht="32.25" customHeight="1" x14ac:dyDescent="0.3">
      <c r="B20" s="749">
        <v>14</v>
      </c>
      <c r="C20" s="750" t="str">
        <f>IF(Produkte!C18&lt;&gt;"",Produkte!C18,"")</f>
        <v/>
      </c>
      <c r="D20" s="746"/>
      <c r="E20" s="751"/>
      <c r="F20" s="751"/>
      <c r="G20" s="662"/>
    </row>
    <row r="21" spans="2:7" s="442" customFormat="1" ht="32.25" customHeight="1" x14ac:dyDescent="0.3">
      <c r="B21" s="749">
        <v>15</v>
      </c>
      <c r="C21" s="750" t="str">
        <f>IF(Produkte!C19&lt;&gt;"",Produkte!C19,"")</f>
        <v/>
      </c>
      <c r="D21" s="746"/>
      <c r="E21" s="751"/>
      <c r="F21" s="751"/>
      <c r="G21" s="658"/>
    </row>
    <row r="22" spans="2:7" s="442" customFormat="1" ht="32.25" customHeight="1" x14ac:dyDescent="0.3">
      <c r="B22" s="749">
        <v>16</v>
      </c>
      <c r="C22" s="750" t="str">
        <f>IF(Produkte!C20&lt;&gt;"",Produkte!C20,"")</f>
        <v/>
      </c>
      <c r="D22" s="746"/>
      <c r="E22" s="751"/>
      <c r="F22" s="751"/>
      <c r="G22" s="658"/>
    </row>
    <row r="23" spans="2:7" s="442" customFormat="1" ht="32.25" customHeight="1" x14ac:dyDescent="0.3">
      <c r="B23" s="749">
        <v>17</v>
      </c>
      <c r="C23" s="750" t="str">
        <f>IF(Produkte!C21&lt;&gt;"",Produkte!C21,"")</f>
        <v/>
      </c>
      <c r="D23" s="746"/>
      <c r="E23" s="751"/>
      <c r="F23" s="751"/>
      <c r="G23" s="662"/>
    </row>
    <row r="24" spans="2:7" s="442" customFormat="1" ht="32.25" customHeight="1" x14ac:dyDescent="0.3">
      <c r="B24" s="749">
        <v>18</v>
      </c>
      <c r="C24" s="750" t="str">
        <f>IF(Produkte!C22&lt;&gt;"",Produkte!C22,"")</f>
        <v/>
      </c>
      <c r="D24" s="746"/>
      <c r="E24" s="751"/>
      <c r="F24" s="751"/>
      <c r="G24" s="658"/>
    </row>
    <row r="25" spans="2:7" s="442" customFormat="1" ht="32.25" customHeight="1" x14ac:dyDescent="0.3">
      <c r="B25" s="749">
        <v>19</v>
      </c>
      <c r="C25" s="750" t="str">
        <f>IF(Produkte!C23&lt;&gt;"",Produkte!C23,"")</f>
        <v/>
      </c>
      <c r="D25" s="746"/>
      <c r="E25" s="751"/>
      <c r="F25" s="751"/>
      <c r="G25" s="662"/>
    </row>
    <row r="26" spans="2:7" s="442" customFormat="1" ht="32.25" customHeight="1" x14ac:dyDescent="0.3">
      <c r="B26" s="753">
        <v>20</v>
      </c>
      <c r="C26" s="754" t="str">
        <f>IF(Produkte!C24&lt;&gt;"",Produkte!C24,"")</f>
        <v/>
      </c>
      <c r="D26" s="755"/>
      <c r="E26" s="756"/>
      <c r="F26" s="756"/>
      <c r="G26" s="668"/>
    </row>
    <row r="27" spans="2:7" ht="5.25" customHeight="1" x14ac:dyDescent="0.3">
      <c r="B27" s="511"/>
      <c r="C27" s="511"/>
    </row>
    <row r="28" spans="2:7" ht="11.25" customHeight="1" x14ac:dyDescent="0.3">
      <c r="B28" s="130" t="s">
        <v>2792</v>
      </c>
      <c r="C28" s="93"/>
      <c r="G28" s="757" t="str">
        <f ca="1">' '!A660</f>
        <v>Pfeil kopieren: ctrl und linke Maustaste</v>
      </c>
    </row>
  </sheetData>
  <sheetProtection sheet="1" objects="1" scenarios="1" formatCells="0" formatColumns="0" formatRows="0" insertHyperlinks="0" selectLockedCells="1" sort="0" autoFilter="0"/>
  <conditionalFormatting sqref="B7:C26 E7:G26">
    <cfRule type="expression" dxfId="117" priority="3">
      <formula>MOD(ROW(XEZ1),2)=0</formula>
    </cfRule>
    <cfRule type="expression" dxfId="116" priority="4">
      <formula>MOD(ROW(XFD2),2)=0</formula>
    </cfRule>
  </conditionalFormatting>
  <conditionalFormatting sqref="E27">
    <cfRule type="expression" dxfId="115" priority="2">
      <formula>MOD(ROW(A13),2)=0</formula>
    </cfRule>
  </conditionalFormatting>
  <dataValidations count="1">
    <dataValidation type="list" allowBlank="1" showInputMessage="1" showErrorMessage="1" sqref="G6:G25" xr:uid="{00000000-0002-0000-1900-000000000000}">
      <formula1>"1,2,3"</formula1>
    </dataValidation>
  </dataValidations>
  <printOptions horizontalCentered="1"/>
  <pageMargins left="0.23622047244094491" right="0.23622047244094491" top="0.19685039370078741" bottom="0.19685039370078741" header="0.19685039370078741" footer="0.19685039370078741"/>
  <pageSetup paperSize="9" scale="70" orientation="portrait" r:id="rId1"/>
  <headerFooter>
    <oddFooter>&amp;L&amp;8&amp;K00-048(c) S.Imboden&amp;R&amp;8&amp;K00-048Seite &amp;P von &amp;N</oddFooter>
  </headerFooter>
  <drawing r:id="rId2"/>
  <legacy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" id="{CE70FA4D-24AE-4D86-9AB5-C2545E40A269}">
            <x14:iconSet iconSet="3Symbols2" showValue="0" custom="1">
              <x14:cfvo type="percent">
                <xm:f>0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Symbols2" iconId="1"/>
              <x14:cfIcon iconSet="3Symbols2" iconId="0"/>
            </x14:iconSet>
          </x14:cfRule>
          <xm:sqref>G7:G26</xm:sqref>
        </x14:conditionalFormatting>
      </x14:conditionalFormattings>
    </ext>
  </extLst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Tabelle1">
    <tabColor theme="4" tint="0.39997558519241921"/>
    <pageSetUpPr fitToPage="1"/>
  </sheetPr>
  <dimension ref="A1:U27"/>
  <sheetViews>
    <sheetView showGridLines="0" zoomScaleNormal="100" workbookViewId="0">
      <pane ySplit="1" topLeftCell="A2" activePane="bottomLeft" state="frozen"/>
      <selection activeCell="B1" sqref="B1"/>
      <selection pane="bottomLeft" activeCell="A2" sqref="A2"/>
    </sheetView>
  </sheetViews>
  <sheetFormatPr baseColWidth="10" defaultColWidth="11.44140625" defaultRowHeight="14.4" x14ac:dyDescent="0.3"/>
  <cols>
    <col min="1" max="1" width="7" style="93" customWidth="1"/>
    <col min="2" max="2" width="4.21875" style="93" customWidth="1"/>
    <col min="3" max="3" width="29.21875" style="93" customWidth="1"/>
    <col min="4" max="4" width="7" style="93" customWidth="1"/>
    <col min="5" max="5" width="11" style="93" bestFit="1" customWidth="1"/>
    <col min="6" max="6" width="8.21875" style="93" customWidth="1"/>
    <col min="7" max="7" width="11" style="93" bestFit="1" customWidth="1"/>
    <col min="8" max="8" width="8.21875" style="93" customWidth="1"/>
    <col min="9" max="9" width="11" style="93" bestFit="1" customWidth="1"/>
    <col min="10" max="10" width="8.21875" style="93" customWidth="1"/>
    <col min="11" max="11" width="11" style="93" bestFit="1" customWidth="1"/>
    <col min="12" max="12" width="8.21875" style="93" customWidth="1"/>
    <col min="13" max="13" width="11" style="93" bestFit="1" customWidth="1"/>
    <col min="14" max="14" width="8.21875" style="93" customWidth="1"/>
    <col min="15" max="15" width="11" style="93" bestFit="1" customWidth="1"/>
    <col min="16" max="16" width="8.21875" style="93" customWidth="1"/>
    <col min="17" max="17" width="3.44140625" style="93" customWidth="1"/>
    <col min="18" max="19" width="3.44140625" style="330" customWidth="1"/>
    <col min="20" max="20" width="11.44140625" style="330" customWidth="1"/>
    <col min="21" max="21" width="11.44140625" style="330"/>
    <col min="22" max="16384" width="11.44140625" style="93"/>
  </cols>
  <sheetData>
    <row r="1" spans="1:21" s="82" customFormat="1" ht="43.95" customHeight="1" x14ac:dyDescent="0.3">
      <c r="A1" s="78"/>
      <c r="B1" s="79" t="str">
        <f ca="1">' '!A649</f>
        <v>V E R G L E I C H S  - M A T R I X   L I E F E R A N T E N</v>
      </c>
      <c r="C1" s="139"/>
      <c r="D1" s="139"/>
      <c r="E1" s="79"/>
      <c r="F1" s="79"/>
      <c r="G1" s="79"/>
      <c r="H1" s="79"/>
      <c r="I1" s="79"/>
      <c r="J1" s="79"/>
      <c r="K1" s="79"/>
      <c r="L1" s="80"/>
      <c r="M1" s="80"/>
      <c r="N1" s="79"/>
      <c r="O1" s="79"/>
      <c r="P1" s="80"/>
      <c r="Q1" s="142"/>
      <c r="R1" s="705"/>
      <c r="S1" s="705"/>
      <c r="T1" s="705"/>
      <c r="U1" s="705"/>
    </row>
    <row r="2" spans="1:21" s="138" customFormat="1" ht="1.2" customHeight="1" x14ac:dyDescent="0.3">
      <c r="A2" s="183"/>
      <c r="B2" s="183"/>
      <c r="C2" s="183"/>
      <c r="D2" s="183"/>
      <c r="E2" s="377"/>
      <c r="F2" s="377"/>
      <c r="G2" s="377"/>
      <c r="H2" s="377"/>
      <c r="I2" s="377"/>
      <c r="J2" s="377"/>
      <c r="K2" s="377"/>
      <c r="L2" s="377"/>
      <c r="M2" s="377"/>
      <c r="N2" s="377"/>
      <c r="O2" s="377"/>
      <c r="P2" s="377"/>
      <c r="Q2" s="706"/>
      <c r="R2" s="707"/>
      <c r="S2" s="707"/>
      <c r="T2" s="707"/>
      <c r="U2" s="707"/>
    </row>
    <row r="3" spans="1:21" ht="33.75" customHeight="1" x14ac:dyDescent="0.3">
      <c r="A3" s="83"/>
      <c r="B3" s="551"/>
    </row>
    <row r="4" spans="1:21" ht="15.6" x14ac:dyDescent="0.3">
      <c r="A4" s="83"/>
      <c r="B4" s="551"/>
      <c r="D4" s="708" t="str">
        <f>E15</f>
        <v>Lieferant 1</v>
      </c>
      <c r="E4" s="708" t="str">
        <f>G15</f>
        <v>Lieferant 2</v>
      </c>
      <c r="F4" s="708" t="str">
        <f>I15</f>
        <v>Lieferant 3</v>
      </c>
      <c r="G4" s="708" t="str">
        <f>K15</f>
        <v>Lieferant 4</v>
      </c>
      <c r="H4" s="708" t="str">
        <f>M15</f>
        <v>Lieferant 5</v>
      </c>
      <c r="I4" s="708" t="str">
        <f>O15</f>
        <v>?</v>
      </c>
    </row>
    <row r="5" spans="1:21" ht="15.6" x14ac:dyDescent="0.3">
      <c r="A5" s="83"/>
      <c r="B5" s="551"/>
      <c r="C5" s="709" t="str">
        <f>IF(C24&lt;&gt;"",C24,"")</f>
        <v>Kriterium 8</v>
      </c>
      <c r="D5" s="93">
        <f>IF(C24&lt;&gt;"",F24,"")</f>
        <v>20</v>
      </c>
      <c r="E5" s="93">
        <f>IF(C24&lt;&gt;"",H24,"")</f>
        <v>25</v>
      </c>
      <c r="F5" s="93">
        <f>IF(C24&lt;&gt;"",J24,"")</f>
        <v>20</v>
      </c>
      <c r="G5" s="93">
        <f>IF(C24&lt;&gt;"",L24,"")</f>
        <v>20</v>
      </c>
      <c r="H5" s="93">
        <f>IF(C24&lt;&gt;"",N24,"")</f>
        <v>20</v>
      </c>
      <c r="I5" s="93">
        <f>IF(C24&lt;&gt;"",P24,"")</f>
        <v>50</v>
      </c>
    </row>
    <row r="6" spans="1:21" ht="15.6" x14ac:dyDescent="0.3">
      <c r="A6" s="83"/>
      <c r="B6" s="551"/>
      <c r="C6" s="709" t="str">
        <f>IF(C23&lt;&gt;"",C23,"")</f>
        <v>Kriterium 7</v>
      </c>
      <c r="D6" s="93">
        <f>IF(C23&lt;&gt;"",F23,"")</f>
        <v>9</v>
      </c>
      <c r="E6" s="93">
        <f>IF(C23&lt;&gt;"",H23,"")</f>
        <v>12</v>
      </c>
      <c r="F6" s="93">
        <f>IF(C23&lt;&gt;"",J23,"")</f>
        <v>9</v>
      </c>
      <c r="G6" s="93">
        <f>IF(C23&lt;&gt;"",L23,"")</f>
        <v>9</v>
      </c>
      <c r="H6" s="93">
        <f>IF(C23&lt;&gt;"",N23,"")</f>
        <v>9</v>
      </c>
      <c r="I6" s="93">
        <f>IF(C23&lt;&gt;"",P23,"")</f>
        <v>27</v>
      </c>
    </row>
    <row r="7" spans="1:21" ht="15.6" x14ac:dyDescent="0.3">
      <c r="A7" s="83"/>
      <c r="B7" s="551"/>
      <c r="C7" s="709" t="str">
        <f>IF(C22&lt;&gt;"",C22,"")</f>
        <v>Kriterium 6</v>
      </c>
      <c r="D7" s="93">
        <f>IF(C22&lt;&gt;"",F22,"")</f>
        <v>35</v>
      </c>
      <c r="E7" s="93">
        <f>IF(C22&lt;&gt;"",H22,"")</f>
        <v>30</v>
      </c>
      <c r="F7" s="93">
        <f>IF(C22&lt;&gt;"",J22,"")</f>
        <v>35</v>
      </c>
      <c r="G7" s="93">
        <f>IF(C22&lt;&gt;"",L22,"")</f>
        <v>30</v>
      </c>
      <c r="H7" s="93">
        <f>IF(C22&lt;&gt;"",N22,"")</f>
        <v>30</v>
      </c>
      <c r="I7" s="93">
        <f>IF(C22&lt;&gt;"",P22,"")</f>
        <v>30</v>
      </c>
    </row>
    <row r="8" spans="1:21" ht="15.6" x14ac:dyDescent="0.3">
      <c r="A8" s="83"/>
      <c r="B8" s="551"/>
      <c r="C8" s="709" t="str">
        <f>IF(C21&lt;&gt;"",C21,"")</f>
        <v>Kriterium 5</v>
      </c>
      <c r="D8" s="93">
        <f>IF(C21&lt;&gt;"",F21,"")</f>
        <v>16</v>
      </c>
      <c r="E8" s="93">
        <f>IF(C21&lt;&gt;"",H21,"")</f>
        <v>16</v>
      </c>
      <c r="F8" s="93">
        <f>IF(C21&lt;&gt;"",J21,"")</f>
        <v>16</v>
      </c>
      <c r="G8" s="93">
        <f>IF(C21&lt;&gt;"",L21,"")</f>
        <v>16</v>
      </c>
      <c r="H8" s="93">
        <f>IF(C21&lt;&gt;"",N21,"")</f>
        <v>16</v>
      </c>
      <c r="I8" s="93">
        <f>IF(C21&lt;&gt;"",P21,"")</f>
        <v>16</v>
      </c>
    </row>
    <row r="9" spans="1:21" ht="15.6" x14ac:dyDescent="0.3">
      <c r="A9" s="83"/>
      <c r="B9" s="551"/>
      <c r="C9" s="709" t="str">
        <f>IF(C20&lt;&gt;"",C20,"")</f>
        <v>Kriterium 4</v>
      </c>
      <c r="D9" s="93">
        <f>IF(C20&lt;&gt;"",F20,"")</f>
        <v>81</v>
      </c>
      <c r="E9" s="93">
        <f>IF(C20&lt;&gt;"",H20,"")</f>
        <v>63</v>
      </c>
      <c r="F9" s="93">
        <f>IF(C20&lt;&gt;"",J20,"")</f>
        <v>54</v>
      </c>
      <c r="G9" s="93">
        <f>IF(C20&lt;&gt;"",L20,"")</f>
        <v>36</v>
      </c>
      <c r="H9" s="93">
        <f>IF(C20&lt;&gt;"",N20,"")</f>
        <v>9</v>
      </c>
      <c r="I9" s="93">
        <f>IF(C20&lt;&gt;"",P20,"")</f>
        <v>18</v>
      </c>
    </row>
    <row r="10" spans="1:21" ht="15.6" x14ac:dyDescent="0.3">
      <c r="A10" s="83"/>
      <c r="B10" s="551"/>
      <c r="C10" s="709" t="str">
        <f>IF(C19&lt;&gt;"",C19,"")</f>
        <v>Kriterium 3</v>
      </c>
      <c r="D10" s="93">
        <f>IF(C19&lt;&gt;"",F19,"")</f>
        <v>25</v>
      </c>
      <c r="E10" s="93">
        <f>IF(C19&lt;&gt;"",H19,"")</f>
        <v>25</v>
      </c>
      <c r="F10" s="93">
        <f>IF(C19&lt;&gt;"",J19,"")</f>
        <v>25</v>
      </c>
      <c r="G10" s="93">
        <f>IF(C19&lt;&gt;"",L19,"")</f>
        <v>25</v>
      </c>
      <c r="H10" s="93">
        <f>IF(C19&lt;&gt;"",N19,"")</f>
        <v>25</v>
      </c>
      <c r="I10" s="93">
        <f>IF(C19&lt;&gt;"",P19,"")</f>
        <v>25</v>
      </c>
    </row>
    <row r="11" spans="1:21" x14ac:dyDescent="0.3">
      <c r="A11" s="85" t="s">
        <v>248</v>
      </c>
      <c r="B11" s="186"/>
      <c r="C11" s="709" t="str">
        <f>IF(C18&lt;&gt;"",C18,"")</f>
        <v>Geschwindikgeit</v>
      </c>
      <c r="D11" s="93">
        <f>IF(C18&lt;&gt;"",F18,"")</f>
        <v>50</v>
      </c>
      <c r="E11" s="93">
        <f>IF(C18&lt;&gt;"",H18,"")</f>
        <v>50</v>
      </c>
      <c r="F11" s="93">
        <f>IF(C18&lt;&gt;"",J18,"")</f>
        <v>50</v>
      </c>
      <c r="G11" s="93">
        <f>IF(C18&lt;&gt;"",L18,"")</f>
        <v>50</v>
      </c>
      <c r="H11" s="93">
        <f>IF(C18&lt;&gt;"",N18,"")</f>
        <v>50</v>
      </c>
      <c r="I11" s="93">
        <f>IF(C18&lt;&gt;"",P18,"")</f>
        <v>50</v>
      </c>
    </row>
    <row r="12" spans="1:21" x14ac:dyDescent="0.3">
      <c r="B12" s="187"/>
      <c r="C12" s="709" t="str">
        <f>IF(C17&lt;&gt;"",C17,"")</f>
        <v>Preis</v>
      </c>
      <c r="D12" s="93">
        <f>IF(C17&lt;&gt;"",F17,"")</f>
        <v>25</v>
      </c>
      <c r="E12" s="93">
        <f>IF(C17&lt;&gt;"",H17,"")</f>
        <v>20</v>
      </c>
      <c r="F12" s="93">
        <f>IF(C17&lt;&gt;"",J17,"")</f>
        <v>20</v>
      </c>
      <c r="G12" s="93">
        <f>IF(C17&lt;&gt;"",L17,"")</f>
        <v>20</v>
      </c>
      <c r="H12" s="93">
        <f>IF(C17&lt;&gt;"",N17,"")</f>
        <v>20</v>
      </c>
      <c r="I12" s="93">
        <f>IF(C17&lt;&gt;"",P17,"")</f>
        <v>20</v>
      </c>
    </row>
    <row r="13" spans="1:21" x14ac:dyDescent="0.3">
      <c r="B13" s="187"/>
      <c r="C13" s="710"/>
    </row>
    <row r="14" spans="1:21" ht="163.5" customHeight="1" x14ac:dyDescent="0.3">
      <c r="B14" s="187"/>
    </row>
    <row r="15" spans="1:21" ht="71.25" customHeight="1" x14ac:dyDescent="0.3">
      <c r="B15" s="711" t="str">
        <f ca="1">' '!$A$156</f>
        <v>Nr.</v>
      </c>
      <c r="C15" s="712"/>
      <c r="D15" s="713" t="str">
        <f ca="1">' '!A629</f>
        <v>Gewichtung</v>
      </c>
      <c r="E15" s="1222" t="s">
        <v>2280</v>
      </c>
      <c r="F15" s="1222"/>
      <c r="G15" s="1222" t="s">
        <v>2281</v>
      </c>
      <c r="H15" s="1222"/>
      <c r="I15" s="1222" t="s">
        <v>2282</v>
      </c>
      <c r="J15" s="1222"/>
      <c r="K15" s="1222" t="s">
        <v>2283</v>
      </c>
      <c r="L15" s="1222"/>
      <c r="M15" s="1222" t="s">
        <v>2284</v>
      </c>
      <c r="N15" s="1222"/>
      <c r="O15" s="1222" t="s">
        <v>1289</v>
      </c>
      <c r="P15" s="1223"/>
    </row>
    <row r="16" spans="1:21" s="535" customFormat="1" ht="15.6" x14ac:dyDescent="0.3">
      <c r="A16" s="93"/>
      <c r="B16" s="714"/>
      <c r="C16" s="715"/>
      <c r="D16" s="715"/>
      <c r="E16" s="715" t="str">
        <f ca="1">' '!A630</f>
        <v>Bewertung</v>
      </c>
      <c r="F16" s="716" t="str">
        <f ca="1">' '!A631</f>
        <v>Total</v>
      </c>
      <c r="G16" s="715" t="str">
        <f ca="1">E16</f>
        <v>Bewertung</v>
      </c>
      <c r="H16" s="716" t="str">
        <f ca="1">F16</f>
        <v>Total</v>
      </c>
      <c r="I16" s="715" t="str">
        <f ca="1">E16</f>
        <v>Bewertung</v>
      </c>
      <c r="J16" s="716" t="str">
        <f ca="1">F16</f>
        <v>Total</v>
      </c>
      <c r="K16" s="715" t="str">
        <f ca="1">E16</f>
        <v>Bewertung</v>
      </c>
      <c r="L16" s="716" t="str">
        <f ca="1">F16</f>
        <v>Total</v>
      </c>
      <c r="M16" s="715" t="str">
        <f ca="1">E16</f>
        <v>Bewertung</v>
      </c>
      <c r="N16" s="716" t="str">
        <f ca="1">F16</f>
        <v>Total</v>
      </c>
      <c r="O16" s="715" t="str">
        <f ca="1">E16</f>
        <v>Bewertung</v>
      </c>
      <c r="P16" s="717" t="str">
        <f ca="1">F16</f>
        <v>Total</v>
      </c>
      <c r="R16" s="718"/>
      <c r="S16" s="718"/>
      <c r="T16" s="718"/>
      <c r="U16" s="718"/>
    </row>
    <row r="17" spans="1:21" s="150" customFormat="1" ht="18" x14ac:dyDescent="0.3">
      <c r="A17" s="93"/>
      <c r="B17" s="719">
        <v>1</v>
      </c>
      <c r="C17" s="720" t="s">
        <v>2285</v>
      </c>
      <c r="D17" s="721">
        <v>5</v>
      </c>
      <c r="E17" s="722">
        <v>5</v>
      </c>
      <c r="F17" s="723">
        <f>E17*D17</f>
        <v>25</v>
      </c>
      <c r="G17" s="722">
        <v>4</v>
      </c>
      <c r="H17" s="723">
        <f>D17*G17</f>
        <v>20</v>
      </c>
      <c r="I17" s="722">
        <v>4</v>
      </c>
      <c r="J17" s="723">
        <f>D17*I17</f>
        <v>20</v>
      </c>
      <c r="K17" s="722">
        <v>4</v>
      </c>
      <c r="L17" s="723">
        <f>D17*K17</f>
        <v>20</v>
      </c>
      <c r="M17" s="722">
        <v>4</v>
      </c>
      <c r="N17" s="723">
        <f>D17*M17</f>
        <v>20</v>
      </c>
      <c r="O17" s="722">
        <v>4</v>
      </c>
      <c r="P17" s="724">
        <f>D17*O17</f>
        <v>20</v>
      </c>
      <c r="R17" s="376"/>
      <c r="S17" s="376"/>
      <c r="T17" s="376"/>
      <c r="U17" s="376"/>
    </row>
    <row r="18" spans="1:21" s="150" customFormat="1" ht="18" x14ac:dyDescent="0.3">
      <c r="A18" s="93"/>
      <c r="B18" s="725">
        <v>2</v>
      </c>
      <c r="C18" s="720" t="s">
        <v>2286</v>
      </c>
      <c r="D18" s="721">
        <v>10</v>
      </c>
      <c r="E18" s="722">
        <v>5</v>
      </c>
      <c r="F18" s="723">
        <f t="shared" ref="F18:F24" si="0">E18*D18</f>
        <v>50</v>
      </c>
      <c r="G18" s="722">
        <v>5</v>
      </c>
      <c r="H18" s="723">
        <f t="shared" ref="H18:H24" si="1">D18*G18</f>
        <v>50</v>
      </c>
      <c r="I18" s="722">
        <v>5</v>
      </c>
      <c r="J18" s="723">
        <f t="shared" ref="J18:J24" si="2">D18*I18</f>
        <v>50</v>
      </c>
      <c r="K18" s="722">
        <v>5</v>
      </c>
      <c r="L18" s="723">
        <f t="shared" ref="L18:L24" si="3">D18*K18</f>
        <v>50</v>
      </c>
      <c r="M18" s="722">
        <v>5</v>
      </c>
      <c r="N18" s="723">
        <f t="shared" ref="N18:N24" si="4">D18*M18</f>
        <v>50</v>
      </c>
      <c r="O18" s="722">
        <v>5</v>
      </c>
      <c r="P18" s="724">
        <f t="shared" ref="P18:P24" si="5">D18*O18</f>
        <v>50</v>
      </c>
      <c r="R18" s="376"/>
      <c r="S18" s="376"/>
      <c r="T18" s="376"/>
      <c r="U18" s="376"/>
    </row>
    <row r="19" spans="1:21" s="150" customFormat="1" ht="18" x14ac:dyDescent="0.3">
      <c r="A19" s="93"/>
      <c r="B19" s="726">
        <v>3</v>
      </c>
      <c r="C19" s="720" t="s">
        <v>1233</v>
      </c>
      <c r="D19" s="721">
        <v>5</v>
      </c>
      <c r="E19" s="722">
        <v>5</v>
      </c>
      <c r="F19" s="723">
        <f t="shared" si="0"/>
        <v>25</v>
      </c>
      <c r="G19" s="722">
        <v>5</v>
      </c>
      <c r="H19" s="723">
        <f t="shared" si="1"/>
        <v>25</v>
      </c>
      <c r="I19" s="722">
        <v>5</v>
      </c>
      <c r="J19" s="723">
        <f t="shared" si="2"/>
        <v>25</v>
      </c>
      <c r="K19" s="722">
        <v>5</v>
      </c>
      <c r="L19" s="723">
        <f t="shared" si="3"/>
        <v>25</v>
      </c>
      <c r="M19" s="722">
        <v>5</v>
      </c>
      <c r="N19" s="723">
        <f t="shared" si="4"/>
        <v>25</v>
      </c>
      <c r="O19" s="722">
        <v>5</v>
      </c>
      <c r="P19" s="724">
        <f t="shared" si="5"/>
        <v>25</v>
      </c>
      <c r="R19" s="376"/>
      <c r="S19" s="376"/>
      <c r="T19" s="376"/>
      <c r="U19" s="376"/>
    </row>
    <row r="20" spans="1:21" s="150" customFormat="1" ht="18" x14ac:dyDescent="0.3">
      <c r="A20" s="93"/>
      <c r="B20" s="727">
        <v>4</v>
      </c>
      <c r="C20" s="720" t="s">
        <v>1234</v>
      </c>
      <c r="D20" s="721">
        <v>9</v>
      </c>
      <c r="E20" s="722">
        <v>9</v>
      </c>
      <c r="F20" s="723">
        <f t="shared" si="0"/>
        <v>81</v>
      </c>
      <c r="G20" s="722">
        <v>7</v>
      </c>
      <c r="H20" s="723">
        <f t="shared" si="1"/>
        <v>63</v>
      </c>
      <c r="I20" s="722">
        <v>6</v>
      </c>
      <c r="J20" s="723">
        <f t="shared" si="2"/>
        <v>54</v>
      </c>
      <c r="K20" s="722">
        <v>4</v>
      </c>
      <c r="L20" s="723">
        <f t="shared" si="3"/>
        <v>36</v>
      </c>
      <c r="M20" s="722">
        <v>1</v>
      </c>
      <c r="N20" s="723">
        <f t="shared" si="4"/>
        <v>9</v>
      </c>
      <c r="O20" s="722">
        <v>2</v>
      </c>
      <c r="P20" s="724">
        <f t="shared" si="5"/>
        <v>18</v>
      </c>
      <c r="R20" s="376"/>
      <c r="S20" s="376"/>
      <c r="T20" s="376"/>
      <c r="U20" s="376"/>
    </row>
    <row r="21" spans="1:21" s="150" customFormat="1" ht="18" x14ac:dyDescent="0.3">
      <c r="A21" s="93"/>
      <c r="B21" s="728">
        <v>5</v>
      </c>
      <c r="C21" s="720" t="s">
        <v>1235</v>
      </c>
      <c r="D21" s="721">
        <v>4</v>
      </c>
      <c r="E21" s="722">
        <v>4</v>
      </c>
      <c r="F21" s="723">
        <f t="shared" si="0"/>
        <v>16</v>
      </c>
      <c r="G21" s="722">
        <v>4</v>
      </c>
      <c r="H21" s="723">
        <f t="shared" si="1"/>
        <v>16</v>
      </c>
      <c r="I21" s="722">
        <v>4</v>
      </c>
      <c r="J21" s="723">
        <f t="shared" si="2"/>
        <v>16</v>
      </c>
      <c r="K21" s="722">
        <v>4</v>
      </c>
      <c r="L21" s="723">
        <f t="shared" si="3"/>
        <v>16</v>
      </c>
      <c r="M21" s="722">
        <v>4</v>
      </c>
      <c r="N21" s="723">
        <f t="shared" si="4"/>
        <v>16</v>
      </c>
      <c r="O21" s="722">
        <v>4</v>
      </c>
      <c r="P21" s="724">
        <f t="shared" si="5"/>
        <v>16</v>
      </c>
      <c r="R21" s="376"/>
      <c r="S21" s="376"/>
      <c r="T21" s="376"/>
      <c r="U21" s="376"/>
    </row>
    <row r="22" spans="1:21" s="150" customFormat="1" ht="18" x14ac:dyDescent="0.3">
      <c r="A22" s="93"/>
      <c r="B22" s="729">
        <v>6</v>
      </c>
      <c r="C22" s="720" t="s">
        <v>1236</v>
      </c>
      <c r="D22" s="721">
        <v>5</v>
      </c>
      <c r="E22" s="722">
        <v>7</v>
      </c>
      <c r="F22" s="723">
        <f t="shared" si="0"/>
        <v>35</v>
      </c>
      <c r="G22" s="722">
        <v>6</v>
      </c>
      <c r="H22" s="723">
        <f t="shared" si="1"/>
        <v>30</v>
      </c>
      <c r="I22" s="722">
        <v>7</v>
      </c>
      <c r="J22" s="723">
        <f t="shared" si="2"/>
        <v>35</v>
      </c>
      <c r="K22" s="722">
        <v>6</v>
      </c>
      <c r="L22" s="723">
        <f t="shared" si="3"/>
        <v>30</v>
      </c>
      <c r="M22" s="722">
        <v>6</v>
      </c>
      <c r="N22" s="723">
        <f t="shared" si="4"/>
        <v>30</v>
      </c>
      <c r="O22" s="722">
        <v>6</v>
      </c>
      <c r="P22" s="724">
        <f t="shared" si="5"/>
        <v>30</v>
      </c>
      <c r="R22" s="376"/>
      <c r="S22" s="376"/>
      <c r="T22" s="376"/>
      <c r="U22" s="376"/>
    </row>
    <row r="23" spans="1:21" s="150" customFormat="1" ht="18" x14ac:dyDescent="0.3">
      <c r="A23" s="93"/>
      <c r="B23" s="730">
        <v>7</v>
      </c>
      <c r="C23" s="720" t="s">
        <v>1237</v>
      </c>
      <c r="D23" s="721">
        <v>3</v>
      </c>
      <c r="E23" s="722">
        <v>3</v>
      </c>
      <c r="F23" s="723">
        <f t="shared" si="0"/>
        <v>9</v>
      </c>
      <c r="G23" s="722">
        <v>4</v>
      </c>
      <c r="H23" s="723">
        <f t="shared" si="1"/>
        <v>12</v>
      </c>
      <c r="I23" s="722">
        <v>3</v>
      </c>
      <c r="J23" s="723">
        <f t="shared" si="2"/>
        <v>9</v>
      </c>
      <c r="K23" s="722">
        <v>3</v>
      </c>
      <c r="L23" s="723">
        <f t="shared" si="3"/>
        <v>9</v>
      </c>
      <c r="M23" s="722">
        <v>3</v>
      </c>
      <c r="N23" s="723">
        <f t="shared" si="4"/>
        <v>9</v>
      </c>
      <c r="O23" s="722">
        <v>9</v>
      </c>
      <c r="P23" s="724">
        <f t="shared" si="5"/>
        <v>27</v>
      </c>
      <c r="R23" s="376"/>
      <c r="S23" s="376"/>
      <c r="T23" s="376"/>
      <c r="U23" s="376"/>
    </row>
    <row r="24" spans="1:21" s="150" customFormat="1" ht="18" x14ac:dyDescent="0.3">
      <c r="A24" s="93"/>
      <c r="B24" s="731">
        <v>8</v>
      </c>
      <c r="C24" s="720" t="s">
        <v>1238</v>
      </c>
      <c r="D24" s="732">
        <v>5</v>
      </c>
      <c r="E24" s="733">
        <v>4</v>
      </c>
      <c r="F24" s="734">
        <f t="shared" si="0"/>
        <v>20</v>
      </c>
      <c r="G24" s="733">
        <v>5</v>
      </c>
      <c r="H24" s="734">
        <f t="shared" si="1"/>
        <v>25</v>
      </c>
      <c r="I24" s="733">
        <v>4</v>
      </c>
      <c r="J24" s="734">
        <f t="shared" si="2"/>
        <v>20</v>
      </c>
      <c r="K24" s="733">
        <v>4</v>
      </c>
      <c r="L24" s="734">
        <f t="shared" si="3"/>
        <v>20</v>
      </c>
      <c r="M24" s="733">
        <v>4</v>
      </c>
      <c r="N24" s="734">
        <f t="shared" si="4"/>
        <v>20</v>
      </c>
      <c r="O24" s="733">
        <v>10</v>
      </c>
      <c r="P24" s="735">
        <f t="shared" si="5"/>
        <v>50</v>
      </c>
      <c r="R24" s="376"/>
      <c r="S24" s="376"/>
      <c r="T24" s="376"/>
      <c r="U24" s="376"/>
    </row>
    <row r="25" spans="1:21" ht="18.75" customHeight="1" x14ac:dyDescent="0.3">
      <c r="B25" s="736"/>
      <c r="C25" s="737" t="str">
        <f ca="1">' '!A631</f>
        <v>Total</v>
      </c>
      <c r="D25" s="738"/>
      <c r="E25" s="739"/>
      <c r="F25" s="739">
        <f>SUM(F17:F24)</f>
        <v>261</v>
      </c>
      <c r="G25" s="739"/>
      <c r="H25" s="739">
        <f>SUM(H17:H24)</f>
        <v>241</v>
      </c>
      <c r="I25" s="739"/>
      <c r="J25" s="739">
        <f>SUM(J17:J24)</f>
        <v>229</v>
      </c>
      <c r="K25" s="739"/>
      <c r="L25" s="739">
        <f>SUM(L17:L24)</f>
        <v>206</v>
      </c>
      <c r="M25" s="739"/>
      <c r="N25" s="739">
        <f>SUM(N17:N24)</f>
        <v>179</v>
      </c>
      <c r="O25" s="739"/>
      <c r="P25" s="739">
        <f>SUM(P17:P24)</f>
        <v>236</v>
      </c>
    </row>
    <row r="26" spans="1:21" ht="18.75" customHeight="1" x14ac:dyDescent="0.3">
      <c r="B26" s="130" t="s">
        <v>2792</v>
      </c>
    </row>
    <row r="27" spans="1:21" ht="18.75" customHeight="1" x14ac:dyDescent="0.3"/>
  </sheetData>
  <sheetProtection sheet="1" objects="1" scenarios="1" formatCells="0" formatColumns="0" formatRows="0" insertHyperlinks="0" selectLockedCells="1" sort="0" autoFilter="0"/>
  <mergeCells count="6">
    <mergeCell ref="O15:P15"/>
    <mergeCell ref="E15:F15"/>
    <mergeCell ref="G15:H15"/>
    <mergeCell ref="I15:J15"/>
    <mergeCell ref="K15:L15"/>
    <mergeCell ref="M15:N15"/>
  </mergeCells>
  <conditionalFormatting sqref="B25:C25">
    <cfRule type="expression" dxfId="114" priority="2">
      <formula>MOD(ROW(#REF!),2)=0</formula>
    </cfRule>
    <cfRule type="expression" dxfId="113" priority="3">
      <formula>MOD(ROW(#REF!),2)=0</formula>
    </cfRule>
  </conditionalFormatting>
  <conditionalFormatting sqref="C17:P24">
    <cfRule type="expression" dxfId="112" priority="1">
      <formula>MOD(ROW(A2),2)=0</formula>
    </cfRule>
    <cfRule type="expression" dxfId="111" priority="4">
      <formula>MOD(ROW(A1),2)=0</formula>
    </cfRule>
  </conditionalFormatting>
  <conditionalFormatting sqref="E17:E24">
    <cfRule type="iconSet" priority="5">
      <iconSet iconSet="5Rating">
        <cfvo type="percent" val="0"/>
        <cfvo type="num" val="2"/>
        <cfvo type="num" val="5"/>
        <cfvo type="num" val="7"/>
        <cfvo type="num" val="9"/>
      </iconSet>
    </cfRule>
  </conditionalFormatting>
  <conditionalFormatting sqref="G17:G24">
    <cfRule type="iconSet" priority="6">
      <iconSet iconSet="5Rating">
        <cfvo type="percent" val="0"/>
        <cfvo type="num" val="2"/>
        <cfvo type="num" val="5"/>
        <cfvo type="num" val="7"/>
        <cfvo type="num" val="9"/>
      </iconSet>
    </cfRule>
  </conditionalFormatting>
  <conditionalFormatting sqref="I17:I24">
    <cfRule type="iconSet" priority="7">
      <iconSet iconSet="5Rating">
        <cfvo type="percent" val="0"/>
        <cfvo type="num" val="2"/>
        <cfvo type="num" val="5"/>
        <cfvo type="num" val="7"/>
        <cfvo type="num" val="9"/>
      </iconSet>
    </cfRule>
  </conditionalFormatting>
  <conditionalFormatting sqref="K17:K24">
    <cfRule type="iconSet" priority="8">
      <iconSet iconSet="5Rating">
        <cfvo type="percent" val="0"/>
        <cfvo type="num" val="2"/>
        <cfvo type="num" val="5"/>
        <cfvo type="num" val="7"/>
        <cfvo type="num" val="9"/>
      </iconSet>
    </cfRule>
  </conditionalFormatting>
  <conditionalFormatting sqref="M17:M24">
    <cfRule type="iconSet" priority="9">
      <iconSet iconSet="5Rating">
        <cfvo type="percent" val="0"/>
        <cfvo type="num" val="2"/>
        <cfvo type="num" val="5"/>
        <cfvo type="num" val="7"/>
        <cfvo type="num" val="9"/>
      </iconSet>
    </cfRule>
  </conditionalFormatting>
  <conditionalFormatting sqref="O17:O24">
    <cfRule type="iconSet" priority="10">
      <iconSet iconSet="5Rating">
        <cfvo type="percent" val="0"/>
        <cfvo type="num" val="2"/>
        <cfvo type="num" val="5"/>
        <cfvo type="num" val="7"/>
        <cfvo type="num" val="9"/>
      </iconSet>
    </cfRule>
  </conditionalFormatting>
  <dataValidations count="3">
    <dataValidation type="list" allowBlank="1" showInputMessage="1" showErrorMessage="1" sqref="D17:E24 G17:G24 I17:I24 K17:K24 M17:M24 O17:O24" xr:uid="{00000000-0002-0000-1A00-000000000000}">
      <formula1>"1,2,3,4,5,6,7,8,9,10"</formula1>
    </dataValidation>
    <dataValidation showInputMessage="1" showErrorMessage="1" sqref="G26:G27" xr:uid="{00000000-0002-0000-1A00-000001000000}"/>
    <dataValidation type="list" showInputMessage="1" showErrorMessage="1" sqref="J27" xr:uid="{00000000-0002-0000-1A00-000002000000}">
      <formula1>"1,2,3"</formula1>
    </dataValidation>
  </dataValidations>
  <hyperlinks>
    <hyperlink ref="A11" location="x!A192" display="x!A192" xr:uid="{00000000-0004-0000-1A00-000000000000}"/>
  </hyperlinks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75" orientation="landscape" r:id="rId1"/>
  <headerFooter>
    <oddFooter>&amp;L&amp;8&amp;K00-048(c) S.Imboden&amp;R&amp;8&amp;K00-048Seite &amp;P von &amp;N</oddFooter>
  </headerFooter>
  <drawing r:id="rId2"/>
  <legacyDrawing r:id="rId3"/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Sheet8">
    <tabColor theme="4" tint="0.39997558519241921"/>
    <pageSetUpPr fitToPage="1"/>
  </sheetPr>
  <dimension ref="A1:R72"/>
  <sheetViews>
    <sheetView showGridLines="0" topLeftCell="A16" zoomScaleNormal="100" workbookViewId="0">
      <selection activeCell="A59" sqref="A59"/>
    </sheetView>
  </sheetViews>
  <sheetFormatPr baseColWidth="10" defaultColWidth="12.5546875" defaultRowHeight="14.4" x14ac:dyDescent="0.3"/>
  <cols>
    <col min="1" max="1" width="7" style="83" customWidth="1"/>
    <col min="2" max="2" width="2" style="153" customWidth="1"/>
    <col min="3" max="3" width="29" style="153" customWidth="1"/>
    <col min="4" max="4" width="11.77734375" style="153" customWidth="1"/>
    <col min="5" max="5" width="12.44140625" style="153" bestFit="1" customWidth="1"/>
    <col min="6" max="6" width="31.77734375" style="153" customWidth="1"/>
    <col min="7" max="7" width="12.21875" style="153" customWidth="1"/>
    <col min="8" max="8" width="7" style="153" customWidth="1"/>
    <col min="9" max="9" width="15.77734375" style="153" customWidth="1"/>
    <col min="10" max="10" width="7" style="153" customWidth="1"/>
    <col min="11" max="19" width="4" style="153" customWidth="1"/>
    <col min="20" max="16384" width="12.5546875" style="153"/>
  </cols>
  <sheetData>
    <row r="1" spans="1:9" s="150" customFormat="1" ht="43.95" customHeight="1" x14ac:dyDescent="0.3">
      <c r="A1" s="139"/>
      <c r="B1" s="148" t="str">
        <f ca="1">' '!A614</f>
        <v>S I N U S  -  M I L I E U S</v>
      </c>
      <c r="C1" s="148"/>
      <c r="D1" s="148"/>
      <c r="E1" s="148"/>
      <c r="F1" s="148"/>
      <c r="G1" s="148"/>
      <c r="H1" s="148"/>
      <c r="I1" s="80"/>
    </row>
    <row r="2" spans="1:9" s="93" customFormat="1" ht="22.5" customHeight="1" x14ac:dyDescent="0.3">
      <c r="A2" s="83"/>
      <c r="B2" s="551"/>
    </row>
    <row r="3" spans="1:9" ht="7.5" customHeight="1" x14ac:dyDescent="0.3">
      <c r="C3" s="93"/>
    </row>
    <row r="27" spans="9:18" x14ac:dyDescent="0.3">
      <c r="R27" s="93"/>
    </row>
    <row r="28" spans="9:18" x14ac:dyDescent="0.3">
      <c r="R28" s="93"/>
    </row>
    <row r="29" spans="9:18" x14ac:dyDescent="0.3">
      <c r="R29" s="93"/>
    </row>
    <row r="30" spans="9:18" x14ac:dyDescent="0.3">
      <c r="R30" s="93"/>
    </row>
    <row r="31" spans="9:18" x14ac:dyDescent="0.3">
      <c r="I31" s="704"/>
      <c r="R31" s="93"/>
    </row>
    <row r="32" spans="9:18" x14ac:dyDescent="0.3">
      <c r="R32" s="93"/>
    </row>
    <row r="33" spans="3:18" x14ac:dyDescent="0.3">
      <c r="R33" s="93"/>
    </row>
    <row r="34" spans="3:18" x14ac:dyDescent="0.3">
      <c r="C34" s="178" t="s">
        <v>20</v>
      </c>
    </row>
    <row r="47" spans="3:18" ht="15.6" x14ac:dyDescent="0.3">
      <c r="F47" s="181"/>
      <c r="G47" s="181"/>
    </row>
    <row r="53" spans="1:4" x14ac:dyDescent="0.3">
      <c r="D53" s="163"/>
    </row>
    <row r="54" spans="1:4" x14ac:dyDescent="0.3">
      <c r="D54" s="93"/>
    </row>
    <row r="55" spans="1:4" x14ac:dyDescent="0.3">
      <c r="D55" s="93"/>
    </row>
    <row r="56" spans="1:4" x14ac:dyDescent="0.3">
      <c r="D56" s="93"/>
    </row>
    <row r="57" spans="1:4" x14ac:dyDescent="0.3">
      <c r="D57" s="93"/>
    </row>
    <row r="58" spans="1:4" x14ac:dyDescent="0.3">
      <c r="D58" s="93"/>
    </row>
    <row r="59" spans="1:4" x14ac:dyDescent="0.3">
      <c r="A59" s="177"/>
      <c r="D59" s="93"/>
    </row>
    <row r="60" spans="1:4" x14ac:dyDescent="0.3">
      <c r="D60" s="93"/>
    </row>
    <row r="61" spans="1:4" x14ac:dyDescent="0.3">
      <c r="D61" s="93"/>
    </row>
    <row r="62" spans="1:4" x14ac:dyDescent="0.3">
      <c r="B62" s="130" t="s">
        <v>2792</v>
      </c>
      <c r="C62" s="93"/>
      <c r="D62" s="93"/>
    </row>
    <row r="63" spans="1:4" x14ac:dyDescent="0.3">
      <c r="D63" s="93"/>
    </row>
    <row r="64" spans="1:4" x14ac:dyDescent="0.3">
      <c r="D64" s="93"/>
    </row>
    <row r="65" spans="4:4" x14ac:dyDescent="0.3">
      <c r="D65" s="93"/>
    </row>
    <row r="66" spans="4:4" x14ac:dyDescent="0.3">
      <c r="D66" s="93"/>
    </row>
    <row r="67" spans="4:4" x14ac:dyDescent="0.3">
      <c r="D67" s="93"/>
    </row>
    <row r="68" spans="4:4" x14ac:dyDescent="0.3">
      <c r="D68" s="93"/>
    </row>
    <row r="69" spans="4:4" x14ac:dyDescent="0.3">
      <c r="D69" s="93"/>
    </row>
    <row r="70" spans="4:4" x14ac:dyDescent="0.3">
      <c r="D70" s="93"/>
    </row>
    <row r="71" spans="4:4" x14ac:dyDescent="0.3">
      <c r="D71" s="93"/>
    </row>
    <row r="72" spans="4:4" x14ac:dyDescent="0.3">
      <c r="D72" s="93"/>
    </row>
  </sheetData>
  <sheetProtection sheet="1" objects="1" scenarios="1" formatCells="0" formatColumns="0" formatRows="0" insertHyperlinks="0" selectLockedCells="1" sort="0" autoFilter="0"/>
  <dataValidations count="2">
    <dataValidation type="list" allowBlank="1" showInputMessage="1" showErrorMessage="1" sqref="D4:E37" xr:uid="{00000000-0002-0000-1B00-000000000000}">
      <formula1>"1,2,3,4,5,6,7,8,9,10"</formula1>
    </dataValidation>
    <dataValidation type="list" allowBlank="1" showInputMessage="1" showErrorMessage="1" sqref="G4:H37" xr:uid="{00000000-0002-0000-1B00-000001000000}">
      <formula1>"1,2,3"</formula1>
    </dataValidation>
  </dataValidations>
  <printOptions horizontalCentered="1"/>
  <pageMargins left="0.23622047244094491" right="0.23622047244094491" top="0.19685039370078741" bottom="0.19685039370078741" header="0.19685039370078741" footer="0.19685039370078741"/>
  <pageSetup paperSize="8" orientation="portrait" r:id="rId1"/>
  <headerFooter>
    <oddFooter>&amp;L&amp;8&amp;K00-048(c) S.Imboden&amp;R&amp;8&amp;K00-048Seite &amp;P von &amp;N</oddFooter>
  </headerFooter>
  <drawing r:id="rId2"/>
  <legacyDrawing r:id="rId3"/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Sheet9">
    <tabColor theme="4" tint="0.39997558519241921"/>
    <pageSetUpPr fitToPage="1"/>
  </sheetPr>
  <dimension ref="A1:T47"/>
  <sheetViews>
    <sheetView showGridLines="0" zoomScaleNormal="100" workbookViewId="0">
      <pane ySplit="1" topLeftCell="A2" activePane="bottomLeft" state="frozen"/>
      <selection activeCell="B1" sqref="B1"/>
      <selection pane="bottomLeft" activeCell="C7" sqref="C7"/>
    </sheetView>
  </sheetViews>
  <sheetFormatPr baseColWidth="10" defaultColWidth="11.44140625" defaultRowHeight="14.4" x14ac:dyDescent="0.3"/>
  <cols>
    <col min="1" max="1" width="7" style="536" customWidth="1"/>
    <col min="2" max="2" width="4.5546875" style="536" customWidth="1"/>
    <col min="3" max="3" width="50.77734375" style="536" customWidth="1"/>
    <col min="4" max="4" width="5" style="536" customWidth="1"/>
    <col min="5" max="5" width="24.77734375" style="536" customWidth="1"/>
    <col min="6" max="6" width="5" style="536" customWidth="1"/>
    <col min="7" max="7" width="4.5546875" style="536" customWidth="1"/>
    <col min="8" max="8" width="50.77734375" style="536" customWidth="1"/>
    <col min="9" max="9" width="50.5546875" style="536" customWidth="1"/>
    <col min="10" max="10" width="7.5546875" style="536" customWidth="1"/>
    <col min="11" max="11" width="11.44140625" style="536"/>
    <col min="12" max="12" width="4.77734375" style="536" customWidth="1"/>
    <col min="13" max="13" width="2.77734375" style="536" customWidth="1"/>
    <col min="14" max="14" width="11.44140625" style="536"/>
    <col min="15" max="21" width="4" style="536" customWidth="1"/>
    <col min="22" max="16384" width="11.44140625" style="536"/>
  </cols>
  <sheetData>
    <row r="1" spans="1:20" s="678" customFormat="1" ht="43.95" customHeight="1" x14ac:dyDescent="0.3">
      <c r="A1" s="675"/>
      <c r="B1" s="79" t="str">
        <f ca="1">' '!A600</f>
        <v>M A R K E T I N G  -  M I X</v>
      </c>
      <c r="C1" s="675"/>
      <c r="D1" s="676"/>
      <c r="E1" s="676"/>
      <c r="F1" s="676"/>
      <c r="G1" s="675"/>
      <c r="H1" s="80"/>
      <c r="I1" s="676"/>
      <c r="J1" s="676"/>
      <c r="K1" s="676"/>
      <c r="L1" s="677"/>
      <c r="M1" s="677"/>
      <c r="N1" s="677"/>
      <c r="O1" s="677"/>
      <c r="P1" s="677"/>
      <c r="Q1" s="677"/>
      <c r="R1" s="677"/>
      <c r="S1" s="677"/>
      <c r="T1" s="677"/>
    </row>
    <row r="2" spans="1:20" s="678" customFormat="1" ht="1.05" customHeight="1" x14ac:dyDescent="0.3">
      <c r="A2" s="679"/>
      <c r="B2" s="679"/>
      <c r="C2" s="679"/>
      <c r="D2" s="680"/>
      <c r="E2" s="680"/>
      <c r="F2" s="680"/>
      <c r="G2" s="679"/>
      <c r="H2" s="680"/>
      <c r="I2" s="680"/>
      <c r="J2" s="680"/>
      <c r="K2" s="680"/>
      <c r="L2" s="677"/>
      <c r="M2" s="677"/>
      <c r="N2" s="677"/>
      <c r="O2" s="677"/>
      <c r="P2" s="677"/>
      <c r="Q2" s="677"/>
      <c r="R2" s="677"/>
      <c r="S2" s="677"/>
      <c r="T2" s="677"/>
    </row>
    <row r="3" spans="1:20" ht="16.5" customHeight="1" x14ac:dyDescent="0.3">
      <c r="B3" s="681"/>
      <c r="C3" s="682"/>
      <c r="G3" s="683"/>
    </row>
    <row r="4" spans="1:20" ht="14.25" customHeight="1" x14ac:dyDescent="0.3">
      <c r="A4" s="684"/>
      <c r="B4" s="685"/>
      <c r="C4" s="685"/>
      <c r="G4" s="685"/>
    </row>
    <row r="5" spans="1:20" s="686" customFormat="1" ht="27" customHeight="1" x14ac:dyDescent="0.3">
      <c r="B5" s="687" t="str">
        <f ca="1">' '!A67</f>
        <v>Nr.</v>
      </c>
      <c r="C5" s="688" t="str">
        <f ca="1">' '!A601</f>
        <v>Produktepolitik</v>
      </c>
      <c r="D5" s="689"/>
      <c r="F5" s="689"/>
      <c r="G5" s="687" t="str">
        <f ca="1">B5</f>
        <v>Nr.</v>
      </c>
      <c r="H5" s="688" t="str">
        <f ca="1">' '!A602</f>
        <v xml:space="preserve">Preispolitik </v>
      </c>
    </row>
    <row r="6" spans="1:20" ht="3.75" customHeight="1" x14ac:dyDescent="0.3">
      <c r="B6" s="690"/>
      <c r="C6" s="691"/>
      <c r="E6" s="692"/>
      <c r="G6" s="690"/>
      <c r="H6" s="691"/>
    </row>
    <row r="7" spans="1:20" s="693" customFormat="1" ht="32.25" customHeight="1" x14ac:dyDescent="0.3">
      <c r="B7" s="694">
        <v>1</v>
      </c>
      <c r="C7" s="695"/>
      <c r="D7" s="696"/>
      <c r="E7" s="1261" t="str">
        <f ca="1">' '!A605</f>
        <v>Welche Eigenschaften muss das Produkt/ die Dienstleistung haben?</v>
      </c>
      <c r="F7" s="696"/>
      <c r="G7" s="694">
        <v>1</v>
      </c>
      <c r="H7" s="695"/>
    </row>
    <row r="8" spans="1:20" s="693" customFormat="1" ht="32.25" customHeight="1" x14ac:dyDescent="0.3">
      <c r="B8" s="694">
        <v>2</v>
      </c>
      <c r="C8" s="695"/>
      <c r="D8" s="536"/>
      <c r="E8" s="1261"/>
      <c r="F8" s="536"/>
      <c r="G8" s="694">
        <v>2</v>
      </c>
      <c r="H8" s="695"/>
    </row>
    <row r="9" spans="1:20" s="693" customFormat="1" ht="32.25" customHeight="1" x14ac:dyDescent="0.3">
      <c r="B9" s="694">
        <v>3</v>
      </c>
      <c r="C9" s="695"/>
      <c r="D9" s="536"/>
      <c r="E9" s="1261"/>
      <c r="F9" s="536"/>
      <c r="G9" s="694">
        <v>3</v>
      </c>
      <c r="H9" s="695"/>
    </row>
    <row r="10" spans="1:20" s="693" customFormat="1" ht="32.25" customHeight="1" x14ac:dyDescent="0.3">
      <c r="B10" s="694">
        <v>4</v>
      </c>
      <c r="C10" s="695"/>
      <c r="D10" s="536"/>
      <c r="E10" s="696"/>
      <c r="F10" s="536"/>
      <c r="G10" s="694">
        <v>4</v>
      </c>
      <c r="H10" s="695"/>
    </row>
    <row r="11" spans="1:20" s="693" customFormat="1" ht="32.25" customHeight="1" x14ac:dyDescent="0.3">
      <c r="B11" s="694">
        <v>5</v>
      </c>
      <c r="C11" s="695"/>
      <c r="D11" s="696"/>
      <c r="F11" s="696"/>
      <c r="G11" s="694">
        <v>5</v>
      </c>
      <c r="H11" s="695"/>
    </row>
    <row r="12" spans="1:20" s="693" customFormat="1" ht="32.25" customHeight="1" x14ac:dyDescent="0.3">
      <c r="B12" s="694">
        <v>6</v>
      </c>
      <c r="C12" s="695"/>
      <c r="D12" s="536"/>
      <c r="E12" s="696"/>
      <c r="F12" s="536"/>
      <c r="G12" s="694">
        <v>6</v>
      </c>
      <c r="H12" s="695"/>
    </row>
    <row r="13" spans="1:20" s="693" customFormat="1" ht="32.25" customHeight="1" x14ac:dyDescent="0.3">
      <c r="B13" s="694">
        <v>7</v>
      </c>
      <c r="C13" s="695"/>
      <c r="D13" s="536"/>
      <c r="E13" s="696"/>
      <c r="F13" s="536"/>
      <c r="G13" s="694">
        <v>7</v>
      </c>
      <c r="H13" s="695"/>
    </row>
    <row r="14" spans="1:20" s="693" customFormat="1" ht="32.25" customHeight="1" x14ac:dyDescent="0.3">
      <c r="B14" s="694">
        <v>8</v>
      </c>
      <c r="C14" s="695"/>
      <c r="D14" s="536"/>
      <c r="E14" s="1260" t="str">
        <f ca="1">' '!A606</f>
        <v>Welchen Preis sind meine Kunden bereit zu zahlen?</v>
      </c>
      <c r="F14" s="536"/>
      <c r="G14" s="694">
        <v>8</v>
      </c>
      <c r="H14" s="695"/>
    </row>
    <row r="15" spans="1:20" s="693" customFormat="1" ht="32.25" customHeight="1" x14ac:dyDescent="0.3">
      <c r="B15" s="694">
        <v>9</v>
      </c>
      <c r="C15" s="695"/>
      <c r="D15" s="536"/>
      <c r="E15" s="1260"/>
      <c r="F15" s="536"/>
      <c r="G15" s="694">
        <v>9</v>
      </c>
      <c r="H15" s="695"/>
    </row>
    <row r="16" spans="1:20" s="693" customFormat="1" ht="32.25" customHeight="1" x14ac:dyDescent="0.3">
      <c r="B16" s="697">
        <v>10</v>
      </c>
      <c r="C16" s="698"/>
      <c r="D16" s="536"/>
      <c r="E16" s="1260"/>
      <c r="F16" s="536"/>
      <c r="G16" s="697">
        <v>10</v>
      </c>
      <c r="H16" s="698"/>
    </row>
    <row r="17" spans="2:8" s="693" customFormat="1" ht="4.5" customHeight="1" x14ac:dyDescent="0.3">
      <c r="B17" s="699"/>
      <c r="C17" s="700"/>
      <c r="D17" s="536"/>
      <c r="E17" s="696"/>
      <c r="F17" s="536"/>
      <c r="G17" s="699"/>
      <c r="H17" s="700"/>
    </row>
    <row r="18" spans="2:8" s="693" customFormat="1" ht="7.5" customHeight="1" x14ac:dyDescent="0.3">
      <c r="B18" s="701"/>
      <c r="C18" s="700"/>
      <c r="D18" s="536"/>
      <c r="E18" s="696"/>
      <c r="F18" s="536"/>
      <c r="G18" s="701"/>
      <c r="H18" s="700"/>
    </row>
    <row r="19" spans="2:8" s="686" customFormat="1" ht="27" customHeight="1" x14ac:dyDescent="0.3">
      <c r="B19" s="687" t="str">
        <f ca="1">B5</f>
        <v>Nr.</v>
      </c>
      <c r="C19" s="688" t="str">
        <f ca="1">' '!A603</f>
        <v>Distributionspolitik</v>
      </c>
      <c r="D19" s="689"/>
      <c r="F19" s="689"/>
      <c r="G19" s="687" t="str">
        <f ca="1">B5</f>
        <v>Nr.</v>
      </c>
      <c r="H19" s="688" t="str">
        <f ca="1">' '!A604</f>
        <v>Kommunikationspolitik</v>
      </c>
    </row>
    <row r="20" spans="2:8" ht="3.75" customHeight="1" x14ac:dyDescent="0.3">
      <c r="B20" s="690"/>
      <c r="C20" s="691"/>
      <c r="E20" s="692"/>
      <c r="G20" s="690"/>
      <c r="H20" s="691"/>
    </row>
    <row r="21" spans="2:8" s="693" customFormat="1" ht="32.25" customHeight="1" x14ac:dyDescent="0.3">
      <c r="B21" s="694">
        <v>1</v>
      </c>
      <c r="C21" s="695"/>
      <c r="D21" s="536"/>
      <c r="E21" s="1261" t="str">
        <f ca="1">' '!A607</f>
        <v>Wie vertreibe ich das Produkt/ Dienstleistung am besten?</v>
      </c>
      <c r="F21" s="536"/>
      <c r="G21" s="694">
        <v>1</v>
      </c>
      <c r="H21" s="695"/>
    </row>
    <row r="22" spans="2:8" s="693" customFormat="1" ht="32.25" customHeight="1" x14ac:dyDescent="0.3">
      <c r="B22" s="694">
        <v>2</v>
      </c>
      <c r="C22" s="695"/>
      <c r="D22" s="536"/>
      <c r="E22" s="1261" t="str">
        <f>' '!C607</f>
        <v>Wie vertreibe ich das Produkt/ Dienstleistung am besten?</v>
      </c>
      <c r="F22" s="536"/>
      <c r="G22" s="694">
        <v>2</v>
      </c>
      <c r="H22" s="695"/>
    </row>
    <row r="23" spans="2:8" s="693" customFormat="1" ht="32.25" customHeight="1" x14ac:dyDescent="0.3">
      <c r="B23" s="694">
        <v>3</v>
      </c>
      <c r="C23" s="695"/>
      <c r="D23" s="536"/>
      <c r="E23" s="1261"/>
      <c r="F23" s="536"/>
      <c r="G23" s="694">
        <v>3</v>
      </c>
      <c r="H23" s="695"/>
    </row>
    <row r="24" spans="2:8" s="693" customFormat="1" ht="32.25" customHeight="1" x14ac:dyDescent="0.3">
      <c r="B24" s="694">
        <v>4</v>
      </c>
      <c r="C24" s="695"/>
      <c r="D24" s="536"/>
      <c r="E24" s="696"/>
      <c r="F24" s="536"/>
      <c r="G24" s="694">
        <v>4</v>
      </c>
      <c r="H24" s="695"/>
    </row>
    <row r="25" spans="2:8" s="693" customFormat="1" ht="32.25" customHeight="1" x14ac:dyDescent="0.3">
      <c r="B25" s="694">
        <v>5</v>
      </c>
      <c r="C25" s="695"/>
      <c r="D25" s="536"/>
      <c r="E25" s="696"/>
      <c r="F25" s="536"/>
      <c r="G25" s="694">
        <v>5</v>
      </c>
      <c r="H25" s="695"/>
    </row>
    <row r="26" spans="2:8" s="693" customFormat="1" ht="32.25" customHeight="1" x14ac:dyDescent="0.3">
      <c r="B26" s="694">
        <v>6</v>
      </c>
      <c r="C26" s="695"/>
      <c r="D26" s="536"/>
      <c r="E26" s="696"/>
      <c r="F26" s="536"/>
      <c r="G26" s="694">
        <v>6</v>
      </c>
      <c r="H26" s="695"/>
    </row>
    <row r="27" spans="2:8" s="693" customFormat="1" ht="32.25" customHeight="1" x14ac:dyDescent="0.3">
      <c r="B27" s="694">
        <v>7</v>
      </c>
      <c r="C27" s="695"/>
      <c r="D27" s="536"/>
      <c r="E27" s="696"/>
      <c r="F27" s="536"/>
      <c r="G27" s="694">
        <v>7</v>
      </c>
      <c r="H27" s="695"/>
    </row>
    <row r="28" spans="2:8" s="693" customFormat="1" ht="32.25" customHeight="1" x14ac:dyDescent="0.3">
      <c r="B28" s="694">
        <v>8</v>
      </c>
      <c r="C28" s="695"/>
      <c r="D28" s="536"/>
      <c r="E28" s="1260" t="str">
        <f ca="1">' '!A608</f>
        <v>Wie kommuniziere ich am besten mit meinen Kunden?</v>
      </c>
      <c r="F28" s="536"/>
      <c r="G28" s="694">
        <v>8</v>
      </c>
      <c r="H28" s="695"/>
    </row>
    <row r="29" spans="2:8" s="693" customFormat="1" ht="32.25" customHeight="1" x14ac:dyDescent="0.3">
      <c r="B29" s="694">
        <v>9</v>
      </c>
      <c r="C29" s="695"/>
      <c r="D29" s="536"/>
      <c r="E29" s="1260"/>
      <c r="F29" s="536"/>
      <c r="G29" s="694">
        <v>9</v>
      </c>
      <c r="H29" s="695"/>
    </row>
    <row r="30" spans="2:8" s="693" customFormat="1" ht="32.25" customHeight="1" x14ac:dyDescent="0.3">
      <c r="B30" s="697">
        <v>10</v>
      </c>
      <c r="C30" s="698"/>
      <c r="D30" s="536"/>
      <c r="E30" s="1260"/>
      <c r="F30" s="536"/>
      <c r="G30" s="697">
        <v>10</v>
      </c>
      <c r="H30" s="698"/>
    </row>
    <row r="31" spans="2:8" s="693" customFormat="1" ht="4.5" customHeight="1" x14ac:dyDescent="0.3">
      <c r="B31" s="699"/>
      <c r="C31" s="700"/>
      <c r="D31" s="536"/>
      <c r="E31" s="696"/>
      <c r="F31" s="536"/>
      <c r="G31" s="699"/>
      <c r="H31" s="700"/>
    </row>
    <row r="32" spans="2:8" s="693" customFormat="1" ht="7.5" customHeight="1" x14ac:dyDescent="0.3">
      <c r="B32" s="701"/>
      <c r="C32" s="700"/>
      <c r="D32" s="536"/>
      <c r="E32" s="696"/>
      <c r="F32" s="536"/>
      <c r="G32" s="701"/>
      <c r="H32" s="700"/>
    </row>
    <row r="33" spans="2:8" s="686" customFormat="1" ht="27" customHeight="1" x14ac:dyDescent="0.3">
      <c r="B33" s="687" t="str">
        <f ca="1">B5</f>
        <v>Nr.</v>
      </c>
      <c r="C33" s="688" t="str">
        <f ca="1">' '!A610</f>
        <v>Personalpolitik</v>
      </c>
      <c r="D33" s="689"/>
      <c r="F33" s="689"/>
      <c r="G33" s="687" t="str">
        <f ca="1">B5</f>
        <v>Nr.</v>
      </c>
      <c r="H33" s="702" t="s">
        <v>1292</v>
      </c>
    </row>
    <row r="34" spans="2:8" ht="3.75" customHeight="1" x14ac:dyDescent="0.3">
      <c r="B34" s="690"/>
      <c r="C34" s="691"/>
      <c r="E34" s="692"/>
      <c r="G34" s="690"/>
      <c r="H34" s="691"/>
    </row>
    <row r="35" spans="2:8" s="693" customFormat="1" ht="32.25" customHeight="1" x14ac:dyDescent="0.3">
      <c r="B35" s="694">
        <v>1</v>
      </c>
      <c r="C35" s="695"/>
      <c r="D35" s="536"/>
      <c r="E35" s="1261" t="str">
        <f ca="1">' '!A611</f>
        <v>Wie wird unser Personal entwickelt und motiviert?</v>
      </c>
      <c r="F35" s="536"/>
      <c r="G35" s="694">
        <v>1</v>
      </c>
      <c r="H35" s="695"/>
    </row>
    <row r="36" spans="2:8" s="693" customFormat="1" ht="32.25" customHeight="1" x14ac:dyDescent="0.3">
      <c r="B36" s="694">
        <v>2</v>
      </c>
      <c r="C36" s="695"/>
      <c r="D36" s="536"/>
      <c r="E36" s="1261"/>
      <c r="F36" s="536"/>
      <c r="G36" s="694">
        <v>2</v>
      </c>
      <c r="H36" s="695"/>
    </row>
    <row r="37" spans="2:8" s="693" customFormat="1" ht="32.25" customHeight="1" x14ac:dyDescent="0.3">
      <c r="B37" s="694">
        <v>3</v>
      </c>
      <c r="C37" s="695"/>
      <c r="D37" s="536"/>
      <c r="E37" s="1261"/>
      <c r="F37" s="536"/>
      <c r="G37" s="694">
        <v>3</v>
      </c>
      <c r="H37" s="695"/>
    </row>
    <row r="38" spans="2:8" s="693" customFormat="1" ht="32.25" customHeight="1" x14ac:dyDescent="0.3">
      <c r="B38" s="694">
        <v>4</v>
      </c>
      <c r="C38" s="695"/>
      <c r="D38" s="536"/>
      <c r="E38" s="696"/>
      <c r="F38" s="536"/>
      <c r="G38" s="694">
        <v>4</v>
      </c>
      <c r="H38" s="695"/>
    </row>
    <row r="39" spans="2:8" s="693" customFormat="1" ht="32.25" customHeight="1" x14ac:dyDescent="0.3">
      <c r="B39" s="694">
        <v>5</v>
      </c>
      <c r="C39" s="695"/>
      <c r="D39" s="536"/>
      <c r="E39" s="696"/>
      <c r="F39" s="536"/>
      <c r="G39" s="694">
        <v>5</v>
      </c>
      <c r="H39" s="695"/>
    </row>
    <row r="40" spans="2:8" s="693" customFormat="1" ht="32.25" customHeight="1" x14ac:dyDescent="0.3">
      <c r="B40" s="694">
        <v>6</v>
      </c>
      <c r="C40" s="695"/>
      <c r="D40" s="536"/>
      <c r="E40" s="696"/>
      <c r="F40" s="536"/>
      <c r="G40" s="694">
        <v>6</v>
      </c>
      <c r="H40" s="695"/>
    </row>
    <row r="41" spans="2:8" s="693" customFormat="1" ht="32.25" customHeight="1" x14ac:dyDescent="0.3">
      <c r="B41" s="694">
        <v>7</v>
      </c>
      <c r="C41" s="695"/>
      <c r="D41" s="536"/>
      <c r="E41" s="696"/>
      <c r="F41" s="536"/>
      <c r="G41" s="694">
        <v>7</v>
      </c>
      <c r="H41" s="695"/>
    </row>
    <row r="42" spans="2:8" s="693" customFormat="1" ht="32.25" customHeight="1" x14ac:dyDescent="0.3">
      <c r="B42" s="694">
        <v>8</v>
      </c>
      <c r="C42" s="695"/>
      <c r="D42" s="536"/>
      <c r="E42" s="1259"/>
      <c r="F42" s="536"/>
      <c r="G42" s="694">
        <v>8</v>
      </c>
      <c r="H42" s="695"/>
    </row>
    <row r="43" spans="2:8" s="693" customFormat="1" ht="32.25" customHeight="1" x14ac:dyDescent="0.3">
      <c r="B43" s="694">
        <v>9</v>
      </c>
      <c r="C43" s="695"/>
      <c r="D43" s="536"/>
      <c r="E43" s="1259"/>
      <c r="F43" s="536"/>
      <c r="G43" s="694">
        <v>9</v>
      </c>
      <c r="H43" s="695"/>
    </row>
    <row r="44" spans="2:8" s="693" customFormat="1" ht="32.25" customHeight="1" x14ac:dyDescent="0.3">
      <c r="B44" s="694">
        <v>10</v>
      </c>
      <c r="C44" s="698"/>
      <c r="D44" s="536"/>
      <c r="E44" s="1259"/>
      <c r="F44" s="536"/>
      <c r="G44" s="694">
        <v>10</v>
      </c>
      <c r="H44" s="698"/>
    </row>
    <row r="45" spans="2:8" s="693" customFormat="1" ht="4.5" customHeight="1" x14ac:dyDescent="0.3">
      <c r="B45" s="699"/>
      <c r="C45" s="700"/>
      <c r="D45" s="536"/>
      <c r="E45" s="696"/>
      <c r="F45" s="536"/>
      <c r="G45" s="699"/>
      <c r="H45" s="700"/>
    </row>
    <row r="46" spans="2:8" s="693" customFormat="1" ht="12" customHeight="1" x14ac:dyDescent="0.3">
      <c r="B46" s="130" t="s">
        <v>2792</v>
      </c>
      <c r="C46" s="700"/>
      <c r="D46" s="536"/>
      <c r="E46" s="696"/>
      <c r="F46" s="536"/>
      <c r="G46" s="701"/>
      <c r="H46" s="700"/>
    </row>
    <row r="47" spans="2:8" ht="11.25" customHeight="1" x14ac:dyDescent="0.3">
      <c r="C47" s="93"/>
      <c r="G47" s="703"/>
    </row>
  </sheetData>
  <sheetProtection sheet="1" objects="1" scenarios="1" formatCells="0" formatColumns="0" formatRows="0" insertHyperlinks="0" selectLockedCells="1" sort="0" autoFilter="0"/>
  <mergeCells count="6">
    <mergeCell ref="E42:E44"/>
    <mergeCell ref="E28:E30"/>
    <mergeCell ref="E14:E16"/>
    <mergeCell ref="E7:E9"/>
    <mergeCell ref="E21:E23"/>
    <mergeCell ref="E35:E37"/>
  </mergeCells>
  <conditionalFormatting sqref="B7:C17">
    <cfRule type="expression" dxfId="110" priority="21">
      <formula>MOD(ROW(XFA1),2)=0</formula>
    </cfRule>
  </conditionalFormatting>
  <conditionalFormatting sqref="B18:C18">
    <cfRule type="expression" dxfId="109" priority="22">
      <formula>MOD(ROW(XFA11),2)=0</formula>
    </cfRule>
  </conditionalFormatting>
  <conditionalFormatting sqref="B21:C31 B35:C45">
    <cfRule type="expression" dxfId="108" priority="10">
      <formula>MOD(ROW(XFA15),2)=0</formula>
    </cfRule>
  </conditionalFormatting>
  <conditionalFormatting sqref="B32:C32 C46">
    <cfRule type="expression" dxfId="107" priority="11">
      <formula>MOD(ROW(XFA25),2)=0</formula>
    </cfRule>
  </conditionalFormatting>
  <conditionalFormatting sqref="G7:G18 G21:H30">
    <cfRule type="expression" dxfId="106" priority="18">
      <formula>MOD(ROW(#REF!),2)=0</formula>
    </cfRule>
  </conditionalFormatting>
  <conditionalFormatting sqref="G35:G44">
    <cfRule type="expression" dxfId="105" priority="1">
      <formula>MOD(ROW(B29),2)=0</formula>
    </cfRule>
  </conditionalFormatting>
  <conditionalFormatting sqref="G45">
    <cfRule type="expression" dxfId="104" priority="6">
      <formula>MOD(ROW(XFD39),2)=0</formula>
    </cfRule>
  </conditionalFormatting>
  <conditionalFormatting sqref="G45:G46 G31:G32">
    <cfRule type="expression" dxfId="103" priority="7">
      <formula>MOD(ROW(#REF!),2)=0</formula>
    </cfRule>
  </conditionalFormatting>
  <conditionalFormatting sqref="G7:H17">
    <cfRule type="expression" dxfId="102" priority="12">
      <formula>MOD(ROW(XFD1),2)=0</formula>
    </cfRule>
  </conditionalFormatting>
  <conditionalFormatting sqref="G18:H18">
    <cfRule type="expression" dxfId="101" priority="14">
      <formula>MOD(ROW(XFD11),2)=0</formula>
    </cfRule>
  </conditionalFormatting>
  <conditionalFormatting sqref="G21:H31 H35:H45">
    <cfRule type="expression" dxfId="100" priority="2">
      <formula>MOD(ROW(XFD15),2)=0</formula>
    </cfRule>
  </conditionalFormatting>
  <conditionalFormatting sqref="G32:H32 G46:H46">
    <cfRule type="expression" dxfId="99" priority="4">
      <formula>MOD(ROW(XFD25),2)=0</formula>
    </cfRule>
  </conditionalFormatting>
  <conditionalFormatting sqref="H7:H17">
    <cfRule type="expression" dxfId="98" priority="13">
      <formula>MOD(ROW(#REF!),2)=0</formula>
    </cfRule>
  </conditionalFormatting>
  <conditionalFormatting sqref="H18">
    <cfRule type="expression" dxfId="97" priority="15">
      <formula>MOD(ROW(#REF!),2)=0</formula>
    </cfRule>
  </conditionalFormatting>
  <conditionalFormatting sqref="H31 H35:H45">
    <cfRule type="expression" dxfId="96" priority="3">
      <formula>MOD(ROW(#REF!),2)=0</formula>
    </cfRule>
  </conditionalFormatting>
  <conditionalFormatting sqref="H32 H46">
    <cfRule type="expression" dxfId="95" priority="5">
      <formula>MOD(ROW(#REF!),2)=0</formula>
    </cfRule>
  </conditionalFormatting>
  <printOptions horizontalCentered="1"/>
  <pageMargins left="0.23622047244094491" right="0.23622047244094491" top="0.19685039370078741" bottom="0.19685039370078741" header="0.19685039370078741" footer="0.19685039370078741"/>
  <pageSetup paperSize="9" scale="68" orientation="portrait" r:id="rId1"/>
  <headerFooter>
    <oddFooter>&amp;L&amp;8&amp;K00-048(c) S.Imboden&amp;R&amp;8&amp;K00-048Seite &amp;P von &amp;N</oddFooter>
  </headerFooter>
  <drawing r:id="rId2"/>
  <legacyDrawing r:id="rId3"/>
</worksheet>
</file>

<file path=xl/worksheets/sheet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Tabelle56">
    <tabColor theme="4" tint="0.39997558519241921"/>
  </sheetPr>
  <dimension ref="A1:I75"/>
  <sheetViews>
    <sheetView showGridLines="0" zoomScaleNormal="100" workbookViewId="0">
      <pane ySplit="1" topLeftCell="A2" activePane="bottomLeft" state="frozen"/>
      <selection activeCell="B1" sqref="B1"/>
      <selection pane="bottomLeft" activeCell="C25" sqref="C25"/>
    </sheetView>
  </sheetViews>
  <sheetFormatPr baseColWidth="10" defaultColWidth="12.5546875" defaultRowHeight="14.4" x14ac:dyDescent="0.3"/>
  <cols>
    <col min="1" max="1" width="7" style="83" customWidth="1"/>
    <col min="2" max="2" width="4.5546875" style="153" customWidth="1"/>
    <col min="3" max="3" width="29" style="153" customWidth="1"/>
    <col min="4" max="4" width="6.5546875" style="153" customWidth="1"/>
    <col min="5" max="5" width="9.77734375" style="153" bestFit="1" customWidth="1"/>
    <col min="6" max="6" width="30.77734375" style="153" customWidth="1"/>
    <col min="7" max="7" width="28.77734375" style="153" customWidth="1"/>
    <col min="8" max="8" width="7" style="153" customWidth="1"/>
    <col min="9" max="17" width="4" style="153" customWidth="1"/>
    <col min="18" max="16384" width="12.5546875" style="153"/>
  </cols>
  <sheetData>
    <row r="1" spans="1:9" s="150" customFormat="1" ht="43.95" customHeight="1" x14ac:dyDescent="0.3">
      <c r="A1" s="139"/>
      <c r="B1" s="148" t="str">
        <f ca="1">' '!A353</f>
        <v>E I N N A H M E Q U E L L E N</v>
      </c>
      <c r="C1" s="148"/>
      <c r="D1" s="148"/>
      <c r="E1" s="148"/>
      <c r="F1" s="148"/>
      <c r="G1" s="148"/>
      <c r="H1" s="80"/>
      <c r="I1" s="644"/>
    </row>
    <row r="2" spans="1:9" s="93" customFormat="1" ht="27.75" customHeight="1" x14ac:dyDescent="0.3">
      <c r="A2" s="83"/>
      <c r="B2" s="84"/>
    </row>
    <row r="3" spans="1:9" x14ac:dyDescent="0.3">
      <c r="A3" s="151"/>
    </row>
    <row r="23" spans="2:8" ht="27.75" customHeight="1" x14ac:dyDescent="0.3">
      <c r="C23" s="93"/>
    </row>
    <row r="24" spans="2:8" ht="33.75" customHeight="1" x14ac:dyDescent="0.3">
      <c r="B24" s="532" t="str">
        <f ca="1">' '!A67</f>
        <v>Nr.</v>
      </c>
      <c r="C24" s="533" t="str">
        <f ca="1">' '!A354</f>
        <v>Einnahmequelle</v>
      </c>
      <c r="D24" s="533" t="str">
        <f ca="1">' '!A358</f>
        <v>in %</v>
      </c>
      <c r="E24" s="645" t="str">
        <f ca="1">' '!A359</f>
        <v>Beinfluss-barkeit?</v>
      </c>
      <c r="F24" s="533" t="str">
        <f ca="1">' '!A72</f>
        <v>Chancen (+) und 
Gefahren (-)</v>
      </c>
      <c r="G24" s="533" t="str">
        <f ca="1">' '!A73</f>
        <v>Mögliche Massnahmen</v>
      </c>
      <c r="H24" s="646" t="str">
        <f ca="1">' '!A74</f>
        <v>Status</v>
      </c>
    </row>
    <row r="25" spans="2:8" ht="23.4" x14ac:dyDescent="0.3">
      <c r="B25" s="647">
        <v>1</v>
      </c>
      <c r="C25" s="648" t="s">
        <v>1273</v>
      </c>
      <c r="D25" s="649">
        <v>0.8</v>
      </c>
      <c r="E25" s="650">
        <v>3</v>
      </c>
      <c r="F25" s="651" t="s">
        <v>475</v>
      </c>
      <c r="G25" s="652"/>
      <c r="H25" s="653"/>
    </row>
    <row r="26" spans="2:8" ht="23.4" x14ac:dyDescent="0.3">
      <c r="B26" s="654">
        <v>2</v>
      </c>
      <c r="C26" s="652" t="s">
        <v>1274</v>
      </c>
      <c r="D26" s="655">
        <v>0.05</v>
      </c>
      <c r="E26" s="656">
        <v>1</v>
      </c>
      <c r="F26" s="657"/>
      <c r="G26" s="657"/>
      <c r="H26" s="658"/>
    </row>
    <row r="27" spans="2:8" ht="23.4" x14ac:dyDescent="0.3">
      <c r="B27" s="659">
        <v>3</v>
      </c>
      <c r="C27" s="657"/>
      <c r="D27" s="660"/>
      <c r="E27" s="661"/>
      <c r="F27" s="651"/>
      <c r="G27" s="652"/>
      <c r="H27" s="662"/>
    </row>
    <row r="28" spans="2:8" ht="23.4" x14ac:dyDescent="0.3">
      <c r="B28" s="654">
        <v>4</v>
      </c>
      <c r="C28" s="657"/>
      <c r="D28" s="660"/>
      <c r="E28" s="661"/>
      <c r="F28" s="657"/>
      <c r="G28" s="657"/>
      <c r="H28" s="658"/>
    </row>
    <row r="29" spans="2:8" ht="23.4" x14ac:dyDescent="0.3">
      <c r="B29" s="659">
        <v>5</v>
      </c>
      <c r="C29" s="652"/>
      <c r="D29" s="660"/>
      <c r="E29" s="661"/>
      <c r="F29" s="651"/>
      <c r="G29" s="652"/>
      <c r="H29" s="662"/>
    </row>
    <row r="30" spans="2:8" ht="23.4" x14ac:dyDescent="0.3">
      <c r="B30" s="654">
        <v>6</v>
      </c>
      <c r="C30" s="652"/>
      <c r="D30" s="660"/>
      <c r="E30" s="661"/>
      <c r="F30" s="657"/>
      <c r="G30" s="657"/>
      <c r="H30" s="658"/>
    </row>
    <row r="31" spans="2:8" ht="23.4" x14ac:dyDescent="0.3">
      <c r="B31" s="659">
        <v>7</v>
      </c>
      <c r="C31" s="652"/>
      <c r="D31" s="660"/>
      <c r="E31" s="661"/>
      <c r="F31" s="651"/>
      <c r="G31" s="652"/>
      <c r="H31" s="662"/>
    </row>
    <row r="32" spans="2:8" ht="23.4" x14ac:dyDescent="0.3">
      <c r="B32" s="654">
        <v>8</v>
      </c>
      <c r="C32" s="652"/>
      <c r="D32" s="660"/>
      <c r="E32" s="661"/>
      <c r="F32" s="657"/>
      <c r="G32" s="657"/>
      <c r="H32" s="658"/>
    </row>
    <row r="33" spans="2:8" ht="23.4" x14ac:dyDescent="0.3">
      <c r="B33" s="659">
        <v>9</v>
      </c>
      <c r="C33" s="652"/>
      <c r="D33" s="660"/>
      <c r="E33" s="661"/>
      <c r="F33" s="651"/>
      <c r="G33" s="652"/>
      <c r="H33" s="662"/>
    </row>
    <row r="34" spans="2:8" ht="23.4" x14ac:dyDescent="0.3">
      <c r="B34" s="654">
        <v>10</v>
      </c>
      <c r="C34" s="652"/>
      <c r="D34" s="660"/>
      <c r="E34" s="661"/>
      <c r="F34" s="657"/>
      <c r="G34" s="657"/>
      <c r="H34" s="658"/>
    </row>
    <row r="35" spans="2:8" ht="23.4" x14ac:dyDescent="0.3">
      <c r="B35" s="659">
        <v>11</v>
      </c>
      <c r="C35" s="652"/>
      <c r="D35" s="660"/>
      <c r="E35" s="661"/>
      <c r="F35" s="651"/>
      <c r="G35" s="652"/>
      <c r="H35" s="662"/>
    </row>
    <row r="36" spans="2:8" ht="23.4" x14ac:dyDescent="0.3">
      <c r="B36" s="654">
        <v>12</v>
      </c>
      <c r="C36" s="652"/>
      <c r="D36" s="660"/>
      <c r="E36" s="661"/>
      <c r="F36" s="657"/>
      <c r="G36" s="657"/>
      <c r="H36" s="658"/>
    </row>
    <row r="37" spans="2:8" ht="23.4" x14ac:dyDescent="0.3">
      <c r="B37" s="659">
        <v>13</v>
      </c>
      <c r="C37" s="652"/>
      <c r="D37" s="660"/>
      <c r="E37" s="661"/>
      <c r="F37" s="651"/>
      <c r="G37" s="652"/>
      <c r="H37" s="662"/>
    </row>
    <row r="38" spans="2:8" ht="23.4" x14ac:dyDescent="0.3">
      <c r="B38" s="654">
        <v>14</v>
      </c>
      <c r="C38" s="652"/>
      <c r="D38" s="660"/>
      <c r="E38" s="661"/>
      <c r="F38" s="657"/>
      <c r="G38" s="657"/>
      <c r="H38" s="658"/>
    </row>
    <row r="39" spans="2:8" ht="23.4" x14ac:dyDescent="0.3">
      <c r="B39" s="663">
        <v>15</v>
      </c>
      <c r="C39" s="664"/>
      <c r="D39" s="665"/>
      <c r="E39" s="666"/>
      <c r="F39" s="667"/>
      <c r="G39" s="664"/>
      <c r="H39" s="668"/>
    </row>
    <row r="40" spans="2:8" ht="16.2" thickBot="1" x14ac:dyDescent="0.35">
      <c r="B40" s="669"/>
      <c r="C40" s="670" t="s">
        <v>377</v>
      </c>
      <c r="D40" s="671">
        <f>SUM(D25:D39)</f>
        <v>0.85000000000000009</v>
      </c>
      <c r="E40" s="672"/>
      <c r="F40" s="673"/>
      <c r="G40" s="673"/>
      <c r="H40" s="674"/>
    </row>
    <row r="41" spans="2:8" x14ac:dyDescent="0.3">
      <c r="B41" s="130" t="s">
        <v>2792</v>
      </c>
      <c r="C41" s="93"/>
    </row>
    <row r="50" spans="1:4" x14ac:dyDescent="0.3">
      <c r="A50" s="177"/>
    </row>
    <row r="56" spans="1:4" x14ac:dyDescent="0.3">
      <c r="D56" s="163"/>
    </row>
    <row r="57" spans="1:4" x14ac:dyDescent="0.3">
      <c r="D57" s="93"/>
    </row>
    <row r="58" spans="1:4" x14ac:dyDescent="0.3">
      <c r="D58" s="93"/>
    </row>
    <row r="59" spans="1:4" x14ac:dyDescent="0.3">
      <c r="D59" s="93"/>
    </row>
    <row r="60" spans="1:4" x14ac:dyDescent="0.3">
      <c r="D60" s="93"/>
    </row>
    <row r="61" spans="1:4" x14ac:dyDescent="0.3">
      <c r="D61" s="93"/>
    </row>
    <row r="62" spans="1:4" x14ac:dyDescent="0.3">
      <c r="D62" s="93"/>
    </row>
    <row r="63" spans="1:4" x14ac:dyDescent="0.3">
      <c r="D63" s="93"/>
    </row>
    <row r="64" spans="1:4" x14ac:dyDescent="0.3">
      <c r="D64" s="93"/>
    </row>
    <row r="65" spans="1:4" x14ac:dyDescent="0.3">
      <c r="D65" s="93"/>
    </row>
    <row r="66" spans="1:4" x14ac:dyDescent="0.3">
      <c r="D66" s="93"/>
    </row>
    <row r="67" spans="1:4" x14ac:dyDescent="0.3">
      <c r="D67" s="93"/>
    </row>
    <row r="68" spans="1:4" x14ac:dyDescent="0.3">
      <c r="D68" s="93"/>
    </row>
    <row r="69" spans="1:4" x14ac:dyDescent="0.3">
      <c r="D69" s="93"/>
    </row>
    <row r="70" spans="1:4" x14ac:dyDescent="0.3">
      <c r="D70" s="93"/>
    </row>
    <row r="71" spans="1:4" x14ac:dyDescent="0.3">
      <c r="D71" s="93"/>
    </row>
    <row r="72" spans="1:4" x14ac:dyDescent="0.3">
      <c r="A72" s="177"/>
      <c r="D72" s="93"/>
    </row>
    <row r="73" spans="1:4" x14ac:dyDescent="0.3">
      <c r="D73" s="93"/>
    </row>
    <row r="74" spans="1:4" x14ac:dyDescent="0.3">
      <c r="D74" s="93"/>
    </row>
    <row r="75" spans="1:4" x14ac:dyDescent="0.3">
      <c r="D75" s="93"/>
    </row>
  </sheetData>
  <sheetProtection sheet="1" objects="1" scenarios="1" formatCells="0" formatColumns="0" formatRows="0" insertHyperlinks="0" selectLockedCells="1" sort="0" autoFilter="0"/>
  <conditionalFormatting sqref="B25:H40">
    <cfRule type="expression" dxfId="94" priority="2">
      <formula>MOD(ROW(A2),2)=0</formula>
    </cfRule>
    <cfRule type="expression" dxfId="93" priority="3">
      <formula>MOD(ROW(A3),2)=0</formula>
    </cfRule>
  </conditionalFormatting>
  <conditionalFormatting sqref="D40">
    <cfRule type="expression" dxfId="92" priority="1">
      <formula>$D$40&gt;100%</formula>
    </cfRule>
  </conditionalFormatting>
  <dataValidations count="2">
    <dataValidation type="list" allowBlank="1" showInputMessage="1" showErrorMessage="1" sqref="H25:H39" xr:uid="{00000000-0002-0000-1D00-000000000000}">
      <formula1>"1,2,3"</formula1>
    </dataValidation>
    <dataValidation type="list" allowBlank="1" showInputMessage="1" showErrorMessage="1" sqref="E25:E39" xr:uid="{00000000-0002-0000-1D00-000001000000}">
      <formula1>"0,1,2,3,4"</formula1>
    </dataValidation>
  </dataValidations>
  <printOptions horizontalCentered="1"/>
  <pageMargins left="0.23622047244094491" right="0.23622047244094491" top="0.19685039370078741" bottom="0.19685039370078741" header="0.19685039370078741" footer="0.19685039370078741"/>
  <pageSetup paperSize="8" orientation="portrait" r:id="rId1"/>
  <headerFooter>
    <oddFooter>&amp;L&amp;8&amp;K00-048(c) S.Imboden&amp;R&amp;8&amp;K00-048Seite &amp;P von &amp;N</oddFooter>
  </headerFooter>
  <drawing r:id="rId2"/>
  <legacy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4" id="{63630851-DA96-41DC-96F1-074BB8B8BB5E}">
            <x14:iconSet iconSet="5Boxes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E25:E39</xm:sqref>
        </x14:conditionalFormatting>
        <x14:conditionalFormatting xmlns:xm="http://schemas.microsoft.com/office/excel/2006/main">
          <x14:cfRule type="iconSet" priority="5" id="{BC199C9D-0256-4C2D-BEE1-7CE4BB2B66B9}">
            <x14:iconSet iconSet="3Symbols2" showValue="0" custom="1">
              <x14:cfvo type="percent">
                <xm:f>0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Symbols2" iconId="1"/>
              <x14:cfIcon iconSet="3Symbols2" iconId="0"/>
            </x14:iconSet>
          </x14:cfRule>
          <xm:sqref>H25:H39</xm:sqref>
        </x14:conditionalFormatting>
      </x14:conditionalFormattings>
    </ext>
  </extLst>
</worksheet>
</file>

<file path=xl/worksheets/sheet3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Tabelle55">
    <tabColor theme="4" tint="0.39997558519241921"/>
  </sheetPr>
  <dimension ref="A1:I75"/>
  <sheetViews>
    <sheetView showGridLines="0" zoomScaleNormal="100" workbookViewId="0">
      <pane ySplit="1" topLeftCell="A2" activePane="bottomLeft" state="frozen"/>
      <selection activeCell="B1" sqref="B1"/>
      <selection pane="bottomLeft" activeCell="C25" sqref="C25"/>
    </sheetView>
  </sheetViews>
  <sheetFormatPr baseColWidth="10" defaultColWidth="12.5546875" defaultRowHeight="14.4" x14ac:dyDescent="0.3"/>
  <cols>
    <col min="1" max="1" width="7" style="83" customWidth="1"/>
    <col min="2" max="2" width="4.5546875" style="153" customWidth="1"/>
    <col min="3" max="3" width="29" style="153" customWidth="1"/>
    <col min="4" max="4" width="6.21875" style="153" customWidth="1"/>
    <col min="5" max="5" width="9.77734375" style="153" bestFit="1" customWidth="1"/>
    <col min="6" max="6" width="30.77734375" style="153" customWidth="1"/>
    <col min="7" max="7" width="28.77734375" style="153" customWidth="1"/>
    <col min="8" max="8" width="7" style="153" customWidth="1"/>
    <col min="9" max="17" width="4" style="153" customWidth="1"/>
    <col min="18" max="16384" width="12.5546875" style="153"/>
  </cols>
  <sheetData>
    <row r="1" spans="1:9" s="150" customFormat="1" ht="43.95" customHeight="1" x14ac:dyDescent="0.3">
      <c r="A1" s="148"/>
      <c r="B1" s="148" t="str">
        <f ca="1">' '!A356</f>
        <v>K O S T E N S T R U K T U R</v>
      </c>
      <c r="C1" s="148"/>
      <c r="D1" s="148"/>
      <c r="E1" s="148"/>
      <c r="F1" s="148"/>
      <c r="G1" s="148"/>
      <c r="H1" s="80"/>
      <c r="I1" s="644"/>
    </row>
    <row r="2" spans="1:9" s="93" customFormat="1" ht="22.5" customHeight="1" x14ac:dyDescent="0.3">
      <c r="A2" s="83"/>
      <c r="B2" s="84"/>
    </row>
    <row r="3" spans="1:9" x14ac:dyDescent="0.3">
      <c r="A3" s="151"/>
    </row>
    <row r="23" spans="2:8" ht="31.5" customHeight="1" x14ac:dyDescent="0.3">
      <c r="C23" s="93"/>
    </row>
    <row r="24" spans="2:8" ht="33.75" customHeight="1" x14ac:dyDescent="0.3">
      <c r="B24" s="532" t="str">
        <f ca="1">' '!A67</f>
        <v>Nr.</v>
      </c>
      <c r="C24" s="533" t="str">
        <f ca="1">' '!A357</f>
        <v>Kostenträger</v>
      </c>
      <c r="D24" s="533" t="str">
        <f ca="1">' '!A358</f>
        <v>in %</v>
      </c>
      <c r="E24" s="645" t="str">
        <f ca="1">' '!A359</f>
        <v>Beinfluss-barkeit?</v>
      </c>
      <c r="F24" s="533" t="str">
        <f ca="1">' '!A72</f>
        <v>Chancen (+) und 
Gefahren (-)</v>
      </c>
      <c r="G24" s="533" t="str">
        <f ca="1">' '!A73</f>
        <v>Mögliche Massnahmen</v>
      </c>
      <c r="H24" s="646" t="str">
        <f ca="1">' '!A74</f>
        <v>Status</v>
      </c>
    </row>
    <row r="25" spans="2:8" ht="23.4" x14ac:dyDescent="0.3">
      <c r="B25" s="647">
        <v>1</v>
      </c>
      <c r="C25" s="648" t="s">
        <v>1275</v>
      </c>
      <c r="D25" s="649">
        <v>0.8</v>
      </c>
      <c r="E25" s="650">
        <v>1</v>
      </c>
      <c r="F25" s="651"/>
      <c r="G25" s="652"/>
      <c r="H25" s="653"/>
    </row>
    <row r="26" spans="2:8" ht="23.4" x14ac:dyDescent="0.3">
      <c r="B26" s="654">
        <v>2</v>
      </c>
      <c r="C26" s="652" t="s">
        <v>1276</v>
      </c>
      <c r="D26" s="655">
        <v>0.1</v>
      </c>
      <c r="E26" s="656">
        <v>2</v>
      </c>
      <c r="F26" s="657"/>
      <c r="G26" s="657"/>
      <c r="H26" s="658"/>
    </row>
    <row r="27" spans="2:8" ht="23.4" x14ac:dyDescent="0.3">
      <c r="B27" s="659">
        <v>3</v>
      </c>
      <c r="C27" s="657"/>
      <c r="D27" s="660"/>
      <c r="E27" s="661"/>
      <c r="F27" s="651"/>
      <c r="G27" s="652"/>
      <c r="H27" s="662"/>
    </row>
    <row r="28" spans="2:8" ht="23.4" x14ac:dyDescent="0.3">
      <c r="B28" s="654">
        <v>4</v>
      </c>
      <c r="C28" s="657"/>
      <c r="D28" s="660"/>
      <c r="E28" s="661"/>
      <c r="F28" s="657"/>
      <c r="G28" s="657"/>
      <c r="H28" s="658"/>
    </row>
    <row r="29" spans="2:8" ht="23.4" x14ac:dyDescent="0.3">
      <c r="B29" s="659">
        <v>5</v>
      </c>
      <c r="C29" s="652"/>
      <c r="D29" s="660"/>
      <c r="E29" s="661"/>
      <c r="F29" s="651"/>
      <c r="G29" s="652"/>
      <c r="H29" s="662"/>
    </row>
    <row r="30" spans="2:8" ht="23.4" x14ac:dyDescent="0.3">
      <c r="B30" s="654">
        <v>6</v>
      </c>
      <c r="C30" s="652"/>
      <c r="D30" s="660"/>
      <c r="E30" s="661"/>
      <c r="F30" s="657"/>
      <c r="G30" s="657"/>
      <c r="H30" s="658"/>
    </row>
    <row r="31" spans="2:8" ht="23.4" x14ac:dyDescent="0.3">
      <c r="B31" s="659">
        <v>7</v>
      </c>
      <c r="C31" s="652"/>
      <c r="D31" s="660"/>
      <c r="E31" s="661"/>
      <c r="F31" s="651"/>
      <c r="G31" s="652"/>
      <c r="H31" s="662"/>
    </row>
    <row r="32" spans="2:8" ht="23.4" x14ac:dyDescent="0.3">
      <c r="B32" s="654">
        <v>8</v>
      </c>
      <c r="C32" s="652"/>
      <c r="D32" s="660"/>
      <c r="E32" s="661"/>
      <c r="F32" s="657"/>
      <c r="G32" s="657"/>
      <c r="H32" s="658"/>
    </row>
    <row r="33" spans="2:8" ht="23.4" x14ac:dyDescent="0.3">
      <c r="B33" s="659">
        <v>9</v>
      </c>
      <c r="C33" s="652"/>
      <c r="D33" s="660"/>
      <c r="E33" s="661"/>
      <c r="F33" s="651"/>
      <c r="G33" s="652"/>
      <c r="H33" s="662"/>
    </row>
    <row r="34" spans="2:8" ht="23.4" x14ac:dyDescent="0.3">
      <c r="B34" s="654">
        <v>10</v>
      </c>
      <c r="C34" s="652"/>
      <c r="D34" s="660"/>
      <c r="E34" s="661"/>
      <c r="F34" s="657"/>
      <c r="G34" s="657"/>
      <c r="H34" s="658"/>
    </row>
    <row r="35" spans="2:8" ht="23.4" x14ac:dyDescent="0.3">
      <c r="B35" s="659">
        <v>11</v>
      </c>
      <c r="C35" s="652"/>
      <c r="D35" s="660"/>
      <c r="E35" s="661"/>
      <c r="F35" s="651"/>
      <c r="G35" s="652"/>
      <c r="H35" s="662"/>
    </row>
    <row r="36" spans="2:8" ht="23.4" x14ac:dyDescent="0.3">
      <c r="B36" s="654">
        <v>12</v>
      </c>
      <c r="C36" s="652"/>
      <c r="D36" s="660"/>
      <c r="E36" s="661"/>
      <c r="F36" s="657"/>
      <c r="G36" s="657"/>
      <c r="H36" s="658"/>
    </row>
    <row r="37" spans="2:8" ht="23.4" x14ac:dyDescent="0.3">
      <c r="B37" s="659">
        <v>13</v>
      </c>
      <c r="C37" s="652"/>
      <c r="D37" s="660"/>
      <c r="E37" s="661"/>
      <c r="F37" s="651"/>
      <c r="G37" s="652"/>
      <c r="H37" s="662"/>
    </row>
    <row r="38" spans="2:8" ht="23.4" x14ac:dyDescent="0.3">
      <c r="B38" s="654">
        <v>14</v>
      </c>
      <c r="C38" s="652"/>
      <c r="D38" s="660"/>
      <c r="E38" s="661"/>
      <c r="F38" s="657"/>
      <c r="G38" s="657"/>
      <c r="H38" s="658"/>
    </row>
    <row r="39" spans="2:8" ht="23.4" x14ac:dyDescent="0.3">
      <c r="B39" s="663">
        <v>15</v>
      </c>
      <c r="C39" s="664"/>
      <c r="D39" s="665"/>
      <c r="E39" s="666"/>
      <c r="F39" s="667"/>
      <c r="G39" s="664"/>
      <c r="H39" s="668"/>
    </row>
    <row r="40" spans="2:8" ht="16.2" thickBot="1" x14ac:dyDescent="0.35">
      <c r="B40" s="669"/>
      <c r="C40" s="670" t="s">
        <v>377</v>
      </c>
      <c r="D40" s="671">
        <f>SUM(D25:D39)</f>
        <v>0.9</v>
      </c>
      <c r="E40" s="672"/>
      <c r="F40" s="673"/>
      <c r="G40" s="673"/>
      <c r="H40" s="674"/>
    </row>
    <row r="41" spans="2:8" x14ac:dyDescent="0.3">
      <c r="B41" s="130" t="s">
        <v>2792</v>
      </c>
      <c r="C41" s="93"/>
    </row>
    <row r="56" spans="4:4" x14ac:dyDescent="0.3">
      <c r="D56" s="163"/>
    </row>
    <row r="57" spans="4:4" x14ac:dyDescent="0.3">
      <c r="D57" s="93"/>
    </row>
    <row r="58" spans="4:4" x14ac:dyDescent="0.3">
      <c r="D58" s="93"/>
    </row>
    <row r="59" spans="4:4" x14ac:dyDescent="0.3">
      <c r="D59" s="93"/>
    </row>
    <row r="60" spans="4:4" x14ac:dyDescent="0.3">
      <c r="D60" s="93"/>
    </row>
    <row r="61" spans="4:4" x14ac:dyDescent="0.3">
      <c r="D61" s="93"/>
    </row>
    <row r="62" spans="4:4" x14ac:dyDescent="0.3">
      <c r="D62" s="93"/>
    </row>
    <row r="63" spans="4:4" x14ac:dyDescent="0.3">
      <c r="D63" s="93"/>
    </row>
    <row r="64" spans="4:4" x14ac:dyDescent="0.3">
      <c r="D64" s="93"/>
    </row>
    <row r="65" spans="1:4" x14ac:dyDescent="0.3">
      <c r="D65" s="93"/>
    </row>
    <row r="66" spans="1:4" x14ac:dyDescent="0.3">
      <c r="D66" s="93"/>
    </row>
    <row r="67" spans="1:4" x14ac:dyDescent="0.3">
      <c r="D67" s="93"/>
    </row>
    <row r="68" spans="1:4" x14ac:dyDescent="0.3">
      <c r="D68" s="93"/>
    </row>
    <row r="69" spans="1:4" x14ac:dyDescent="0.3">
      <c r="D69" s="93"/>
    </row>
    <row r="70" spans="1:4" x14ac:dyDescent="0.3">
      <c r="D70" s="93"/>
    </row>
    <row r="71" spans="1:4" x14ac:dyDescent="0.3">
      <c r="D71" s="93"/>
    </row>
    <row r="72" spans="1:4" x14ac:dyDescent="0.3">
      <c r="A72" s="177"/>
      <c r="D72" s="93"/>
    </row>
    <row r="73" spans="1:4" x14ac:dyDescent="0.3">
      <c r="D73" s="93"/>
    </row>
    <row r="74" spans="1:4" x14ac:dyDescent="0.3">
      <c r="D74" s="93"/>
    </row>
    <row r="75" spans="1:4" x14ac:dyDescent="0.3">
      <c r="D75" s="93"/>
    </row>
  </sheetData>
  <sheetProtection sheet="1" objects="1" scenarios="1" formatCells="0" formatColumns="0" formatRows="0" insertHyperlinks="0" selectLockedCells="1" sort="0" autoFilter="0"/>
  <conditionalFormatting sqref="B40:E40">
    <cfRule type="expression" dxfId="91" priority="7">
      <formula>MOD(ROW(A21),2)=0</formula>
    </cfRule>
    <cfRule type="expression" dxfId="90" priority="8">
      <formula>MOD(ROW(A22),2)=0</formula>
    </cfRule>
  </conditionalFormatting>
  <conditionalFormatting sqref="B25:H39">
    <cfRule type="expression" dxfId="89" priority="2">
      <formula>MOD(ROW(A2),2)=0</formula>
    </cfRule>
    <cfRule type="expression" dxfId="88" priority="3">
      <formula>MOD(ROW(A3),2)=0</formula>
    </cfRule>
  </conditionalFormatting>
  <conditionalFormatting sqref="D40">
    <cfRule type="expression" dxfId="87" priority="1">
      <formula>$D$40&gt;100%</formula>
    </cfRule>
  </conditionalFormatting>
  <conditionalFormatting sqref="F40:H40">
    <cfRule type="expression" dxfId="86" priority="9">
      <formula>MOD(ROW(#REF!),2)=0</formula>
    </cfRule>
    <cfRule type="expression" dxfId="85" priority="10">
      <formula>MOD(ROW(#REF!),2)=0</formula>
    </cfRule>
  </conditionalFormatting>
  <dataValidations count="3">
    <dataValidation type="list" allowBlank="1" showInputMessage="1" showErrorMessage="1" sqref="H25:H40" xr:uid="{00000000-0002-0000-1E00-000000000000}">
      <formula1>"1,2,3"</formula1>
    </dataValidation>
    <dataValidation type="list" allowBlank="1" showInputMessage="1" showErrorMessage="1" sqref="E40" xr:uid="{00000000-0002-0000-1E00-000001000000}">
      <formula1>"1,2,3,4,5"</formula1>
    </dataValidation>
    <dataValidation type="list" allowBlank="1" showInputMessage="1" showErrorMessage="1" sqref="E25:E39" xr:uid="{00000000-0002-0000-1E00-000002000000}">
      <formula1>"0,1,2,3,4"</formula1>
    </dataValidation>
  </dataValidations>
  <printOptions horizontalCentered="1"/>
  <pageMargins left="0.23622047244094491" right="0.23622047244094491" top="0.19685039370078741" bottom="0.19685039370078741" header="0.19685039370078741" footer="0.19685039370078741"/>
  <pageSetup paperSize="8" orientation="portrait" r:id="rId1"/>
  <headerFooter>
    <oddFooter>&amp;L&amp;8&amp;K00-048(c) S.Imboden&amp;R&amp;8&amp;K00-048Seite &amp;P von &amp;N</oddFooter>
  </headerFooter>
  <drawing r:id="rId2"/>
  <legacy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4" id="{618B7FCB-5E23-4D48-B379-25721E2828C0}">
            <x14:iconSet iconSet="5Boxes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E25:E39</xm:sqref>
        </x14:conditionalFormatting>
        <x14:conditionalFormatting xmlns:xm="http://schemas.microsoft.com/office/excel/2006/main">
          <x14:cfRule type="iconSet" priority="11" id="{2F450AC9-6BAE-472E-83D5-BA7C65327506}">
            <x14:iconSet iconSet="5Boxes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E40</xm:sqref>
        </x14:conditionalFormatting>
        <x14:conditionalFormatting xmlns:xm="http://schemas.microsoft.com/office/excel/2006/main">
          <x14:cfRule type="iconSet" priority="12" id="{79B3FECC-88F8-41D6-A942-E51E4E249C14}">
            <x14:iconSet iconSet="3Symbols2" showValue="0" custom="1">
              <x14:cfvo type="percent">
                <xm:f>0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Symbols2" iconId="1"/>
              <x14:cfIcon iconSet="3Symbols2" iconId="0"/>
            </x14:iconSet>
          </x14:cfRule>
          <xm:sqref>H25:H39</xm:sqref>
        </x14:conditionalFormatting>
      </x14:conditionalFormattings>
    </ext>
  </extLst>
</worksheet>
</file>

<file path=xl/worksheets/sheet3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Konzept">
    <tabColor theme="4" tint="-0.249977111117893"/>
  </sheetPr>
  <dimension ref="A1:L70"/>
  <sheetViews>
    <sheetView showGridLines="0" zoomScaleNormal="100" workbookViewId="0">
      <pane ySplit="1" topLeftCell="A2" activePane="bottomLeft" state="frozen"/>
      <selection activeCell="B1" sqref="B1"/>
      <selection pane="bottomLeft"/>
    </sheetView>
  </sheetViews>
  <sheetFormatPr baseColWidth="10" defaultColWidth="11.44140625" defaultRowHeight="14.4" x14ac:dyDescent="0.3"/>
  <cols>
    <col min="1" max="1" width="7" style="635" customWidth="1"/>
    <col min="2" max="2" width="4" style="83" customWidth="1"/>
    <col min="3" max="3" width="3.21875" style="83" customWidth="1"/>
    <col min="4" max="4" width="89.21875" style="83" customWidth="1"/>
    <col min="5" max="5" width="3.21875" style="83" customWidth="1"/>
    <col min="6" max="6" width="22.21875" style="83" customWidth="1"/>
    <col min="7" max="7" width="22" style="83" customWidth="1"/>
    <col min="8" max="8" width="3.21875" style="83" customWidth="1"/>
    <col min="9" max="9" width="22" style="83" customWidth="1"/>
    <col min="10" max="10" width="3.21875" style="83" customWidth="1"/>
    <col min="11" max="11" width="64.44140625" style="83" customWidth="1"/>
    <col min="12" max="12" width="11.44140625" style="83"/>
    <col min="13" max="13" width="4.5546875" style="83" customWidth="1"/>
    <col min="14" max="16384" width="11.44140625" style="83"/>
  </cols>
  <sheetData>
    <row r="1" spans="1:12" s="82" customFormat="1" ht="43.95" customHeight="1" x14ac:dyDescent="0.3">
      <c r="A1" s="632"/>
      <c r="B1" s="79"/>
      <c r="C1" s="140" t="str">
        <f ca="1">' '!A531</f>
        <v>M A R K E T I N G  -  P L A N</v>
      </c>
      <c r="D1" s="80"/>
      <c r="E1" s="79"/>
      <c r="F1" s="182"/>
      <c r="G1" s="182"/>
      <c r="H1" s="79"/>
      <c r="I1" s="182"/>
      <c r="J1" s="79"/>
      <c r="K1" s="182"/>
      <c r="L1" s="182"/>
    </row>
    <row r="2" spans="1:12" ht="21.75" customHeight="1" x14ac:dyDescent="0.3">
      <c r="A2" s="633"/>
      <c r="C2" s="84"/>
    </row>
    <row r="3" spans="1:12" ht="18" customHeight="1" x14ac:dyDescent="0.3">
      <c r="A3" s="634"/>
    </row>
    <row r="4" spans="1:12" ht="25.8" x14ac:dyDescent="0.5">
      <c r="C4" s="636" t="str">
        <f ca="1">' '!A575</f>
        <v>Inhaltsverzeichnis</v>
      </c>
      <c r="D4" s="636"/>
      <c r="E4" s="636"/>
    </row>
    <row r="5" spans="1:12" ht="15" customHeight="1" x14ac:dyDescent="0.3">
      <c r="C5" s="83">
        <v>1</v>
      </c>
      <c r="D5" s="83" t="str">
        <f ca="1">D18</f>
        <v>Management Summary</v>
      </c>
    </row>
    <row r="6" spans="1:12" ht="15" customHeight="1" x14ac:dyDescent="0.3">
      <c r="C6" s="83">
        <v>2</v>
      </c>
      <c r="D6" s="83" t="str">
        <f ca="1">D28</f>
        <v>Analyse der aktuellen Marketingsituation</v>
      </c>
    </row>
    <row r="7" spans="1:12" ht="15" customHeight="1" x14ac:dyDescent="0.3">
      <c r="C7" s="83">
        <v>3</v>
      </c>
      <c r="D7" s="83" t="str">
        <f ca="1">D36</f>
        <v>SWOT-Analyse</v>
      </c>
    </row>
    <row r="8" spans="1:12" ht="15" customHeight="1" x14ac:dyDescent="0.3">
      <c r="C8" s="83">
        <v>4</v>
      </c>
      <c r="D8" s="83" t="str">
        <f ca="1">D44</f>
        <v>Planziele</v>
      </c>
    </row>
    <row r="9" spans="1:12" ht="15" customHeight="1" x14ac:dyDescent="0.3">
      <c r="C9" s="83">
        <v>5</v>
      </c>
      <c r="D9" s="83" t="str">
        <f ca="1">D50</f>
        <v>Marketing-Strategien</v>
      </c>
    </row>
    <row r="10" spans="1:12" ht="15" customHeight="1" x14ac:dyDescent="0.3">
      <c r="C10" s="83">
        <v>6</v>
      </c>
      <c r="D10" s="83" t="str">
        <f ca="1">D53</f>
        <v>Massnahmenplan</v>
      </c>
    </row>
    <row r="11" spans="1:12" ht="15" customHeight="1" x14ac:dyDescent="0.3">
      <c r="C11" s="83">
        <v>7</v>
      </c>
      <c r="D11" s="83" t="str">
        <f ca="1">D59</f>
        <v>Ergebnisprognose</v>
      </c>
    </row>
    <row r="12" spans="1:12" ht="15" customHeight="1" x14ac:dyDescent="0.3">
      <c r="C12" s="83">
        <v>8</v>
      </c>
      <c r="D12" s="83" t="str">
        <f ca="1">D62</f>
        <v>Fazit</v>
      </c>
    </row>
    <row r="13" spans="1:12" ht="15" customHeight="1" x14ac:dyDescent="0.3">
      <c r="C13" s="83">
        <v>9</v>
      </c>
      <c r="D13" s="83" t="str">
        <f ca="1">D66</f>
        <v>Anhang</v>
      </c>
    </row>
    <row r="14" spans="1:12" ht="12.75" customHeight="1" x14ac:dyDescent="0.3"/>
    <row r="15" spans="1:12" ht="15" customHeight="1" x14ac:dyDescent="0.3">
      <c r="C15" s="1262"/>
      <c r="D15" s="1262"/>
    </row>
    <row r="16" spans="1:12" ht="14.25" customHeight="1" x14ac:dyDescent="0.3">
      <c r="C16" s="1263" t="str">
        <f ca="1">' '!A715</f>
        <v>Fügen Sie hier den Link zum Dokument mit der rechten Maustaste ein</v>
      </c>
      <c r="D16" s="1263"/>
    </row>
    <row r="17" spans="3:5" ht="14.25" customHeight="1" x14ac:dyDescent="0.3"/>
    <row r="18" spans="3:5" ht="18" x14ac:dyDescent="0.35">
      <c r="C18" s="637">
        <v>1</v>
      </c>
      <c r="D18" s="638" t="str">
        <f ca="1">' '!A532</f>
        <v>Management Summary</v>
      </c>
      <c r="E18" s="639"/>
    </row>
    <row r="19" spans="3:5" ht="15" customHeight="1" x14ac:dyDescent="0.3">
      <c r="D19" s="83" t="str">
        <f ca="1">' '!A533</f>
        <v>Das wichtigste auf max. einer Seite zusammenfassen:</v>
      </c>
    </row>
    <row r="20" spans="3:5" ht="15" customHeight="1" x14ac:dyDescent="0.3">
      <c r="C20" s="637"/>
      <c r="D20" s="640" t="str">
        <f ca="1">' '!A534</f>
        <v>Ausgangslage und Problemstellung?</v>
      </c>
    </row>
    <row r="21" spans="3:5" ht="15" customHeight="1" x14ac:dyDescent="0.3">
      <c r="C21" s="633"/>
      <c r="D21" s="640" t="str">
        <f ca="1">' '!A535</f>
        <v>Projektziele?</v>
      </c>
    </row>
    <row r="22" spans="3:5" ht="15" customHeight="1" x14ac:dyDescent="0.3">
      <c r="C22" s="633"/>
      <c r="D22" s="640" t="str">
        <f ca="1">' '!A536</f>
        <v>Meilensteine</v>
      </c>
    </row>
    <row r="23" spans="3:5" ht="15" customHeight="1" x14ac:dyDescent="0.3">
      <c r="C23" s="633"/>
      <c r="D23" s="640" t="str">
        <f ca="1">' '!A537</f>
        <v>Vorgehen?</v>
      </c>
    </row>
    <row r="24" spans="3:5" ht="15" customHeight="1" x14ac:dyDescent="0.3">
      <c r="C24" s="633"/>
      <c r="D24" s="640" t="str">
        <f ca="1">' '!A538</f>
        <v>Befunde/Lösungen?</v>
      </c>
    </row>
    <row r="25" spans="3:5" ht="15" customHeight="1" x14ac:dyDescent="0.3">
      <c r="C25" s="633"/>
      <c r="D25" s="640" t="str">
        <f ca="1">' '!A539</f>
        <v>Was soll vom Auftraggeber aufgrund dieses Konzepts entschieden werden (z.B. Go/No Go)?</v>
      </c>
    </row>
    <row r="26" spans="3:5" ht="15" customHeight="1" x14ac:dyDescent="0.3">
      <c r="C26" s="633"/>
      <c r="D26" s="640" t="str">
        <f ca="1">' '!A540</f>
        <v>Fazit?</v>
      </c>
      <c r="E26" s="639"/>
    </row>
    <row r="27" spans="3:5" ht="15" customHeight="1" x14ac:dyDescent="0.3">
      <c r="C27" s="633"/>
      <c r="D27" s="640"/>
      <c r="E27" s="639"/>
    </row>
    <row r="28" spans="3:5" ht="18" x14ac:dyDescent="0.35">
      <c r="C28" s="637">
        <v>2</v>
      </c>
      <c r="D28" s="638" t="str">
        <f ca="1">' '!A541</f>
        <v>Analyse der aktuellen Marketingsituation</v>
      </c>
      <c r="E28" s="641"/>
    </row>
    <row r="29" spans="3:5" ht="15" customHeight="1" x14ac:dyDescent="0.3">
      <c r="C29" s="637"/>
      <c r="D29" s="83" t="str">
        <f ca="1">' '!A542</f>
        <v>Wichtige Hintergrunddaten über:</v>
      </c>
      <c r="E29" s="641"/>
    </row>
    <row r="30" spans="3:5" ht="15" customHeight="1" x14ac:dyDescent="0.3">
      <c r="C30" s="633"/>
      <c r="D30" s="640" t="str">
        <f ca="1">' '!A543</f>
        <v>Markt</v>
      </c>
      <c r="E30" s="641"/>
    </row>
    <row r="31" spans="3:5" ht="15" customHeight="1" x14ac:dyDescent="0.3">
      <c r="C31" s="633"/>
      <c r="D31" s="640" t="str">
        <f ca="1">' '!A544</f>
        <v>Produkt</v>
      </c>
      <c r="E31" s="641"/>
    </row>
    <row r="32" spans="3:5" ht="15" customHeight="1" x14ac:dyDescent="0.3">
      <c r="C32" s="633"/>
      <c r="D32" s="640" t="str">
        <f ca="1">' '!A545</f>
        <v>Konkurrenz</v>
      </c>
      <c r="E32" s="641"/>
    </row>
    <row r="33" spans="3:5" ht="15" customHeight="1" x14ac:dyDescent="0.3">
      <c r="C33" s="633"/>
      <c r="D33" s="640" t="str">
        <f ca="1">' '!A546</f>
        <v>Distribution</v>
      </c>
      <c r="E33" s="641"/>
    </row>
    <row r="34" spans="3:5" ht="15" customHeight="1" x14ac:dyDescent="0.3">
      <c r="C34" s="633"/>
      <c r="D34" s="640" t="str">
        <f ca="1">' '!A547</f>
        <v>Makroumfeld</v>
      </c>
    </row>
    <row r="35" spans="3:5" ht="15" customHeight="1" x14ac:dyDescent="0.3">
      <c r="C35" s="633"/>
    </row>
    <row r="36" spans="3:5" ht="18" x14ac:dyDescent="0.35">
      <c r="C36" s="637">
        <v>3</v>
      </c>
      <c r="D36" s="638" t="str">
        <f ca="1">' '!A548</f>
        <v>SWOT-Analyse</v>
      </c>
      <c r="E36" s="639"/>
    </row>
    <row r="37" spans="3:5" ht="15" customHeight="1" x14ac:dyDescent="0.3">
      <c r="C37" s="633"/>
      <c r="D37" s="83" t="str">
        <f ca="1">' '!A549</f>
        <v>Zusammenfassende Darstellung der wichtigsten:</v>
      </c>
      <c r="E37" s="641"/>
    </row>
    <row r="38" spans="3:5" ht="15" customHeight="1" x14ac:dyDescent="0.3">
      <c r="C38" s="637"/>
      <c r="D38" s="640" t="str">
        <f ca="1">' '!A550</f>
        <v>Chancen</v>
      </c>
      <c r="E38" s="641"/>
    </row>
    <row r="39" spans="3:5" ht="15" customHeight="1" x14ac:dyDescent="0.3">
      <c r="C39" s="637"/>
      <c r="D39" s="640" t="str">
        <f ca="1">' '!A551</f>
        <v>Gerfahren</v>
      </c>
      <c r="E39" s="641"/>
    </row>
    <row r="40" spans="3:5" ht="15" customHeight="1" x14ac:dyDescent="0.3">
      <c r="C40" s="637"/>
      <c r="D40" s="640" t="str">
        <f ca="1">' '!A552</f>
        <v>Stärken</v>
      </c>
      <c r="E40" s="641"/>
    </row>
    <row r="41" spans="3:5" ht="15" customHeight="1" x14ac:dyDescent="0.3">
      <c r="C41" s="637"/>
      <c r="D41" s="640" t="str">
        <f ca="1">' '!A553</f>
        <v>Schwächen</v>
      </c>
      <c r="E41" s="641"/>
    </row>
    <row r="42" spans="3:5" ht="15" customHeight="1" x14ac:dyDescent="0.3">
      <c r="C42" s="637"/>
      <c r="D42" s="640" t="str">
        <f ca="1">' '!A554</f>
        <v>Problemfragen für das Produkt, die im Plan zu berücksichtigen sind.</v>
      </c>
      <c r="E42" s="641"/>
    </row>
    <row r="43" spans="3:5" ht="15" customHeight="1" x14ac:dyDescent="0.3">
      <c r="C43" s="637"/>
      <c r="E43" s="639"/>
    </row>
    <row r="44" spans="3:5" ht="18" x14ac:dyDescent="0.35">
      <c r="C44" s="637">
        <v>4</v>
      </c>
      <c r="D44" s="638" t="str">
        <f ca="1">' '!A555</f>
        <v>Planziele</v>
      </c>
      <c r="E44" s="641"/>
    </row>
    <row r="45" spans="3:5" ht="15" customHeight="1" x14ac:dyDescent="0.3">
      <c r="C45" s="637"/>
      <c r="D45" s="83" t="str">
        <f ca="1">' '!A556</f>
        <v xml:space="preserve">Definition der Planziele für: </v>
      </c>
      <c r="E45" s="641"/>
    </row>
    <row r="46" spans="3:5" ht="15" customHeight="1" x14ac:dyDescent="0.3">
      <c r="C46" s="637"/>
      <c r="D46" s="640" t="str">
        <f ca="1">' '!A557</f>
        <v>Umsatz</v>
      </c>
      <c r="E46" s="641"/>
    </row>
    <row r="47" spans="3:5" ht="15" customHeight="1" x14ac:dyDescent="0.3">
      <c r="C47" s="637"/>
      <c r="D47" s="640" t="str">
        <f ca="1">' '!A558</f>
        <v>Marktanteil</v>
      </c>
      <c r="E47" s="641"/>
    </row>
    <row r="48" spans="3:5" ht="15" customHeight="1" x14ac:dyDescent="0.3">
      <c r="C48" s="637"/>
      <c r="D48" s="640" t="str">
        <f ca="1">' '!A559</f>
        <v>Gewinn</v>
      </c>
      <c r="E48" s="639"/>
    </row>
    <row r="49" spans="1:5" ht="15" customHeight="1" x14ac:dyDescent="0.3">
      <c r="C49" s="637"/>
      <c r="D49" s="640"/>
      <c r="E49" s="639"/>
    </row>
    <row r="50" spans="1:5" ht="18" x14ac:dyDescent="0.35">
      <c r="A50" s="642"/>
      <c r="C50" s="637">
        <v>5</v>
      </c>
      <c r="D50" s="638" t="str">
        <f ca="1">' '!A560</f>
        <v>Marketing-Strategien</v>
      </c>
      <c r="E50" s="641"/>
    </row>
    <row r="51" spans="1:5" ht="15" customHeight="1" x14ac:dyDescent="0.3">
      <c r="C51" s="637"/>
      <c r="D51" s="83" t="str">
        <f ca="1">' '!A561</f>
        <v>Strategien zur Erreichung der Planziele</v>
      </c>
      <c r="E51" s="641"/>
    </row>
    <row r="52" spans="1:5" ht="15" customHeight="1" x14ac:dyDescent="0.3">
      <c r="B52" s="643"/>
      <c r="C52" s="639"/>
    </row>
    <row r="53" spans="1:5" ht="18" x14ac:dyDescent="0.35">
      <c r="C53" s="637">
        <v>6</v>
      </c>
      <c r="D53" s="638" t="str">
        <f ca="1">' '!A562</f>
        <v>Massnahmenplan</v>
      </c>
    </row>
    <row r="54" spans="1:5" ht="15" customHeight="1" x14ac:dyDescent="0.3">
      <c r="D54" s="83" t="str">
        <f ca="1">' '!A563</f>
        <v>Für jede Massnahme:</v>
      </c>
    </row>
    <row r="55" spans="1:5" ht="15" customHeight="1" x14ac:dyDescent="0.3">
      <c r="A55" s="642"/>
      <c r="D55" s="640" t="str">
        <f ca="1">' '!A564</f>
        <v>Projektauftrag</v>
      </c>
    </row>
    <row r="56" spans="1:5" ht="15" customHeight="1" x14ac:dyDescent="0.3">
      <c r="D56" s="640" t="str">
        <f ca="1">' '!A565</f>
        <v>Projektleitung</v>
      </c>
    </row>
    <row r="57" spans="1:5" ht="15" customHeight="1" x14ac:dyDescent="0.3">
      <c r="D57" s="640" t="str">
        <f ca="1">' '!A566</f>
        <v>Budget</v>
      </c>
    </row>
    <row r="58" spans="1:5" ht="15" customHeight="1" x14ac:dyDescent="0.3"/>
    <row r="59" spans="1:5" ht="18" x14ac:dyDescent="0.35">
      <c r="C59" s="637">
        <v>7</v>
      </c>
      <c r="D59" s="638" t="str">
        <f ca="1">' '!A568</f>
        <v>Ergebnisprognose</v>
      </c>
    </row>
    <row r="60" spans="1:5" ht="15" customHeight="1" x14ac:dyDescent="0.3">
      <c r="D60" s="83" t="str">
        <f ca="1">' '!A569</f>
        <v>Zusammenfassende Darstellung des voraussichtlichen Ertrags und wie er sich zusammensetzt.</v>
      </c>
    </row>
    <row r="61" spans="1:5" ht="15" customHeight="1" x14ac:dyDescent="0.3"/>
    <row r="62" spans="1:5" ht="18" x14ac:dyDescent="0.35">
      <c r="C62" s="637">
        <v>8</v>
      </c>
      <c r="D62" s="638" t="str">
        <f ca="1">' '!A570</f>
        <v>Fazit</v>
      </c>
    </row>
    <row r="63" spans="1:5" ht="15" customHeight="1" x14ac:dyDescent="0.3">
      <c r="D63" s="83" t="str">
        <f ca="1">' '!A571</f>
        <v>Welche Schlüsse können gezogen werden?</v>
      </c>
    </row>
    <row r="64" spans="1:5" ht="15" customHeight="1" x14ac:dyDescent="0.3">
      <c r="D64" s="83" t="str">
        <f ca="1">' '!A572</f>
        <v>Evt. persönliche Anmerkungen?</v>
      </c>
    </row>
    <row r="65" spans="2:4" ht="15" customHeight="1" x14ac:dyDescent="0.3"/>
    <row r="66" spans="2:4" ht="18" x14ac:dyDescent="0.35">
      <c r="C66" s="637">
        <v>9</v>
      </c>
      <c r="D66" s="638" t="str">
        <f ca="1">' '!A573</f>
        <v>Anhang</v>
      </c>
    </row>
    <row r="67" spans="2:4" ht="15" customHeight="1" x14ac:dyDescent="0.3"/>
    <row r="68" spans="2:4" ht="15" customHeight="1" x14ac:dyDescent="0.3"/>
    <row r="69" spans="2:4" ht="15" customHeight="1" x14ac:dyDescent="0.3">
      <c r="B69" s="130" t="s">
        <v>2792</v>
      </c>
      <c r="C69" s="93"/>
    </row>
    <row r="70" spans="2:4" ht="15" customHeight="1" x14ac:dyDescent="0.3"/>
  </sheetData>
  <sheetProtection sheet="1" objects="1" scenarios="1" formatCells="0" formatColumns="0" formatRows="0" insertHyperlinks="0" sort="0" autoFilter="0"/>
  <mergeCells count="2">
    <mergeCell ref="C15:D15"/>
    <mergeCell ref="C16:D16"/>
  </mergeCells>
  <hyperlinks>
    <hyperlink ref="D5" location="Marketingplan!D18" display="Marketingplan!D18" xr:uid="{00000000-0004-0000-1F00-000000000000}"/>
    <hyperlink ref="D6" location="Marketingplan!D28" display="Marketingplan!D28" xr:uid="{00000000-0004-0000-1F00-000001000000}"/>
    <hyperlink ref="D7" location="Marketingplan!D36" display="Marketingplan!D36" xr:uid="{00000000-0004-0000-1F00-000002000000}"/>
    <hyperlink ref="D8" location="Marketingplan!D44" display="Marketingplan!D44" xr:uid="{00000000-0004-0000-1F00-000003000000}"/>
    <hyperlink ref="D9" location="Marketingplan!D50" display="Marketingplan!D50" xr:uid="{00000000-0004-0000-1F00-000004000000}"/>
    <hyperlink ref="D10" location="Marketingplan!D53" display="Marketingplan!D53" xr:uid="{00000000-0004-0000-1F00-000005000000}"/>
    <hyperlink ref="D11" location="Marketingplan!D59" display="Marketingplan!D59" xr:uid="{00000000-0004-0000-1F00-000006000000}"/>
    <hyperlink ref="D12" location="Marketingplan!D62" display="Marketingplan!D62" xr:uid="{00000000-0004-0000-1F00-000007000000}"/>
  </hyperlinks>
  <pageMargins left="0.23622047244094491" right="0.23622047244094491" top="0.35433070866141736" bottom="0.74803149606299213" header="0.31496062992125984" footer="0.31496062992125984"/>
  <pageSetup paperSize="9" orientation="portrait" r:id="rId1"/>
  <headerFooter>
    <oddFooter>&amp;L&amp;8&amp;K00-034(c) S. Imboden&amp;R&amp;8&amp;K00-049Seite &amp;P von &amp;N</oddFooter>
  </headerFooter>
  <drawing r:id="rId2"/>
  <legacyDrawing r:id="rId3"/>
</worksheet>
</file>

<file path=xl/worksheets/sheet3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Kennzahlen">
    <tabColor theme="5" tint="0.59999389629810485"/>
    <pageSetUpPr fitToPage="1"/>
  </sheetPr>
  <dimension ref="B1:J50"/>
  <sheetViews>
    <sheetView showGridLines="0" zoomScaleNormal="100" workbookViewId="0">
      <pane xSplit="5" ySplit="6" topLeftCell="F7" activePane="bottomRight" state="frozen"/>
      <selection activeCell="B1" sqref="B1"/>
      <selection pane="topRight" activeCell="B1" sqref="B1"/>
      <selection pane="bottomLeft" activeCell="B1" sqref="B1"/>
      <selection pane="bottomRight"/>
    </sheetView>
  </sheetViews>
  <sheetFormatPr baseColWidth="10" defaultColWidth="11.44140625" defaultRowHeight="13.8" x14ac:dyDescent="0.3"/>
  <cols>
    <col min="1" max="1" width="7" style="433" customWidth="1"/>
    <col min="2" max="2" width="1.21875" style="150" customWidth="1"/>
    <col min="3" max="3" width="4.21875" style="431" customWidth="1"/>
    <col min="4" max="4" width="58.21875" style="433" customWidth="1"/>
    <col min="5" max="5" width="3.77734375" style="433" customWidth="1"/>
    <col min="6" max="10" width="11.5546875" style="433" customWidth="1"/>
    <col min="11" max="16384" width="11.44140625" style="433"/>
  </cols>
  <sheetData>
    <row r="1" spans="2:10" s="150" customFormat="1" ht="45" customHeight="1" x14ac:dyDescent="0.3">
      <c r="C1" s="148" t="str">
        <f ca="1">' '!A686</f>
        <v>PLAN ERFOLGSRECHUNG</v>
      </c>
      <c r="D1" s="607"/>
      <c r="E1" s="607"/>
      <c r="F1" s="607"/>
      <c r="G1" s="148"/>
      <c r="H1" s="148"/>
      <c r="I1" s="148"/>
      <c r="J1" s="80"/>
    </row>
    <row r="2" spans="2:10" s="93" customFormat="1" ht="5.55" customHeight="1" x14ac:dyDescent="0.3">
      <c r="B2" s="84"/>
      <c r="C2" s="379"/>
      <c r="D2" s="379"/>
      <c r="E2" s="379"/>
    </row>
    <row r="3" spans="2:10" s="93" customFormat="1" ht="5.25" customHeight="1" x14ac:dyDescent="0.3">
      <c r="B3" s="608"/>
      <c r="C3" s="379"/>
      <c r="D3" s="379"/>
      <c r="E3" s="379"/>
    </row>
    <row r="4" spans="2:10" s="150" customFormat="1" ht="12" customHeight="1" x14ac:dyDescent="0.3">
      <c r="B4" s="382"/>
      <c r="C4" s="382"/>
      <c r="D4" s="382"/>
      <c r="E4" s="382"/>
      <c r="F4" s="382"/>
      <c r="G4" s="382"/>
      <c r="H4" s="382"/>
      <c r="I4" s="382"/>
      <c r="J4" s="382"/>
    </row>
    <row r="5" spans="2:10" s="400" customFormat="1" ht="18.75" customHeight="1" x14ac:dyDescent="0.3">
      <c r="B5" s="609"/>
      <c r="C5" s="610"/>
      <c r="D5" s="611"/>
      <c r="E5" s="612"/>
      <c r="F5" s="613">
        <f ca="1">YEAR(TODAY())</f>
        <v>2026</v>
      </c>
      <c r="G5" s="613">
        <f ca="1">F5+1</f>
        <v>2027</v>
      </c>
      <c r="H5" s="613">
        <f t="shared" ref="H5:J5" ca="1" si="0">G5+1</f>
        <v>2028</v>
      </c>
      <c r="I5" s="613">
        <f t="shared" ca="1" si="0"/>
        <v>2029</v>
      </c>
      <c r="J5" s="613">
        <f t="shared" ca="1" si="0"/>
        <v>2030</v>
      </c>
    </row>
    <row r="6" spans="2:10" s="400" customFormat="1" ht="9" customHeight="1" x14ac:dyDescent="0.3">
      <c r="B6" s="609"/>
      <c r="C6" s="432"/>
      <c r="D6" s="614"/>
      <c r="E6" s="614"/>
      <c r="F6" s="615"/>
      <c r="G6" s="615"/>
      <c r="H6" s="615"/>
      <c r="I6" s="615"/>
      <c r="J6" s="615"/>
    </row>
    <row r="7" spans="2:10" ht="14.4" x14ac:dyDescent="0.3">
      <c r="B7" s="616"/>
      <c r="C7" s="617">
        <v>1</v>
      </c>
      <c r="D7" s="618" t="str">
        <f ca="1">' '!A687</f>
        <v>Betriebsertrag aus Lieferungen und Leistungen (Umsatz)</v>
      </c>
      <c r="E7" s="618"/>
      <c r="F7" s="619"/>
      <c r="G7" s="619"/>
      <c r="H7" s="619"/>
      <c r="I7" s="619"/>
      <c r="J7" s="619"/>
    </row>
    <row r="8" spans="2:10" ht="14.4" x14ac:dyDescent="0.3">
      <c r="B8" s="616"/>
      <c r="C8" s="617">
        <v>2</v>
      </c>
      <c r="D8" s="620" t="str">
        <f ca="1">' '!A689</f>
        <v>- Aufwand für Material, Waren und Drittleistungen</v>
      </c>
      <c r="E8" s="620"/>
      <c r="F8" s="621"/>
      <c r="G8" s="622"/>
      <c r="H8" s="622"/>
      <c r="I8" s="622"/>
      <c r="J8" s="622"/>
    </row>
    <row r="9" spans="2:10" ht="14.4" x14ac:dyDescent="0.3">
      <c r="B9" s="616"/>
      <c r="C9" s="617">
        <v>3</v>
      </c>
      <c r="D9" s="618" t="str">
        <f ca="1">' '!A690</f>
        <v>Bruttoergebnis (Bruttogewinn)</v>
      </c>
      <c r="E9" s="618"/>
      <c r="F9" s="623">
        <f>F7-F8</f>
        <v>0</v>
      </c>
      <c r="G9" s="623">
        <f t="shared" ref="G9:J9" si="1">G7-G8</f>
        <v>0</v>
      </c>
      <c r="H9" s="623">
        <f t="shared" si="1"/>
        <v>0</v>
      </c>
      <c r="I9" s="623">
        <f t="shared" si="1"/>
        <v>0</v>
      </c>
      <c r="J9" s="623">
        <f t="shared" si="1"/>
        <v>0</v>
      </c>
    </row>
    <row r="10" spans="2:10" ht="14.4" x14ac:dyDescent="0.3">
      <c r="B10" s="616"/>
      <c r="C10" s="617">
        <v>4</v>
      </c>
      <c r="D10" s="620" t="str">
        <f ca="1">' '!A691</f>
        <v>- Personalaufwand</v>
      </c>
      <c r="E10" s="620"/>
      <c r="F10" s="621"/>
      <c r="G10" s="622"/>
      <c r="H10" s="622"/>
      <c r="I10" s="622"/>
      <c r="J10" s="622"/>
    </row>
    <row r="11" spans="2:10" ht="14.4" x14ac:dyDescent="0.3">
      <c r="B11" s="616"/>
      <c r="C11" s="617">
        <v>5</v>
      </c>
      <c r="D11" s="620" t="str">
        <f ca="1">' '!A692</f>
        <v>- Raumaufwand (z.B. Miete)</v>
      </c>
      <c r="E11" s="620"/>
      <c r="F11" s="621"/>
      <c r="G11" s="622"/>
      <c r="H11" s="622"/>
      <c r="I11" s="622"/>
      <c r="J11" s="622"/>
    </row>
    <row r="12" spans="2:10" ht="14.4" x14ac:dyDescent="0.3">
      <c r="B12" s="616"/>
      <c r="C12" s="617">
        <v>6</v>
      </c>
      <c r="D12" s="620" t="str">
        <f ca="1">' '!A693</f>
        <v>- Unterhalt, Reparaturen, Ersatz, Leasing</v>
      </c>
      <c r="E12" s="620"/>
      <c r="F12" s="621"/>
      <c r="G12" s="622"/>
      <c r="H12" s="622"/>
      <c r="I12" s="622"/>
      <c r="J12" s="622"/>
    </row>
    <row r="13" spans="2:10" ht="14.4" x14ac:dyDescent="0.3">
      <c r="B13" s="616"/>
      <c r="C13" s="617">
        <v>7</v>
      </c>
      <c r="D13" s="620" t="str">
        <f ca="1">' '!A694</f>
        <v>- Verwaltungs- und Informatikaufwand</v>
      </c>
      <c r="E13" s="620"/>
      <c r="F13" s="621"/>
      <c r="G13" s="622"/>
      <c r="H13" s="624"/>
      <c r="I13" s="624"/>
      <c r="J13" s="624"/>
    </row>
    <row r="14" spans="2:10" ht="14.4" x14ac:dyDescent="0.3">
      <c r="B14" s="616"/>
      <c r="C14" s="617">
        <v>8</v>
      </c>
      <c r="D14" s="620" t="str">
        <f ca="1">' '!A695</f>
        <v>- Fahrzeug- und Transportaufwand</v>
      </c>
      <c r="E14" s="620"/>
      <c r="F14" s="621"/>
      <c r="G14" s="622"/>
      <c r="H14" s="624"/>
      <c r="I14" s="624"/>
      <c r="J14" s="624"/>
    </row>
    <row r="15" spans="2:10" ht="14.4" x14ac:dyDescent="0.3">
      <c r="B15" s="616"/>
      <c r="C15" s="617">
        <v>9</v>
      </c>
      <c r="D15" s="620" t="str">
        <f ca="1">' '!A696</f>
        <v>- Sachversicherungen, Abgaben, Gebühren, Bewilligungen</v>
      </c>
      <c r="E15" s="620"/>
      <c r="F15" s="621"/>
      <c r="G15" s="622"/>
      <c r="H15" s="624"/>
      <c r="I15" s="624"/>
      <c r="J15" s="624"/>
    </row>
    <row r="16" spans="2:10" ht="14.4" x14ac:dyDescent="0.3">
      <c r="B16" s="616"/>
      <c r="C16" s="617">
        <v>10</v>
      </c>
      <c r="D16" s="620" t="str">
        <f ca="1">' '!A697</f>
        <v>- Energie- und Entsorgungsaufwand</v>
      </c>
      <c r="E16" s="620"/>
      <c r="F16" s="621"/>
      <c r="G16" s="622"/>
      <c r="H16" s="624"/>
      <c r="I16" s="624"/>
      <c r="J16" s="624"/>
    </row>
    <row r="17" spans="2:10" ht="14.4" x14ac:dyDescent="0.3">
      <c r="B17" s="616"/>
      <c r="C17" s="617">
        <v>11</v>
      </c>
      <c r="D17" s="620" t="str">
        <f ca="1">' '!A698</f>
        <v>- Büroaufwand</v>
      </c>
      <c r="E17" s="620"/>
      <c r="F17" s="621"/>
      <c r="G17" s="622"/>
      <c r="H17" s="624"/>
      <c r="I17" s="624"/>
      <c r="J17" s="624"/>
    </row>
    <row r="18" spans="2:10" ht="14.4" x14ac:dyDescent="0.3">
      <c r="B18" s="616"/>
      <c r="C18" s="617">
        <v>12</v>
      </c>
      <c r="D18" s="620" t="str">
        <f ca="1">' '!A699</f>
        <v>- Werbe- &amp; Marketingaufwand</v>
      </c>
      <c r="E18" s="620"/>
      <c r="F18" s="621"/>
      <c r="G18" s="622"/>
      <c r="H18" s="624"/>
      <c r="I18" s="624"/>
      <c r="J18" s="624"/>
    </row>
    <row r="19" spans="2:10" ht="14.4" x14ac:dyDescent="0.3">
      <c r="B19" s="616"/>
      <c r="C19" s="617">
        <v>13</v>
      </c>
      <c r="D19" s="620" t="str">
        <f ca="1">' '!A700</f>
        <v>- Repräsentationsauslagen</v>
      </c>
      <c r="E19" s="620"/>
      <c r="F19" s="621"/>
      <c r="G19" s="622"/>
      <c r="H19" s="624"/>
      <c r="I19" s="624"/>
      <c r="J19" s="624"/>
    </row>
    <row r="20" spans="2:10" ht="14.4" x14ac:dyDescent="0.3">
      <c r="B20" s="616"/>
      <c r="C20" s="617">
        <v>14</v>
      </c>
      <c r="D20" s="620" t="str">
        <f ca="1">' '!A701</f>
        <v>- Bücher</v>
      </c>
      <c r="E20" s="620"/>
      <c r="F20" s="621"/>
      <c r="G20" s="622"/>
      <c r="H20" s="624"/>
      <c r="I20" s="624"/>
      <c r="J20" s="624"/>
    </row>
    <row r="21" spans="2:10" ht="14.4" x14ac:dyDescent="0.3">
      <c r="B21" s="616"/>
      <c r="C21" s="617">
        <v>15</v>
      </c>
      <c r="D21" s="620" t="str">
        <f ca="1">' '!A702</f>
        <v>- Übriger Betriebsaufwand</v>
      </c>
      <c r="E21" s="620"/>
      <c r="F21" s="621"/>
      <c r="G21" s="622"/>
      <c r="H21" s="622"/>
      <c r="I21" s="622"/>
      <c r="J21" s="622"/>
    </row>
    <row r="22" spans="2:10" ht="14.4" x14ac:dyDescent="0.3">
      <c r="B22" s="616"/>
      <c r="C22" s="617">
        <v>16</v>
      </c>
      <c r="D22" s="618" t="str">
        <f ca="1">' '!A703</f>
        <v>EBITDA</v>
      </c>
      <c r="E22" s="618"/>
      <c r="F22" s="623">
        <f>F9-(SUM(F10:F21))</f>
        <v>0</v>
      </c>
      <c r="G22" s="623">
        <f t="shared" ref="G22:J22" si="2">G9-(SUM(G10:G21))</f>
        <v>0</v>
      </c>
      <c r="H22" s="623">
        <f t="shared" si="2"/>
        <v>0</v>
      </c>
      <c r="I22" s="623">
        <f t="shared" si="2"/>
        <v>0</v>
      </c>
      <c r="J22" s="623">
        <f t="shared" si="2"/>
        <v>0</v>
      </c>
    </row>
    <row r="23" spans="2:10" ht="14.4" x14ac:dyDescent="0.3">
      <c r="B23" s="616"/>
      <c r="C23" s="617">
        <v>17</v>
      </c>
      <c r="D23" s="620" t="str">
        <f ca="1">' '!A704</f>
        <v xml:space="preserve"> - Abschreibungen</v>
      </c>
      <c r="E23" s="620"/>
      <c r="F23" s="621"/>
      <c r="G23" s="622"/>
      <c r="H23" s="622"/>
      <c r="I23" s="622"/>
      <c r="J23" s="622"/>
    </row>
    <row r="24" spans="2:10" ht="14.4" x14ac:dyDescent="0.3">
      <c r="B24" s="616"/>
      <c r="C24" s="617">
        <v>18</v>
      </c>
      <c r="D24" s="618" t="str">
        <f ca="1">' '!A705</f>
        <v>EBIT</v>
      </c>
      <c r="E24" s="618"/>
      <c r="F24" s="623">
        <f>F22-F23</f>
        <v>0</v>
      </c>
      <c r="G24" s="623">
        <f t="shared" ref="G24:J24" si="3">G22-G23</f>
        <v>0</v>
      </c>
      <c r="H24" s="623">
        <f t="shared" si="3"/>
        <v>0</v>
      </c>
      <c r="I24" s="623">
        <f t="shared" si="3"/>
        <v>0</v>
      </c>
      <c r="J24" s="623">
        <f t="shared" si="3"/>
        <v>0</v>
      </c>
    </row>
    <row r="25" spans="2:10" ht="14.4" x14ac:dyDescent="0.3">
      <c r="B25" s="616"/>
      <c r="C25" s="617">
        <v>19</v>
      </c>
      <c r="D25" s="620" t="str">
        <f ca="1">' '!A706</f>
        <v>- Zinsaufwand</v>
      </c>
      <c r="E25" s="620"/>
      <c r="F25" s="621"/>
      <c r="G25" s="621"/>
      <c r="H25" s="621"/>
      <c r="I25" s="621"/>
      <c r="J25" s="621"/>
    </row>
    <row r="26" spans="2:10" ht="14.4" x14ac:dyDescent="0.3">
      <c r="B26" s="616"/>
      <c r="C26" s="617">
        <v>20</v>
      </c>
      <c r="D26" s="620" t="str">
        <f ca="1">' '!A707</f>
        <v>+ Zinsertrag</v>
      </c>
      <c r="E26" s="620"/>
      <c r="F26" s="621"/>
      <c r="G26" s="622"/>
      <c r="H26" s="622"/>
      <c r="I26" s="622"/>
      <c r="J26" s="622"/>
    </row>
    <row r="27" spans="2:10" ht="14.4" x14ac:dyDescent="0.3">
      <c r="B27" s="616"/>
      <c r="C27" s="617">
        <v>21</v>
      </c>
      <c r="D27" s="618" t="str">
        <f ca="1">' '!A708</f>
        <v>EBT</v>
      </c>
      <c r="E27" s="618"/>
      <c r="F27" s="623">
        <f>F24-F25+F26</f>
        <v>0</v>
      </c>
      <c r="G27" s="623">
        <f t="shared" ref="G27:J27" si="4">G24-G25+G26</f>
        <v>0</v>
      </c>
      <c r="H27" s="623">
        <f t="shared" si="4"/>
        <v>0</v>
      </c>
      <c r="I27" s="623">
        <f t="shared" si="4"/>
        <v>0</v>
      </c>
      <c r="J27" s="623">
        <f t="shared" si="4"/>
        <v>0</v>
      </c>
    </row>
    <row r="28" spans="2:10" ht="14.4" x14ac:dyDescent="0.3">
      <c r="B28" s="616"/>
      <c r="C28" s="617">
        <v>22</v>
      </c>
      <c r="D28" s="620" t="str">
        <f ca="1">' '!A709</f>
        <v>- Steuern</v>
      </c>
      <c r="E28" s="620"/>
      <c r="F28" s="621"/>
      <c r="G28" s="621"/>
      <c r="H28" s="621"/>
      <c r="I28" s="621"/>
      <c r="J28" s="621"/>
    </row>
    <row r="29" spans="2:10" ht="15" thickBot="1" x14ac:dyDescent="0.35">
      <c r="B29" s="616"/>
      <c r="C29" s="617">
        <v>23</v>
      </c>
      <c r="D29" s="625" t="str">
        <f ca="1">' '!A710</f>
        <v>Unternehmensgewinn/-verlust</v>
      </c>
      <c r="E29" s="625"/>
      <c r="F29" s="626">
        <f>F27-F28</f>
        <v>0</v>
      </c>
      <c r="G29" s="626">
        <f t="shared" ref="G29:J29" si="5">G27-G28</f>
        <v>0</v>
      </c>
      <c r="H29" s="626">
        <f t="shared" si="5"/>
        <v>0</v>
      </c>
      <c r="I29" s="626">
        <f t="shared" si="5"/>
        <v>0</v>
      </c>
      <c r="J29" s="626">
        <f t="shared" si="5"/>
        <v>0</v>
      </c>
    </row>
    <row r="30" spans="2:10" ht="3.6" customHeight="1" thickTop="1" x14ac:dyDescent="0.3">
      <c r="B30" s="616"/>
      <c r="C30" s="617"/>
      <c r="D30" s="618"/>
      <c r="E30" s="618"/>
      <c r="F30" s="627"/>
      <c r="G30" s="628"/>
      <c r="H30" s="628"/>
      <c r="I30" s="628"/>
      <c r="J30" s="628"/>
    </row>
    <row r="31" spans="2:10" x14ac:dyDescent="0.3">
      <c r="B31" s="433"/>
      <c r="C31" s="629"/>
    </row>
    <row r="32" spans="2:10" x14ac:dyDescent="0.3">
      <c r="B32" s="433"/>
      <c r="C32" s="629"/>
    </row>
    <row r="33" spans="2:10" x14ac:dyDescent="0.3">
      <c r="B33" s="433"/>
      <c r="C33" s="629"/>
      <c r="F33" s="630">
        <f ca="1">F5</f>
        <v>2026</v>
      </c>
      <c r="G33" s="630">
        <f ca="1">G5</f>
        <v>2027</v>
      </c>
      <c r="H33" s="630">
        <f ca="1">H5</f>
        <v>2028</v>
      </c>
      <c r="I33" s="630">
        <f ca="1">I5</f>
        <v>2029</v>
      </c>
      <c r="J33" s="630">
        <f ca="1">J5</f>
        <v>2030</v>
      </c>
    </row>
    <row r="34" spans="2:10" x14ac:dyDescent="0.3">
      <c r="B34" s="433"/>
      <c r="C34" s="629"/>
      <c r="E34" s="433" t="str">
        <f ca="1">D29</f>
        <v>Unternehmensgewinn/-verlust</v>
      </c>
      <c r="F34" s="631">
        <f>F29</f>
        <v>0</v>
      </c>
      <c r="G34" s="631">
        <f t="shared" ref="G34:J34" si="6">G29</f>
        <v>0</v>
      </c>
      <c r="H34" s="631">
        <f t="shared" si="6"/>
        <v>0</v>
      </c>
      <c r="I34" s="631">
        <f t="shared" si="6"/>
        <v>0</v>
      </c>
      <c r="J34" s="631">
        <f t="shared" si="6"/>
        <v>0</v>
      </c>
    </row>
    <row r="35" spans="2:10" x14ac:dyDescent="0.3">
      <c r="B35" s="433"/>
      <c r="C35" s="629"/>
    </row>
    <row r="36" spans="2:10" x14ac:dyDescent="0.3">
      <c r="B36" s="433"/>
      <c r="C36" s="629"/>
    </row>
    <row r="37" spans="2:10" x14ac:dyDescent="0.3">
      <c r="B37" s="433"/>
      <c r="C37" s="629"/>
    </row>
    <row r="38" spans="2:10" x14ac:dyDescent="0.3">
      <c r="B38" s="433"/>
      <c r="C38" s="629"/>
    </row>
    <row r="39" spans="2:10" x14ac:dyDescent="0.3">
      <c r="B39" s="433"/>
      <c r="C39" s="629"/>
    </row>
    <row r="40" spans="2:10" x14ac:dyDescent="0.3">
      <c r="B40" s="433"/>
      <c r="C40" s="629"/>
    </row>
    <row r="41" spans="2:10" x14ac:dyDescent="0.3">
      <c r="B41" s="433"/>
      <c r="C41" s="629"/>
    </row>
    <row r="42" spans="2:10" x14ac:dyDescent="0.3">
      <c r="B42" s="433"/>
      <c r="C42" s="629"/>
    </row>
    <row r="43" spans="2:10" x14ac:dyDescent="0.3">
      <c r="B43" s="433"/>
      <c r="C43" s="629"/>
    </row>
    <row r="44" spans="2:10" x14ac:dyDescent="0.3">
      <c r="B44" s="433"/>
      <c r="C44" s="629"/>
    </row>
    <row r="45" spans="2:10" x14ac:dyDescent="0.3">
      <c r="B45" s="433"/>
      <c r="C45" s="629"/>
    </row>
    <row r="46" spans="2:10" x14ac:dyDescent="0.3">
      <c r="B46" s="433"/>
      <c r="C46" s="629"/>
    </row>
    <row r="47" spans="2:10" x14ac:dyDescent="0.3">
      <c r="B47" s="433"/>
      <c r="C47" s="629"/>
    </row>
    <row r="48" spans="2:10" x14ac:dyDescent="0.3">
      <c r="B48" s="433"/>
      <c r="C48" s="629"/>
    </row>
    <row r="49" spans="2:3" x14ac:dyDescent="0.3">
      <c r="B49" s="433"/>
      <c r="C49" s="629"/>
    </row>
    <row r="50" spans="2:3" x14ac:dyDescent="0.3">
      <c r="B50" s="433"/>
      <c r="C50" s="130" t="s">
        <v>2792</v>
      </c>
    </row>
  </sheetData>
  <sheetProtection sheet="1" objects="1" scenarios="1" formatCells="0" formatColumns="0" formatRows="0" insertHyperlinks="0" sort="0" autoFilter="0"/>
  <conditionalFormatting sqref="C7:J29">
    <cfRule type="expression" dxfId="84" priority="1">
      <formula>MOD(ROW(XFD1048576),2)=0</formula>
    </cfRule>
  </conditionalFormatting>
  <conditionalFormatting sqref="F5:J5">
    <cfRule type="expression" dxfId="83" priority="2">
      <formula>F5=YEAR(TODAY())</formula>
    </cfRule>
  </conditionalFormatting>
  <pageMargins left="0.27559055118110237" right="3.937007874015748E-2" top="0.35433070866141736" bottom="0.35433070866141736" header="0.23622047244094491" footer="0.15748031496062992"/>
  <pageSetup paperSize="9" scale="74" orientation="landscape" r:id="rId1"/>
  <headerFooter>
    <oddFooter>&amp;L&amp;8&amp;K01+049(c) S. Imboden&amp;C&amp;8&amp;K01+049printed: &amp;D&amp;R&amp;8&amp;K01+049&amp;P/&amp;N</oddFooter>
  </headerFooter>
  <drawing r:id="rId2"/>
  <legacyDrawing r:id="rId3"/>
</worksheet>
</file>

<file path=xl/worksheets/sheet3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codeName="Tabelle46">
    <tabColor theme="4" tint="0.39997558519241921"/>
    <pageSetUpPr fitToPage="1"/>
  </sheetPr>
  <dimension ref="A1:J90"/>
  <sheetViews>
    <sheetView showGridLines="0" zoomScaleNormal="100" workbookViewId="0">
      <pane ySplit="4" topLeftCell="A5" activePane="bottomLeft" state="frozen"/>
      <selection activeCell="B1" sqref="B1"/>
      <selection pane="bottomLeft" activeCell="C5" sqref="C5"/>
    </sheetView>
  </sheetViews>
  <sheetFormatPr baseColWidth="10" defaultColWidth="12.5546875" defaultRowHeight="14.4" x14ac:dyDescent="0.3"/>
  <cols>
    <col min="1" max="1" width="7" style="83" customWidth="1"/>
    <col min="2" max="2" width="4.5546875" style="153" customWidth="1"/>
    <col min="3" max="3" width="29" style="153" customWidth="1"/>
    <col min="4" max="4" width="11.77734375" style="153" customWidth="1"/>
    <col min="5" max="5" width="12.44140625" style="153" bestFit="1" customWidth="1"/>
    <col min="6" max="6" width="31.77734375" style="153" customWidth="1"/>
    <col min="7" max="7" width="7" style="153" customWidth="1"/>
    <col min="8" max="8" width="26" style="153" customWidth="1"/>
    <col min="9" max="9" width="7" style="153" customWidth="1"/>
    <col min="10" max="10" width="0.21875" style="552" customWidth="1"/>
    <col min="11" max="18" width="4" style="153" customWidth="1"/>
    <col min="19" max="16384" width="12.5546875" style="153"/>
  </cols>
  <sheetData>
    <row r="1" spans="1:10" s="150" customFormat="1" ht="43.95" customHeight="1" x14ac:dyDescent="0.3">
      <c r="A1" s="139"/>
      <c r="B1" s="148" t="str">
        <f ca="1">' '!A237</f>
        <v>R I S I K O M A N A G E M E N T</v>
      </c>
      <c r="C1" s="148"/>
      <c r="D1" s="148"/>
      <c r="E1" s="148"/>
      <c r="F1" s="148"/>
      <c r="G1" s="148"/>
      <c r="H1" s="148"/>
      <c r="I1" s="80"/>
      <c r="J1" s="550"/>
    </row>
    <row r="2" spans="1:10" s="93" customFormat="1" ht="22.5" customHeight="1" x14ac:dyDescent="0.3">
      <c r="A2" s="83"/>
      <c r="B2" s="551"/>
      <c r="J2" s="96"/>
    </row>
    <row r="3" spans="1:10" ht="7.5" customHeight="1" x14ac:dyDescent="0.3">
      <c r="C3" s="93"/>
    </row>
    <row r="4" spans="1:10" ht="36" customHeight="1" thickBot="1" x14ac:dyDescent="0.35">
      <c r="B4" s="532" t="str">
        <f ca="1">' '!A246</f>
        <v>Nr.</v>
      </c>
      <c r="C4" s="533" t="str">
        <f ca="1">' '!A247</f>
        <v>Risiko</v>
      </c>
      <c r="D4" s="533" t="str">
        <f ca="1">' '!A250</f>
        <v>Schadens-ausmass</v>
      </c>
      <c r="E4" s="553" t="str">
        <f ca="1">' '!A249</f>
        <v>Eintretens-wahrscheinlich-keit</v>
      </c>
      <c r="F4" s="533" t="str">
        <f ca="1">' '!A248</f>
        <v>Auswirkungen</v>
      </c>
      <c r="G4" s="533" t="str">
        <f ca="1">' '!A251</f>
        <v>Trend</v>
      </c>
      <c r="H4" s="533" t="str">
        <f ca="1">' '!A252</f>
        <v>Mögliche Massnahmen</v>
      </c>
      <c r="I4" s="534" t="str">
        <f ca="1">' '!A253</f>
        <v>Status</v>
      </c>
    </row>
    <row r="5" spans="1:10" ht="23.4" x14ac:dyDescent="0.3">
      <c r="B5" s="554" t="s">
        <v>492</v>
      </c>
      <c r="C5" s="319" t="s">
        <v>1316</v>
      </c>
      <c r="D5" s="555">
        <v>3</v>
      </c>
      <c r="E5" s="555">
        <v>9</v>
      </c>
      <c r="F5" s="314"/>
      <c r="G5" s="556">
        <v>3</v>
      </c>
      <c r="H5" s="314"/>
      <c r="I5" s="557">
        <v>1</v>
      </c>
      <c r="J5" s="558">
        <v>1</v>
      </c>
    </row>
    <row r="6" spans="1:10" ht="23.4" x14ac:dyDescent="0.3">
      <c r="B6" s="559" t="s">
        <v>493</v>
      </c>
      <c r="C6" s="314" t="s">
        <v>1317</v>
      </c>
      <c r="D6" s="555">
        <v>8</v>
      </c>
      <c r="E6" s="555">
        <v>10</v>
      </c>
      <c r="F6" s="560"/>
      <c r="G6" s="561">
        <v>2</v>
      </c>
      <c r="H6" s="560"/>
      <c r="I6" s="562">
        <v>3</v>
      </c>
      <c r="J6" s="563">
        <v>1</v>
      </c>
    </row>
    <row r="7" spans="1:10" ht="23.4" x14ac:dyDescent="0.3">
      <c r="B7" s="564" t="s">
        <v>494</v>
      </c>
      <c r="C7" s="565"/>
      <c r="D7" s="555"/>
      <c r="E7" s="555"/>
      <c r="F7" s="566"/>
      <c r="G7" s="567"/>
      <c r="H7" s="566"/>
      <c r="I7" s="568"/>
      <c r="J7" s="563">
        <v>1</v>
      </c>
    </row>
    <row r="8" spans="1:10" ht="23.4" x14ac:dyDescent="0.3">
      <c r="B8" s="569" t="s">
        <v>495</v>
      </c>
      <c r="C8" s="570"/>
      <c r="D8" s="555"/>
      <c r="E8" s="555"/>
      <c r="F8" s="204"/>
      <c r="G8" s="571"/>
      <c r="H8" s="204"/>
      <c r="I8" s="572"/>
      <c r="J8" s="563">
        <v>1</v>
      </c>
    </row>
    <row r="9" spans="1:10" ht="23.4" x14ac:dyDescent="0.3">
      <c r="B9" s="573" t="s">
        <v>496</v>
      </c>
      <c r="C9" s="560"/>
      <c r="D9" s="555"/>
      <c r="E9" s="555"/>
      <c r="F9" s="272"/>
      <c r="G9" s="574"/>
      <c r="H9" s="272"/>
      <c r="I9" s="575"/>
      <c r="J9" s="563">
        <v>1</v>
      </c>
    </row>
    <row r="10" spans="1:10" ht="23.4" x14ac:dyDescent="0.3">
      <c r="B10" s="576" t="s">
        <v>497</v>
      </c>
      <c r="C10" s="577"/>
      <c r="D10" s="555"/>
      <c r="E10" s="555"/>
      <c r="F10" s="294"/>
      <c r="G10" s="578"/>
      <c r="H10" s="294"/>
      <c r="I10" s="579"/>
      <c r="J10" s="563">
        <v>1</v>
      </c>
    </row>
    <row r="11" spans="1:10" ht="23.4" x14ac:dyDescent="0.3">
      <c r="B11" s="580" t="s">
        <v>498</v>
      </c>
      <c r="C11" s="199"/>
      <c r="D11" s="555"/>
      <c r="E11" s="555"/>
      <c r="F11" s="570"/>
      <c r="G11" s="581"/>
      <c r="H11" s="289"/>
      <c r="I11" s="582"/>
      <c r="J11" s="563">
        <v>1</v>
      </c>
    </row>
    <row r="12" spans="1:10" ht="23.4" x14ac:dyDescent="0.3">
      <c r="B12" s="583" t="s">
        <v>499</v>
      </c>
      <c r="C12" s="584"/>
      <c r="D12" s="555"/>
      <c r="E12" s="555"/>
      <c r="F12" s="585"/>
      <c r="G12" s="586"/>
      <c r="H12" s="587"/>
      <c r="I12" s="588"/>
      <c r="J12" s="563">
        <v>1</v>
      </c>
    </row>
    <row r="13" spans="1:10" ht="23.4" x14ac:dyDescent="0.3">
      <c r="B13" s="589" t="s">
        <v>500</v>
      </c>
      <c r="C13" s="267"/>
      <c r="D13" s="555"/>
      <c r="E13" s="555"/>
      <c r="F13" s="590"/>
      <c r="G13" s="591"/>
      <c r="H13" s="590"/>
      <c r="I13" s="592"/>
      <c r="J13" s="563">
        <v>1</v>
      </c>
    </row>
    <row r="14" spans="1:10" ht="23.4" x14ac:dyDescent="0.3">
      <c r="B14" s="593" t="s">
        <v>501</v>
      </c>
      <c r="C14" s="272"/>
      <c r="D14" s="555"/>
      <c r="E14" s="555"/>
      <c r="F14" s="590"/>
      <c r="G14" s="591"/>
      <c r="H14" s="590"/>
      <c r="I14" s="592"/>
      <c r="J14" s="563">
        <v>1</v>
      </c>
    </row>
    <row r="15" spans="1:10" ht="23.4" x14ac:dyDescent="0.3">
      <c r="B15" s="594" t="s">
        <v>502</v>
      </c>
      <c r="C15" s="289"/>
      <c r="D15" s="555"/>
      <c r="E15" s="555"/>
      <c r="F15" s="590"/>
      <c r="G15" s="591"/>
      <c r="H15" s="590"/>
      <c r="I15" s="592"/>
      <c r="J15" s="563">
        <v>1</v>
      </c>
    </row>
    <row r="16" spans="1:10" ht="23.4" x14ac:dyDescent="0.3">
      <c r="B16" s="595" t="s">
        <v>503</v>
      </c>
      <c r="C16" s="294"/>
      <c r="D16" s="555"/>
      <c r="E16" s="555"/>
      <c r="F16" s="590"/>
      <c r="G16" s="591"/>
      <c r="H16" s="590"/>
      <c r="I16" s="592"/>
      <c r="J16" s="563">
        <v>1</v>
      </c>
    </row>
    <row r="17" spans="2:10" ht="23.4" x14ac:dyDescent="0.3">
      <c r="B17" s="596" t="s">
        <v>504</v>
      </c>
      <c r="C17" s="597"/>
      <c r="D17" s="555"/>
      <c r="E17" s="555"/>
      <c r="F17" s="590"/>
      <c r="G17" s="591"/>
      <c r="H17" s="590"/>
      <c r="I17" s="592"/>
      <c r="J17" s="563">
        <v>1</v>
      </c>
    </row>
    <row r="18" spans="2:10" ht="23.4" x14ac:dyDescent="0.3">
      <c r="B18" s="598" t="s">
        <v>505</v>
      </c>
      <c r="C18" s="599"/>
      <c r="D18" s="555"/>
      <c r="E18" s="555"/>
      <c r="F18" s="590"/>
      <c r="G18" s="591"/>
      <c r="H18" s="590"/>
      <c r="I18" s="592"/>
      <c r="J18" s="563">
        <v>1</v>
      </c>
    </row>
    <row r="19" spans="2:10" ht="24" thickBot="1" x14ac:dyDescent="0.35">
      <c r="B19" s="600" t="s">
        <v>506</v>
      </c>
      <c r="C19" s="232"/>
      <c r="D19" s="601"/>
      <c r="E19" s="601"/>
      <c r="F19" s="602"/>
      <c r="G19" s="603"/>
      <c r="H19" s="602"/>
      <c r="I19" s="604"/>
      <c r="J19" s="605">
        <v>1</v>
      </c>
    </row>
    <row r="20" spans="2:10" x14ac:dyDescent="0.3">
      <c r="B20" s="130" t="s">
        <v>2792</v>
      </c>
      <c r="C20" s="93"/>
    </row>
    <row r="35" spans="8:8" ht="15.6" x14ac:dyDescent="0.3">
      <c r="H35" s="606"/>
    </row>
    <row r="36" spans="8:8" ht="15.6" x14ac:dyDescent="0.3">
      <c r="H36" s="606"/>
    </row>
    <row r="37" spans="8:8" ht="15.6" x14ac:dyDescent="0.3">
      <c r="H37" s="606"/>
    </row>
    <row r="38" spans="8:8" ht="15.6" x14ac:dyDescent="0.3">
      <c r="H38" s="606"/>
    </row>
    <row r="39" spans="8:8" ht="15.6" x14ac:dyDescent="0.3">
      <c r="H39" s="606"/>
    </row>
    <row r="40" spans="8:8" ht="15.6" x14ac:dyDescent="0.3">
      <c r="H40" s="606"/>
    </row>
    <row r="41" spans="8:8" ht="15.6" x14ac:dyDescent="0.3">
      <c r="H41" s="606"/>
    </row>
    <row r="42" spans="8:8" ht="15.6" x14ac:dyDescent="0.3">
      <c r="H42" s="606"/>
    </row>
    <row r="43" spans="8:8" ht="15.6" x14ac:dyDescent="0.3">
      <c r="H43" s="606"/>
    </row>
    <row r="44" spans="8:8" ht="15.6" x14ac:dyDescent="0.3">
      <c r="H44" s="606"/>
    </row>
    <row r="45" spans="8:8" ht="15.6" x14ac:dyDescent="0.3">
      <c r="H45" s="606"/>
    </row>
    <row r="46" spans="8:8" ht="15.6" x14ac:dyDescent="0.3">
      <c r="H46" s="606"/>
    </row>
    <row r="47" spans="8:8" ht="15.6" x14ac:dyDescent="0.3">
      <c r="H47" s="606"/>
    </row>
    <row r="48" spans="8:8" ht="15.6" x14ac:dyDescent="0.3">
      <c r="H48" s="606"/>
    </row>
    <row r="49" spans="1:8" ht="15.6" x14ac:dyDescent="0.3">
      <c r="H49" s="606"/>
    </row>
    <row r="55" spans="1:8" ht="1.05" customHeight="1" x14ac:dyDescent="0.3">
      <c r="A55" s="177"/>
    </row>
    <row r="56" spans="1:8" x14ac:dyDescent="0.3">
      <c r="C56" s="130" t="s">
        <v>2792</v>
      </c>
    </row>
    <row r="65" spans="1:6" ht="15.6" x14ac:dyDescent="0.3">
      <c r="F65" s="181"/>
    </row>
    <row r="71" spans="1:6" x14ac:dyDescent="0.3">
      <c r="D71" s="163"/>
    </row>
    <row r="72" spans="1:6" x14ac:dyDescent="0.3">
      <c r="D72" s="93"/>
    </row>
    <row r="73" spans="1:6" x14ac:dyDescent="0.3">
      <c r="D73" s="93"/>
    </row>
    <row r="74" spans="1:6" x14ac:dyDescent="0.3">
      <c r="D74" s="93"/>
    </row>
    <row r="75" spans="1:6" x14ac:dyDescent="0.3">
      <c r="D75" s="93"/>
    </row>
    <row r="76" spans="1:6" x14ac:dyDescent="0.3">
      <c r="D76" s="93"/>
    </row>
    <row r="77" spans="1:6" x14ac:dyDescent="0.3">
      <c r="A77" s="177"/>
      <c r="D77" s="93"/>
    </row>
    <row r="78" spans="1:6" x14ac:dyDescent="0.3">
      <c r="D78" s="93"/>
    </row>
    <row r="79" spans="1:6" x14ac:dyDescent="0.3">
      <c r="D79" s="93"/>
    </row>
    <row r="80" spans="1:6" x14ac:dyDescent="0.3">
      <c r="D80" s="93"/>
    </row>
    <row r="81" spans="4:4" x14ac:dyDescent="0.3">
      <c r="D81" s="93"/>
    </row>
    <row r="82" spans="4:4" x14ac:dyDescent="0.3">
      <c r="D82" s="93"/>
    </row>
    <row r="83" spans="4:4" x14ac:dyDescent="0.3">
      <c r="D83" s="93"/>
    </row>
    <row r="84" spans="4:4" x14ac:dyDescent="0.3">
      <c r="D84" s="93"/>
    </row>
    <row r="85" spans="4:4" x14ac:dyDescent="0.3">
      <c r="D85" s="93"/>
    </row>
    <row r="86" spans="4:4" x14ac:dyDescent="0.3">
      <c r="D86" s="93"/>
    </row>
    <row r="87" spans="4:4" x14ac:dyDescent="0.3">
      <c r="D87" s="93"/>
    </row>
    <row r="88" spans="4:4" x14ac:dyDescent="0.3">
      <c r="D88" s="93"/>
    </row>
    <row r="89" spans="4:4" x14ac:dyDescent="0.3">
      <c r="D89" s="93"/>
    </row>
    <row r="90" spans="4:4" x14ac:dyDescent="0.3">
      <c r="D90" s="93"/>
    </row>
  </sheetData>
  <sheetProtection sheet="1" objects="1" scenarios="1" formatCells="0" formatColumns="0" formatRows="0" insertHyperlinks="0" selectLockedCells="1" sort="0" autoFilter="0"/>
  <conditionalFormatting sqref="D5:D19">
    <cfRule type="iconSet" priority="2">
      <iconSet iconSet="5Rating">
        <cfvo type="percent" val="0"/>
        <cfvo type="num" val="2"/>
        <cfvo type="num" val="5"/>
        <cfvo type="num" val="7"/>
        <cfvo type="num" val="9"/>
      </iconSet>
    </cfRule>
  </conditionalFormatting>
  <conditionalFormatting sqref="D14:D18">
    <cfRule type="iconSet" priority="10">
      <iconSet iconSet="5Rating">
        <cfvo type="percent" val="0"/>
        <cfvo type="num" val="2"/>
        <cfvo type="num" val="5"/>
        <cfvo type="num" val="7"/>
        <cfvo type="num" val="9"/>
      </iconSet>
    </cfRule>
  </conditionalFormatting>
  <conditionalFormatting sqref="D5:F19">
    <cfRule type="expression" dxfId="82" priority="3">
      <formula>MOD(ROW(A1),2)=0</formula>
    </cfRule>
    <cfRule type="expression" dxfId="81" priority="4">
      <formula>MOD(ROW(A2),2)=0</formula>
    </cfRule>
  </conditionalFormatting>
  <conditionalFormatting sqref="E5:E19">
    <cfRule type="iconSet" priority="1">
      <iconSet iconSet="5Rating">
        <cfvo type="percent" val="0"/>
        <cfvo type="num" val="2"/>
        <cfvo type="num" val="5"/>
        <cfvo type="num" val="7"/>
        <cfvo type="num" val="9"/>
      </iconSet>
    </cfRule>
  </conditionalFormatting>
  <conditionalFormatting sqref="G5:G19">
    <cfRule type="iconSet" priority="7">
      <iconSet iconSet="3ArrowsGray" showValue="0">
        <cfvo type="percent" val="0"/>
        <cfvo type="num" val="2"/>
        <cfvo type="num" val="3"/>
      </iconSet>
    </cfRule>
  </conditionalFormatting>
  <conditionalFormatting sqref="G5:I19">
    <cfRule type="expression" dxfId="80" priority="13994">
      <formula>MOD(ROW(E1),2)=0</formula>
    </cfRule>
    <cfRule type="expression" dxfId="79" priority="13995">
      <formula>MOD(ROW(E2),2)=0</formula>
    </cfRule>
  </conditionalFormatting>
  <dataValidations count="2">
    <dataValidation type="list" allowBlank="1" showInputMessage="1" showErrorMessage="1" sqref="I5:I19 G5:G55" xr:uid="{00000000-0002-0000-2100-000000000000}">
      <formula1>"1,2,3"</formula1>
    </dataValidation>
    <dataValidation type="list" allowBlank="1" showInputMessage="1" showErrorMessage="1" sqref="D5:E55" xr:uid="{00000000-0002-0000-2100-000001000000}">
      <formula1>"1,2,3,4,5,6,7,8,9,10"</formula1>
    </dataValidation>
  </dataValidations>
  <printOptions horizontalCentered="1"/>
  <pageMargins left="0.23622047244094491" right="0.23622047244094491" top="0.19685039370078741" bottom="0.19685039370078741" header="0.19685039370078741" footer="0.19685039370078741"/>
  <pageSetup paperSize="8" orientation="portrait" r:id="rId1"/>
  <headerFooter>
    <oddFooter>&amp;L&amp;8&amp;K00-048(c) S.Imboden&amp;R&amp;8&amp;K00-048Seite &amp;P von &amp;N</oddFooter>
  </headerFooter>
  <drawing r:id="rId2"/>
  <legacy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6" id="{BC3A2DA6-AE26-4935-9BD3-6CA44D34B3DF}">
            <x14:iconSet iconSet="3Symbols2" showValue="0" custom="1">
              <x14:cfvo type="percent">
                <xm:f>0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Symbols2" iconId="1"/>
              <x14:cfIcon iconSet="3Symbols2" iconId="0"/>
            </x14:iconSet>
          </x14:cfRule>
          <xm:sqref>I5:I19</xm:sqref>
        </x14:conditionalFormatting>
        <x14:conditionalFormatting xmlns:xm="http://schemas.microsoft.com/office/excel/2006/main">
          <x14:cfRule type="iconSet" priority="14" id="{C10B33A4-71F1-48D3-AF3A-0C631FEBD3D0}">
            <x14:iconSet iconSet="3Symbols2" showValue="0" custom="1">
              <x14:cfvo type="percent">
                <xm:f>0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Symbols2" iconId="1"/>
              <x14:cfIcon iconSet="3Symbols2" iconId="0"/>
            </x14:iconSet>
          </x14:cfRule>
          <xm:sqref>I14:I18</xm:sqref>
        </x14:conditionalFormatting>
      </x14:conditionalFormattings>
    </ext>
  </extLst>
</worksheet>
</file>

<file path=xl/worksheets/sheet3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 codeName="Tabelle20">
    <tabColor theme="4" tint="0.39997558519241921"/>
    <pageSetUpPr fitToPage="1"/>
  </sheetPr>
  <dimension ref="A1:L63"/>
  <sheetViews>
    <sheetView showGridLines="0" zoomScaleNormal="100" workbookViewId="0">
      <pane ySplit="1" topLeftCell="A2" activePane="bottomLeft" state="frozen"/>
      <selection activeCell="B1" sqref="B1"/>
      <selection pane="bottomLeft" activeCell="A2" sqref="A2"/>
    </sheetView>
  </sheetViews>
  <sheetFormatPr baseColWidth="10" defaultColWidth="11.44140625" defaultRowHeight="14.4" x14ac:dyDescent="0.3"/>
  <cols>
    <col min="1" max="1" width="7" style="83" customWidth="1"/>
    <col min="2" max="2" width="4" style="93" customWidth="1"/>
    <col min="3" max="3" width="45.21875" style="93" customWidth="1"/>
    <col min="4" max="4" width="19" style="93" customWidth="1"/>
    <col min="5" max="5" width="66.5546875" style="93" customWidth="1"/>
    <col min="6" max="6" width="5" style="93" customWidth="1"/>
    <col min="7" max="7" width="11.44140625" style="93"/>
    <col min="8" max="15" width="3.21875" style="93" customWidth="1"/>
    <col min="16" max="16" width="3" style="93" customWidth="1"/>
    <col min="17" max="17" width="2.77734375" style="93" customWidth="1"/>
    <col min="18" max="16384" width="11.44140625" style="93"/>
  </cols>
  <sheetData>
    <row r="1" spans="1:12" s="82" customFormat="1" ht="43.95" customHeight="1" x14ac:dyDescent="0.3">
      <c r="A1" s="78"/>
      <c r="B1" s="79" t="str">
        <f ca="1">' '!A225</f>
        <v>Z U K U N F T S S Z E N A R I E N</v>
      </c>
      <c r="C1" s="79"/>
      <c r="D1" s="79"/>
      <c r="E1" s="80"/>
      <c r="F1" s="142"/>
      <c r="G1" s="142"/>
      <c r="H1" s="142"/>
      <c r="I1" s="142"/>
      <c r="J1" s="142"/>
      <c r="K1" s="142"/>
      <c r="L1" s="142"/>
    </row>
    <row r="2" spans="1:12" ht="15.6" x14ac:dyDescent="0.3">
      <c r="A2" s="177"/>
      <c r="B2" s="84"/>
    </row>
    <row r="3" spans="1:12" ht="14.25" customHeight="1" x14ac:dyDescent="0.3">
      <c r="A3" s="85"/>
      <c r="B3" s="186"/>
      <c r="E3" s="1264"/>
    </row>
    <row r="4" spans="1:12" x14ac:dyDescent="0.3">
      <c r="B4" s="186"/>
      <c r="E4" s="1264"/>
    </row>
    <row r="5" spans="1:12" x14ac:dyDescent="0.3">
      <c r="B5" s="187"/>
      <c r="E5" s="1264"/>
    </row>
    <row r="6" spans="1:12" x14ac:dyDescent="0.3">
      <c r="B6" s="187"/>
      <c r="E6" s="1264"/>
    </row>
    <row r="7" spans="1:12" x14ac:dyDescent="0.3">
      <c r="B7" s="187"/>
      <c r="E7" s="1264"/>
    </row>
    <row r="8" spans="1:12" x14ac:dyDescent="0.3">
      <c r="B8" s="187"/>
    </row>
    <row r="9" spans="1:12" x14ac:dyDescent="0.3">
      <c r="B9" s="187"/>
    </row>
    <row r="10" spans="1:12" x14ac:dyDescent="0.3">
      <c r="B10" s="187"/>
      <c r="E10" s="1264"/>
    </row>
    <row r="11" spans="1:12" x14ac:dyDescent="0.3">
      <c r="B11" s="187"/>
      <c r="E11" s="1264"/>
    </row>
    <row r="12" spans="1:12" x14ac:dyDescent="0.3">
      <c r="B12" s="187"/>
      <c r="E12" s="1264"/>
    </row>
    <row r="13" spans="1:12" x14ac:dyDescent="0.3">
      <c r="B13" s="187"/>
      <c r="E13" s="1264"/>
    </row>
    <row r="14" spans="1:12" x14ac:dyDescent="0.3">
      <c r="B14" s="187"/>
      <c r="E14" s="1264"/>
    </row>
    <row r="15" spans="1:12" x14ac:dyDescent="0.3">
      <c r="B15" s="187"/>
    </row>
    <row r="16" spans="1:12" x14ac:dyDescent="0.3">
      <c r="B16" s="187"/>
      <c r="E16" s="531"/>
    </row>
    <row r="17" spans="1:5" ht="15" customHeight="1" x14ac:dyDescent="0.3">
      <c r="B17" s="187"/>
      <c r="E17" s="1264"/>
    </row>
    <row r="18" spans="1:5" ht="15" customHeight="1" x14ac:dyDescent="0.3">
      <c r="B18" s="187"/>
      <c r="E18" s="1264"/>
    </row>
    <row r="19" spans="1:5" ht="15" customHeight="1" x14ac:dyDescent="0.3">
      <c r="B19" s="187"/>
      <c r="E19" s="1264"/>
    </row>
    <row r="20" spans="1:5" ht="15" customHeight="1" x14ac:dyDescent="0.3">
      <c r="B20" s="187"/>
      <c r="E20" s="1264"/>
    </row>
    <row r="21" spans="1:5" ht="15" customHeight="1" x14ac:dyDescent="0.3">
      <c r="B21" s="187"/>
      <c r="E21" s="1264"/>
    </row>
    <row r="22" spans="1:5" x14ac:dyDescent="0.3">
      <c r="B22" s="187"/>
    </row>
    <row r="23" spans="1:5" x14ac:dyDescent="0.3">
      <c r="B23" s="187"/>
    </row>
    <row r="24" spans="1:5" x14ac:dyDescent="0.3">
      <c r="B24" s="187"/>
    </row>
    <row r="25" spans="1:5" ht="27" customHeight="1" x14ac:dyDescent="0.3">
      <c r="B25" s="187"/>
    </row>
    <row r="26" spans="1:5" s="535" customFormat="1" ht="32.25" customHeight="1" x14ac:dyDescent="0.3">
      <c r="A26" s="83"/>
      <c r="B26" s="532" t="str">
        <f ca="1">' '!A231</f>
        <v>Nr.</v>
      </c>
      <c r="C26" s="533" t="str">
        <f ca="1">' '!A232</f>
        <v>Szenario</v>
      </c>
      <c r="D26" s="533" t="str">
        <f ca="1">' '!A235</f>
        <v>Eintretenswahr-scheinlichkeit in %</v>
      </c>
      <c r="E26" s="534" t="str">
        <f ca="1">' '!A236</f>
        <v>Faktoren, die dies begünstigen</v>
      </c>
    </row>
    <row r="27" spans="1:5" s="541" customFormat="1" ht="29.4" x14ac:dyDescent="0.3">
      <c r="A27" s="536"/>
      <c r="B27" s="537" t="s">
        <v>104</v>
      </c>
      <c r="C27" s="538"/>
      <c r="D27" s="539"/>
      <c r="E27" s="540"/>
    </row>
    <row r="28" spans="1:5" s="541" customFormat="1" ht="30.6" x14ac:dyDescent="0.3">
      <c r="A28" s="536"/>
      <c r="B28" s="542" t="s">
        <v>105</v>
      </c>
      <c r="C28" s="543"/>
      <c r="D28" s="544"/>
      <c r="E28" s="545"/>
    </row>
    <row r="29" spans="1:5" s="541" customFormat="1" ht="38.4" x14ac:dyDescent="0.3">
      <c r="A29" s="536"/>
      <c r="B29" s="546" t="s">
        <v>106</v>
      </c>
      <c r="C29" s="547"/>
      <c r="D29" s="548"/>
      <c r="E29" s="549"/>
    </row>
    <row r="30" spans="1:5" x14ac:dyDescent="0.3">
      <c r="B30" s="130" t="s">
        <v>2792</v>
      </c>
    </row>
    <row r="63" spans="1:1" x14ac:dyDescent="0.3">
      <c r="A63" s="177"/>
    </row>
  </sheetData>
  <sheetProtection sheet="1" objects="1" scenarios="1" formatCells="0" formatColumns="0" formatRows="0" insertHyperlinks="0" selectLockedCells="1" sort="0" autoFilter="0"/>
  <mergeCells count="3">
    <mergeCell ref="E3:E7"/>
    <mergeCell ref="E10:E14"/>
    <mergeCell ref="E17:E21"/>
  </mergeCells>
  <conditionalFormatting sqref="B27:C29">
    <cfRule type="expression" dxfId="78" priority="5">
      <formula>MOD(ROW(A2),2)=0</formula>
    </cfRule>
    <cfRule type="expression" dxfId="77" priority="6">
      <formula>MOD(ROW(A1),2)=0</formula>
    </cfRule>
  </conditionalFormatting>
  <conditionalFormatting sqref="D27:E29">
    <cfRule type="expression" dxfId="76" priority="1">
      <formula>MOD(ROW(#REF!),2)=0</formula>
    </cfRule>
    <cfRule type="expression" dxfId="75" priority="2">
      <formula>MOD(ROW(#REF!),2)=0</formula>
    </cfRule>
  </conditionalFormatting>
  <dataValidations count="1">
    <dataValidation showInputMessage="1" showErrorMessage="1" sqref="D27:D29" xr:uid="{00000000-0002-0000-2200-000000000000}"/>
  </dataValidations>
  <printOptions horizontalCentered="1"/>
  <pageMargins left="0.23622047244094491" right="0.23622047244094491" top="0.19685039370078741" bottom="0.19685039370078741" header="0.19685039370078741" footer="0.19685039370078741"/>
  <pageSetup paperSize="9" scale="76" orientation="landscape" r:id="rId1"/>
  <headerFooter>
    <oddFooter>&amp;L&amp;8&amp;K00-048(c) S.Imboden&amp;R&amp;8&amp;K00-048Seite &amp;P von &amp;N</oddFooter>
  </headerFooter>
  <drawing r:id="rId2"/>
  <legacyDrawing r:id="rId3"/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 codeName="Tabelle11">
    <tabColor theme="4" tint="0.39997558519241921"/>
  </sheetPr>
  <dimension ref="A1:S67"/>
  <sheetViews>
    <sheetView showGridLines="0" zoomScaleNormal="100" workbookViewId="0">
      <pane ySplit="1" topLeftCell="A2" activePane="bottomLeft" state="frozen"/>
      <selection activeCell="B1" sqref="B1"/>
      <selection pane="bottomLeft" activeCell="A2" sqref="A2"/>
    </sheetView>
  </sheetViews>
  <sheetFormatPr baseColWidth="10" defaultColWidth="11.44140625" defaultRowHeight="14.4" x14ac:dyDescent="0.3"/>
  <cols>
    <col min="1" max="1" width="7" style="83" customWidth="1"/>
    <col min="2" max="2" width="3.5546875" style="93" customWidth="1"/>
    <col min="3" max="3" width="31.21875" style="93" customWidth="1"/>
    <col min="4" max="4" width="35.21875" style="93" customWidth="1"/>
    <col min="5" max="5" width="11.77734375" style="93" bestFit="1" customWidth="1"/>
    <col min="6" max="6" width="6.44140625" style="93" customWidth="1"/>
    <col min="7" max="7" width="37.21875" style="93" customWidth="1"/>
    <col min="8" max="8" width="14.21875" style="93" customWidth="1"/>
    <col min="9" max="9" width="4.5546875" style="93" hidden="1" customWidth="1"/>
    <col min="10" max="10" width="11.44140625" style="93"/>
    <col min="11" max="20" width="3" style="93" customWidth="1"/>
    <col min="21" max="16384" width="11.44140625" style="93"/>
  </cols>
  <sheetData>
    <row r="1" spans="1:19" s="82" customFormat="1" ht="43.95" customHeight="1" x14ac:dyDescent="0.3">
      <c r="A1" s="79"/>
      <c r="B1" s="79" t="str">
        <f ca="1">' '!A215</f>
        <v>K E N N Z A H L E N</v>
      </c>
      <c r="C1" s="79"/>
      <c r="D1" s="79"/>
      <c r="E1" s="79"/>
      <c r="F1" s="512"/>
      <c r="G1" s="182"/>
      <c r="H1" s="80"/>
      <c r="I1" s="79"/>
      <c r="J1" s="142"/>
      <c r="K1" s="142"/>
      <c r="L1" s="142"/>
      <c r="M1" s="142"/>
      <c r="N1" s="142"/>
      <c r="O1" s="142"/>
      <c r="P1" s="142"/>
      <c r="Q1" s="142"/>
      <c r="R1" s="142"/>
      <c r="S1" s="142"/>
    </row>
    <row r="2" spans="1:19" ht="1.05" customHeight="1" x14ac:dyDescent="0.3">
      <c r="A2" s="177"/>
      <c r="B2" s="331"/>
      <c r="C2" s="83"/>
    </row>
    <row r="3" spans="1:19" ht="27" customHeight="1" x14ac:dyDescent="0.3">
      <c r="A3" s="93"/>
      <c r="B3" s="84"/>
    </row>
    <row r="4" spans="1:19" ht="21" x14ac:dyDescent="0.4">
      <c r="B4" s="513"/>
      <c r="C4" s="514" t="str">
        <f ca="1">' '!A217</f>
        <v>Interne Kennzahlen</v>
      </c>
      <c r="D4" s="515"/>
      <c r="E4" s="515"/>
      <c r="F4" s="515"/>
      <c r="G4" s="515"/>
      <c r="H4" s="516"/>
    </row>
    <row r="5" spans="1:19" s="197" customFormat="1" ht="30" customHeight="1" x14ac:dyDescent="0.3">
      <c r="A5" s="83"/>
      <c r="B5" s="517" t="str">
        <f ca="1">' '!A218</f>
        <v>Nr.</v>
      </c>
      <c r="C5" s="518" t="str">
        <f ca="1">' '!A219</f>
        <v>Kennzahl</v>
      </c>
      <c r="D5" s="518" t="str">
        <f ca="1">' '!A220</f>
        <v>Erläuterungen</v>
      </c>
      <c r="E5" s="519" t="str">
        <f ca="1">' '!A221</f>
        <v>Einfluss auf Entwicklung</v>
      </c>
      <c r="F5" s="518" t="str">
        <f ca="1">' '!A222</f>
        <v>Trend</v>
      </c>
      <c r="G5" s="518" t="str">
        <f ca="1">' '!A223</f>
        <v>Vor- und Nachteile</v>
      </c>
      <c r="H5" s="520" t="str">
        <f ca="1">' '!A224</f>
        <v>Quelle</v>
      </c>
      <c r="I5" s="93" t="e">
        <f>COUNTIF(#REF!,1)</f>
        <v>#REF!</v>
      </c>
    </row>
    <row r="6" spans="1:19" ht="86.4" x14ac:dyDescent="0.3">
      <c r="B6" s="521">
        <v>1</v>
      </c>
      <c r="C6" s="199" t="s">
        <v>2702</v>
      </c>
      <c r="D6" s="199" t="s">
        <v>31</v>
      </c>
      <c r="E6" s="200">
        <v>1</v>
      </c>
      <c r="F6" s="201">
        <v>2</v>
      </c>
      <c r="G6" s="522" t="s">
        <v>32</v>
      </c>
      <c r="H6" s="523"/>
      <c r="I6" s="93" t="e">
        <f>COUNTIF(#REF!,2)</f>
        <v>#REF!</v>
      </c>
    </row>
    <row r="7" spans="1:19" ht="23.4" x14ac:dyDescent="0.3">
      <c r="B7" s="524">
        <f t="shared" ref="B7:B15" si="0">$B6+1</f>
        <v>2</v>
      </c>
      <c r="C7" s="204"/>
      <c r="D7" s="204"/>
      <c r="E7" s="205"/>
      <c r="F7" s="206"/>
      <c r="G7" s="204"/>
      <c r="H7" s="525"/>
      <c r="I7" s="93" t="e">
        <f>COUNTIF(#REF!,3)</f>
        <v>#REF!</v>
      </c>
    </row>
    <row r="8" spans="1:19" ht="23.4" x14ac:dyDescent="0.3">
      <c r="B8" s="521">
        <f t="shared" si="0"/>
        <v>3</v>
      </c>
      <c r="C8" s="199"/>
      <c r="D8" s="199"/>
      <c r="E8" s="200"/>
      <c r="F8" s="201"/>
      <c r="G8" s="522"/>
      <c r="H8" s="523"/>
    </row>
    <row r="9" spans="1:19" ht="23.4" x14ac:dyDescent="0.3">
      <c r="B9" s="524">
        <f t="shared" si="0"/>
        <v>4</v>
      </c>
      <c r="C9" s="204"/>
      <c r="D9" s="204"/>
      <c r="E9" s="205"/>
      <c r="F9" s="206"/>
      <c r="G9" s="204"/>
      <c r="H9" s="525"/>
    </row>
    <row r="10" spans="1:19" ht="23.4" x14ac:dyDescent="0.3">
      <c r="B10" s="521">
        <f t="shared" si="0"/>
        <v>5</v>
      </c>
      <c r="C10" s="199"/>
      <c r="D10" s="199"/>
      <c r="E10" s="200"/>
      <c r="F10" s="201"/>
      <c r="G10" s="522"/>
      <c r="H10" s="523"/>
    </row>
    <row r="11" spans="1:19" ht="23.4" x14ac:dyDescent="0.3">
      <c r="B11" s="524">
        <f t="shared" si="0"/>
        <v>6</v>
      </c>
      <c r="C11" s="204"/>
      <c r="D11" s="204"/>
      <c r="E11" s="205"/>
      <c r="F11" s="206"/>
      <c r="G11" s="204"/>
      <c r="H11" s="525"/>
    </row>
    <row r="12" spans="1:19" ht="23.4" x14ac:dyDescent="0.3">
      <c r="B12" s="521">
        <f t="shared" si="0"/>
        <v>7</v>
      </c>
      <c r="C12" s="199"/>
      <c r="D12" s="199"/>
      <c r="E12" s="200"/>
      <c r="F12" s="201"/>
      <c r="G12" s="522"/>
      <c r="H12" s="523"/>
    </row>
    <row r="13" spans="1:19" ht="23.4" x14ac:dyDescent="0.3">
      <c r="B13" s="524">
        <f t="shared" si="0"/>
        <v>8</v>
      </c>
      <c r="C13" s="204"/>
      <c r="D13" s="204"/>
      <c r="E13" s="205"/>
      <c r="F13" s="206"/>
      <c r="G13" s="204"/>
      <c r="H13" s="525"/>
    </row>
    <row r="14" spans="1:19" ht="23.4" x14ac:dyDescent="0.3">
      <c r="B14" s="521">
        <f t="shared" si="0"/>
        <v>9</v>
      </c>
      <c r="C14" s="199"/>
      <c r="D14" s="199"/>
      <c r="E14" s="200"/>
      <c r="F14" s="201"/>
      <c r="G14" s="522"/>
      <c r="H14" s="523"/>
    </row>
    <row r="15" spans="1:19" ht="23.4" x14ac:dyDescent="0.3">
      <c r="B15" s="524">
        <f t="shared" si="0"/>
        <v>10</v>
      </c>
      <c r="C15" s="204"/>
      <c r="D15" s="204"/>
      <c r="E15" s="205"/>
      <c r="F15" s="206"/>
      <c r="G15" s="204"/>
      <c r="H15" s="525"/>
    </row>
    <row r="16" spans="1:19" ht="23.4" x14ac:dyDescent="0.3">
      <c r="B16" s="521">
        <v>11</v>
      </c>
      <c r="C16" s="199"/>
      <c r="D16" s="199"/>
      <c r="E16" s="200"/>
      <c r="F16" s="201"/>
      <c r="G16" s="522"/>
      <c r="H16" s="523"/>
      <c r="I16" s="93" t="e">
        <f>COUNTIF(#REF!,2)</f>
        <v>#REF!</v>
      </c>
    </row>
    <row r="17" spans="2:9" ht="23.4" x14ac:dyDescent="0.3">
      <c r="B17" s="524">
        <f t="shared" ref="B17:B25" si="1">$B16+1</f>
        <v>12</v>
      </c>
      <c r="C17" s="204"/>
      <c r="D17" s="204"/>
      <c r="E17" s="205"/>
      <c r="F17" s="206"/>
      <c r="G17" s="204"/>
      <c r="H17" s="525"/>
      <c r="I17" s="93" t="e">
        <f>COUNTIF(#REF!,3)</f>
        <v>#REF!</v>
      </c>
    </row>
    <row r="18" spans="2:9" ht="23.4" x14ac:dyDescent="0.3">
      <c r="B18" s="521">
        <f t="shared" si="1"/>
        <v>13</v>
      </c>
      <c r="C18" s="199"/>
      <c r="D18" s="199"/>
      <c r="E18" s="200"/>
      <c r="F18" s="201"/>
      <c r="G18" s="522"/>
      <c r="H18" s="523"/>
    </row>
    <row r="19" spans="2:9" ht="23.4" x14ac:dyDescent="0.3">
      <c r="B19" s="524">
        <f t="shared" si="1"/>
        <v>14</v>
      </c>
      <c r="C19" s="204"/>
      <c r="D19" s="204"/>
      <c r="E19" s="205"/>
      <c r="F19" s="206"/>
      <c r="G19" s="204"/>
      <c r="H19" s="525"/>
    </row>
    <row r="20" spans="2:9" ht="23.4" x14ac:dyDescent="0.3">
      <c r="B20" s="521">
        <f t="shared" si="1"/>
        <v>15</v>
      </c>
      <c r="C20" s="199"/>
      <c r="D20" s="199"/>
      <c r="E20" s="200"/>
      <c r="F20" s="201"/>
      <c r="G20" s="522"/>
      <c r="H20" s="523"/>
    </row>
    <row r="21" spans="2:9" ht="23.4" x14ac:dyDescent="0.3">
      <c r="B21" s="524">
        <f t="shared" si="1"/>
        <v>16</v>
      </c>
      <c r="C21" s="204"/>
      <c r="D21" s="204"/>
      <c r="E21" s="205"/>
      <c r="F21" s="206"/>
      <c r="G21" s="204"/>
      <c r="H21" s="525"/>
    </row>
    <row r="22" spans="2:9" ht="23.4" x14ac:dyDescent="0.3">
      <c r="B22" s="521">
        <f t="shared" si="1"/>
        <v>17</v>
      </c>
      <c r="C22" s="199"/>
      <c r="D22" s="199"/>
      <c r="E22" s="200"/>
      <c r="F22" s="201"/>
      <c r="G22" s="522"/>
      <c r="H22" s="523"/>
    </row>
    <row r="23" spans="2:9" ht="23.4" x14ac:dyDescent="0.3">
      <c r="B23" s="524">
        <f t="shared" si="1"/>
        <v>18</v>
      </c>
      <c r="C23" s="204"/>
      <c r="D23" s="204"/>
      <c r="E23" s="205"/>
      <c r="F23" s="206"/>
      <c r="G23" s="204"/>
      <c r="H23" s="525"/>
    </row>
    <row r="24" spans="2:9" ht="23.4" x14ac:dyDescent="0.3">
      <c r="B24" s="521">
        <f t="shared" si="1"/>
        <v>19</v>
      </c>
      <c r="C24" s="199"/>
      <c r="D24" s="199"/>
      <c r="E24" s="200"/>
      <c r="F24" s="201"/>
      <c r="G24" s="522"/>
      <c r="H24" s="523"/>
    </row>
    <row r="25" spans="2:9" ht="23.4" x14ac:dyDescent="0.3">
      <c r="B25" s="526">
        <f t="shared" si="1"/>
        <v>20</v>
      </c>
      <c r="C25" s="527"/>
      <c r="D25" s="527"/>
      <c r="E25" s="528"/>
      <c r="F25" s="529"/>
      <c r="G25" s="527"/>
      <c r="H25" s="530"/>
    </row>
    <row r="26" spans="2:9" x14ac:dyDescent="0.3">
      <c r="B26" s="197"/>
      <c r="C26" s="197"/>
      <c r="D26" s="197"/>
      <c r="E26" s="197"/>
      <c r="F26" s="197"/>
      <c r="G26" s="197"/>
      <c r="H26" s="197"/>
    </row>
    <row r="27" spans="2:9" x14ac:dyDescent="0.3">
      <c r="B27" s="197"/>
      <c r="C27" s="197"/>
      <c r="D27" s="197"/>
      <c r="E27" s="197"/>
      <c r="F27" s="197"/>
      <c r="G27" s="197"/>
      <c r="H27" s="197"/>
    </row>
    <row r="28" spans="2:9" ht="21" x14ac:dyDescent="0.4">
      <c r="B28" s="513"/>
      <c r="C28" s="514" t="str">
        <f ca="1">' '!A216</f>
        <v>Externe Kennzahlen</v>
      </c>
      <c r="D28" s="515"/>
      <c r="E28" s="515"/>
      <c r="F28" s="515"/>
      <c r="G28" s="515"/>
      <c r="H28" s="516"/>
    </row>
    <row r="29" spans="2:9" ht="27.6" x14ac:dyDescent="0.3">
      <c r="B29" s="517" t="str">
        <f t="shared" ref="B29:H29" ca="1" si="2">B5</f>
        <v>Nr.</v>
      </c>
      <c r="C29" s="518" t="str">
        <f t="shared" ca="1" si="2"/>
        <v>Kennzahl</v>
      </c>
      <c r="D29" s="518" t="str">
        <f t="shared" ca="1" si="2"/>
        <v>Erläuterungen</v>
      </c>
      <c r="E29" s="519" t="str">
        <f t="shared" ca="1" si="2"/>
        <v>Einfluss auf Entwicklung</v>
      </c>
      <c r="F29" s="518" t="str">
        <f t="shared" ca="1" si="2"/>
        <v>Trend</v>
      </c>
      <c r="G29" s="518" t="str">
        <f t="shared" ca="1" si="2"/>
        <v>Vor- und Nachteile</v>
      </c>
      <c r="H29" s="520" t="str">
        <f t="shared" ca="1" si="2"/>
        <v>Quelle</v>
      </c>
      <c r="I29" s="93" t="e">
        <f>COUNTIF(#REF!,1)</f>
        <v>#REF!</v>
      </c>
    </row>
    <row r="30" spans="2:9" ht="72" x14ac:dyDescent="0.3">
      <c r="B30" s="521">
        <v>1</v>
      </c>
      <c r="C30" s="199" t="s">
        <v>28</v>
      </c>
      <c r="D30" s="199" t="s">
        <v>29</v>
      </c>
      <c r="E30" s="200">
        <v>3</v>
      </c>
      <c r="F30" s="201">
        <v>1</v>
      </c>
      <c r="G30" s="522" t="s">
        <v>30</v>
      </c>
      <c r="H30" s="523"/>
      <c r="I30" s="93" t="e">
        <f>COUNTIF(#REF!,2)</f>
        <v>#REF!</v>
      </c>
    </row>
    <row r="31" spans="2:9" ht="23.4" x14ac:dyDescent="0.3">
      <c r="B31" s="524">
        <f t="shared" ref="B31:B39" si="3">$B30+1</f>
        <v>2</v>
      </c>
      <c r="C31" s="204"/>
      <c r="D31" s="204"/>
      <c r="E31" s="205"/>
      <c r="F31" s="206"/>
      <c r="G31" s="204"/>
      <c r="H31" s="525"/>
      <c r="I31" s="93" t="e">
        <f>COUNTIF(#REF!,3)</f>
        <v>#REF!</v>
      </c>
    </row>
    <row r="32" spans="2:9" ht="23.4" x14ac:dyDescent="0.3">
      <c r="B32" s="521">
        <f t="shared" si="3"/>
        <v>3</v>
      </c>
      <c r="C32" s="199"/>
      <c r="D32" s="199"/>
      <c r="E32" s="200"/>
      <c r="F32" s="201"/>
      <c r="G32" s="522"/>
      <c r="H32" s="523"/>
    </row>
    <row r="33" spans="1:9" ht="23.4" x14ac:dyDescent="0.3">
      <c r="B33" s="524">
        <f t="shared" si="3"/>
        <v>4</v>
      </c>
      <c r="C33" s="204"/>
      <c r="D33" s="204"/>
      <c r="E33" s="205"/>
      <c r="F33" s="206"/>
      <c r="G33" s="204"/>
      <c r="H33" s="525"/>
    </row>
    <row r="34" spans="1:9" ht="23.4" x14ac:dyDescent="0.3">
      <c r="B34" s="521">
        <f t="shared" si="3"/>
        <v>5</v>
      </c>
      <c r="C34" s="199"/>
      <c r="D34" s="199"/>
      <c r="E34" s="200"/>
      <c r="F34" s="201"/>
      <c r="G34" s="522"/>
      <c r="H34" s="523"/>
    </row>
    <row r="35" spans="1:9" ht="23.4" x14ac:dyDescent="0.3">
      <c r="B35" s="524">
        <f t="shared" si="3"/>
        <v>6</v>
      </c>
      <c r="C35" s="204"/>
      <c r="D35" s="204"/>
      <c r="E35" s="205"/>
      <c r="F35" s="206"/>
      <c r="G35" s="204"/>
      <c r="H35" s="525"/>
    </row>
    <row r="36" spans="1:9" ht="23.4" x14ac:dyDescent="0.3">
      <c r="B36" s="521">
        <f t="shared" si="3"/>
        <v>7</v>
      </c>
      <c r="C36" s="199"/>
      <c r="D36" s="199"/>
      <c r="E36" s="200"/>
      <c r="F36" s="201"/>
      <c r="G36" s="522"/>
      <c r="H36" s="523"/>
    </row>
    <row r="37" spans="1:9" ht="23.4" x14ac:dyDescent="0.3">
      <c r="B37" s="524">
        <f t="shared" si="3"/>
        <v>8</v>
      </c>
      <c r="C37" s="204"/>
      <c r="D37" s="204"/>
      <c r="E37" s="205"/>
      <c r="F37" s="206"/>
      <c r="G37" s="204"/>
      <c r="H37" s="525"/>
    </row>
    <row r="38" spans="1:9" ht="23.4" x14ac:dyDescent="0.3">
      <c r="B38" s="521">
        <f t="shared" si="3"/>
        <v>9</v>
      </c>
      <c r="C38" s="199"/>
      <c r="D38" s="199"/>
      <c r="E38" s="200"/>
      <c r="F38" s="201"/>
      <c r="G38" s="522"/>
      <c r="H38" s="523"/>
    </row>
    <row r="39" spans="1:9" ht="23.4" x14ac:dyDescent="0.3">
      <c r="B39" s="524">
        <f t="shared" si="3"/>
        <v>10</v>
      </c>
      <c r="C39" s="204"/>
      <c r="D39" s="204"/>
      <c r="E39" s="205"/>
      <c r="F39" s="206"/>
      <c r="G39" s="204"/>
      <c r="H39" s="525"/>
    </row>
    <row r="40" spans="1:9" ht="23.4" x14ac:dyDescent="0.3">
      <c r="B40" s="521">
        <v>11</v>
      </c>
      <c r="C40" s="199"/>
      <c r="D40" s="199"/>
      <c r="E40" s="200"/>
      <c r="F40" s="201"/>
      <c r="G40" s="522"/>
      <c r="H40" s="523"/>
      <c r="I40" s="93" t="e">
        <f>COUNTIF(#REF!,2)</f>
        <v>#REF!</v>
      </c>
    </row>
    <row r="41" spans="1:9" ht="23.4" x14ac:dyDescent="0.3">
      <c r="B41" s="524">
        <f t="shared" ref="B41:B49" si="4">$B40+1</f>
        <v>12</v>
      </c>
      <c r="C41" s="204"/>
      <c r="D41" s="204"/>
      <c r="E41" s="205"/>
      <c r="F41" s="206"/>
      <c r="G41" s="204"/>
      <c r="H41" s="525"/>
      <c r="I41" s="93" t="e">
        <f>COUNTIF(#REF!,3)</f>
        <v>#REF!</v>
      </c>
    </row>
    <row r="42" spans="1:9" ht="23.4" x14ac:dyDescent="0.3">
      <c r="A42" s="177"/>
      <c r="B42" s="521">
        <f t="shared" si="4"/>
        <v>13</v>
      </c>
      <c r="C42" s="199"/>
      <c r="D42" s="199"/>
      <c r="E42" s="200"/>
      <c r="F42" s="201"/>
      <c r="G42" s="522"/>
      <c r="H42" s="523"/>
    </row>
    <row r="43" spans="1:9" ht="23.4" x14ac:dyDescent="0.3">
      <c r="B43" s="524">
        <f t="shared" si="4"/>
        <v>14</v>
      </c>
      <c r="C43" s="204"/>
      <c r="D43" s="204"/>
      <c r="E43" s="205"/>
      <c r="F43" s="206"/>
      <c r="G43" s="204"/>
      <c r="H43" s="525"/>
    </row>
    <row r="44" spans="1:9" ht="23.4" x14ac:dyDescent="0.3">
      <c r="B44" s="521">
        <f t="shared" si="4"/>
        <v>15</v>
      </c>
      <c r="C44" s="199"/>
      <c r="D44" s="199"/>
      <c r="E44" s="200"/>
      <c r="F44" s="201"/>
      <c r="G44" s="522"/>
      <c r="H44" s="523"/>
    </row>
    <row r="45" spans="1:9" ht="23.4" x14ac:dyDescent="0.3">
      <c r="B45" s="524">
        <f t="shared" si="4"/>
        <v>16</v>
      </c>
      <c r="C45" s="204"/>
      <c r="D45" s="204"/>
      <c r="E45" s="205"/>
      <c r="F45" s="206"/>
      <c r="G45" s="204"/>
      <c r="H45" s="525"/>
    </row>
    <row r="46" spans="1:9" ht="23.4" x14ac:dyDescent="0.3">
      <c r="B46" s="521">
        <f t="shared" si="4"/>
        <v>17</v>
      </c>
      <c r="C46" s="199"/>
      <c r="D46" s="199"/>
      <c r="E46" s="200"/>
      <c r="F46" s="201"/>
      <c r="G46" s="522"/>
      <c r="H46" s="523"/>
    </row>
    <row r="47" spans="1:9" ht="23.4" x14ac:dyDescent="0.3">
      <c r="B47" s="524">
        <f t="shared" si="4"/>
        <v>18</v>
      </c>
      <c r="C47" s="204"/>
      <c r="D47" s="204"/>
      <c r="E47" s="205"/>
      <c r="F47" s="206"/>
      <c r="G47" s="204"/>
      <c r="H47" s="525"/>
    </row>
    <row r="48" spans="1:9" ht="23.4" x14ac:dyDescent="0.3">
      <c r="B48" s="521">
        <f t="shared" si="4"/>
        <v>19</v>
      </c>
      <c r="C48" s="199"/>
      <c r="D48" s="199"/>
      <c r="E48" s="200"/>
      <c r="F48" s="201"/>
      <c r="G48" s="522"/>
      <c r="H48" s="523"/>
    </row>
    <row r="49" spans="1:8" ht="23.4" x14ac:dyDescent="0.3">
      <c r="B49" s="526">
        <f t="shared" si="4"/>
        <v>20</v>
      </c>
      <c r="C49" s="527"/>
      <c r="D49" s="527"/>
      <c r="E49" s="528"/>
      <c r="F49" s="529"/>
      <c r="G49" s="527"/>
      <c r="H49" s="530"/>
    </row>
    <row r="50" spans="1:8" x14ac:dyDescent="0.3">
      <c r="B50" s="130" t="s">
        <v>2792</v>
      </c>
      <c r="D50" s="197"/>
      <c r="E50" s="197"/>
      <c r="F50" s="197"/>
      <c r="G50" s="197"/>
      <c r="H50" s="197"/>
    </row>
    <row r="51" spans="1:8" x14ac:dyDescent="0.3">
      <c r="B51" s="197"/>
      <c r="C51" s="197"/>
      <c r="D51" s="197"/>
      <c r="E51" s="197"/>
      <c r="F51" s="197"/>
      <c r="G51" s="197"/>
      <c r="H51" s="197"/>
    </row>
    <row r="52" spans="1:8" x14ac:dyDescent="0.3">
      <c r="B52" s="197"/>
      <c r="C52" s="197"/>
      <c r="D52" s="197"/>
      <c r="E52" s="197"/>
      <c r="F52" s="197"/>
      <c r="G52" s="197"/>
      <c r="H52" s="197"/>
    </row>
    <row r="53" spans="1:8" x14ac:dyDescent="0.3">
      <c r="B53" s="197"/>
      <c r="C53" s="197"/>
      <c r="D53" s="197"/>
      <c r="E53" s="197"/>
      <c r="F53" s="197"/>
      <c r="G53" s="197"/>
      <c r="H53" s="197"/>
    </row>
    <row r="54" spans="1:8" x14ac:dyDescent="0.3">
      <c r="B54" s="197"/>
      <c r="C54" s="197"/>
      <c r="D54" s="197"/>
      <c r="E54" s="197"/>
      <c r="F54" s="197"/>
      <c r="G54" s="197"/>
      <c r="H54" s="197"/>
    </row>
    <row r="55" spans="1:8" x14ac:dyDescent="0.3">
      <c r="B55" s="197"/>
      <c r="C55" s="197"/>
      <c r="D55" s="197"/>
      <c r="E55" s="197"/>
      <c r="F55" s="197"/>
      <c r="G55" s="197"/>
      <c r="H55" s="197"/>
    </row>
    <row r="56" spans="1:8" x14ac:dyDescent="0.3">
      <c r="B56" s="197"/>
      <c r="C56" s="197"/>
      <c r="D56" s="197"/>
      <c r="E56" s="197"/>
      <c r="F56" s="197"/>
      <c r="G56" s="197"/>
      <c r="H56" s="197"/>
    </row>
    <row r="57" spans="1:8" x14ac:dyDescent="0.3">
      <c r="B57" s="197"/>
      <c r="C57" s="197"/>
      <c r="D57" s="197"/>
      <c r="E57" s="197"/>
      <c r="F57" s="197"/>
      <c r="G57" s="197"/>
      <c r="H57" s="197"/>
    </row>
    <row r="58" spans="1:8" x14ac:dyDescent="0.3">
      <c r="B58" s="197"/>
      <c r="C58" s="197"/>
      <c r="D58" s="197"/>
      <c r="E58" s="197"/>
      <c r="F58" s="197"/>
      <c r="G58" s="197"/>
      <c r="H58" s="197"/>
    </row>
    <row r="59" spans="1:8" x14ac:dyDescent="0.3">
      <c r="B59" s="197"/>
      <c r="C59" s="197"/>
      <c r="D59" s="197"/>
      <c r="E59" s="197"/>
      <c r="F59" s="197"/>
      <c r="G59" s="197"/>
      <c r="H59" s="197"/>
    </row>
    <row r="60" spans="1:8" x14ac:dyDescent="0.3">
      <c r="B60" s="197"/>
      <c r="C60" s="197"/>
      <c r="D60" s="197"/>
      <c r="E60" s="197"/>
      <c r="F60" s="197"/>
      <c r="G60" s="197"/>
      <c r="H60" s="197"/>
    </row>
    <row r="61" spans="1:8" x14ac:dyDescent="0.3">
      <c r="B61" s="197"/>
      <c r="C61" s="197"/>
      <c r="D61" s="197"/>
      <c r="E61" s="197"/>
      <c r="F61" s="197"/>
      <c r="G61" s="197"/>
      <c r="H61" s="197"/>
    </row>
    <row r="62" spans="1:8" x14ac:dyDescent="0.3">
      <c r="B62" s="197"/>
      <c r="C62" s="197"/>
      <c r="D62" s="197"/>
      <c r="E62" s="197"/>
      <c r="F62" s="197"/>
      <c r="G62" s="197"/>
      <c r="H62" s="197"/>
    </row>
    <row r="63" spans="1:8" x14ac:dyDescent="0.3">
      <c r="B63" s="197"/>
      <c r="C63" s="197"/>
      <c r="D63" s="197"/>
      <c r="E63" s="197"/>
      <c r="F63" s="197"/>
      <c r="G63" s="197"/>
      <c r="H63" s="197"/>
    </row>
    <row r="64" spans="1:8" x14ac:dyDescent="0.3">
      <c r="A64" s="177"/>
      <c r="B64" s="197"/>
      <c r="C64" s="197"/>
      <c r="D64" s="197"/>
      <c r="E64" s="197"/>
      <c r="F64" s="197"/>
      <c r="G64" s="197"/>
      <c r="H64" s="197"/>
    </row>
    <row r="65" spans="2:8" x14ac:dyDescent="0.3">
      <c r="B65" s="197"/>
      <c r="C65" s="197"/>
      <c r="D65" s="197"/>
      <c r="E65" s="197"/>
      <c r="F65" s="197"/>
      <c r="G65" s="197"/>
      <c r="H65" s="197"/>
    </row>
    <row r="66" spans="2:8" x14ac:dyDescent="0.3">
      <c r="B66" s="197"/>
    </row>
    <row r="67" spans="2:8" x14ac:dyDescent="0.3">
      <c r="B67" s="197"/>
    </row>
  </sheetData>
  <sheetProtection sheet="1" objects="1" scenarios="1" formatCells="0" formatColumns="0" formatRows="0" insertHyperlinks="0" selectLockedCells="1" sort="0" autoFilter="0"/>
  <conditionalFormatting sqref="B4:H4">
    <cfRule type="expression" dxfId="74" priority="5">
      <formula>MOD(ROW(A3),2)=0</formula>
    </cfRule>
  </conditionalFormatting>
  <conditionalFormatting sqref="B6:H25">
    <cfRule type="expression" dxfId="73" priority="1">
      <formula>MOD(ROW(A5),2)=0</formula>
    </cfRule>
    <cfRule type="expression" dxfId="72" priority="2">
      <formula>MOD(ROW(A4),2)=0</formula>
    </cfRule>
  </conditionalFormatting>
  <conditionalFormatting sqref="B28:H28">
    <cfRule type="expression" dxfId="71" priority="10">
      <formula>MOD(ROW(A27),2)=0</formula>
    </cfRule>
  </conditionalFormatting>
  <conditionalFormatting sqref="B30:H49">
    <cfRule type="expression" dxfId="70" priority="6">
      <formula>MOD(ROW(A29),2)=0</formula>
    </cfRule>
    <cfRule type="expression" dxfId="69" priority="7">
      <formula>MOD(ROW(A28),2)=0</formula>
    </cfRule>
  </conditionalFormatting>
  <conditionalFormatting sqref="F6:F25">
    <cfRule type="iconSet" priority="4">
      <iconSet iconSet="3ArrowsGray" showValue="0" reverse="1">
        <cfvo type="percent" val="0"/>
        <cfvo type="num" val="2"/>
        <cfvo type="num" val="3"/>
      </iconSet>
    </cfRule>
  </conditionalFormatting>
  <conditionalFormatting sqref="F30:F49">
    <cfRule type="iconSet" priority="9">
      <iconSet iconSet="3ArrowsGray" showValue="0" reverse="1">
        <cfvo type="percent" val="0"/>
        <cfvo type="num" val="2"/>
        <cfvo type="num" val="3"/>
      </iconSet>
    </cfRule>
  </conditionalFormatting>
  <dataValidations count="2">
    <dataValidation type="list" showInputMessage="1" showErrorMessage="1" sqref="E6:E25 E30:E49" xr:uid="{00000000-0002-0000-2300-000000000000}">
      <formula1>"0,1,2,3,4"</formula1>
    </dataValidation>
    <dataValidation type="list" showInputMessage="1" showErrorMessage="1" sqref="F30:F49 F6:F25" xr:uid="{00000000-0002-0000-2300-000001000000}">
      <formula1>"1,2,3"</formula1>
    </dataValidation>
  </dataValidations>
  <printOptions horizontalCentered="1"/>
  <pageMargins left="0.23622047244094491" right="0.23622047244094491" top="0.19685039370078741" bottom="0.19685039370078741" header="0.19685039370078741" footer="0.19685039370078741"/>
  <pageSetup paperSize="8" orientation="portrait" r:id="rId1"/>
  <headerFooter>
    <oddFooter>&amp;L&amp;8&amp;K00-048(c) S.Imboden&amp;R&amp;8&amp;K00-048Seite &amp;P von &amp;N</oddFooter>
  </headerFooter>
  <rowBreaks count="1" manualBreakCount="1">
    <brk id="26" max="16383" man="1"/>
  </rowBreaks>
  <drawing r:id="rId2"/>
  <legacy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3" id="{D69736B0-DB24-4F5C-9075-2BF018FB7405}">
            <x14:iconSet iconSet="5Boxes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E6:E25</xm:sqref>
        </x14:conditionalFormatting>
        <x14:conditionalFormatting xmlns:xm="http://schemas.microsoft.com/office/excel/2006/main">
          <x14:cfRule type="iconSet" priority="8" id="{6C41E1F2-D932-4FC9-A333-08F019BA685A}">
            <x14:iconSet iconSet="5Boxes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E30:E49</xm:sqref>
        </x14:conditionalFormatting>
      </x14:conditionalFormattings>
    </ext>
  </extLst>
</worksheet>
</file>

<file path=xl/worksheets/sheet3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 codeName="Tabelle52">
    <tabColor theme="4" tint="0.39997558519241921"/>
    <pageSetUpPr fitToPage="1"/>
  </sheetPr>
  <dimension ref="A1:S87"/>
  <sheetViews>
    <sheetView showGridLines="0" zoomScaleNormal="100" workbookViewId="0">
      <pane ySplit="1" topLeftCell="A2" activePane="bottomLeft" state="frozen"/>
      <selection activeCell="B1" sqref="B1"/>
      <selection pane="bottomLeft" activeCell="F3" sqref="F3"/>
    </sheetView>
  </sheetViews>
  <sheetFormatPr baseColWidth="10" defaultColWidth="12.5546875" defaultRowHeight="14.4" x14ac:dyDescent="0.3"/>
  <cols>
    <col min="1" max="1" width="7" style="93" customWidth="1"/>
    <col min="2" max="2" width="3.21875" style="83" customWidth="1"/>
    <col min="3" max="3" width="3.21875" style="86" customWidth="1"/>
    <col min="4" max="4" width="36.77734375" style="86" customWidth="1"/>
    <col min="5" max="8" width="4.5546875" style="86" customWidth="1"/>
    <col min="9" max="9" width="1.44140625" style="86" customWidth="1"/>
    <col min="10" max="10" width="38" style="86" customWidth="1"/>
    <col min="11" max="11" width="47.21875" style="86" customWidth="1"/>
    <col min="12" max="12" width="9.21875" style="86" customWidth="1"/>
    <col min="13" max="13" width="7" style="86" customWidth="1"/>
    <col min="14" max="22" width="4" style="86" customWidth="1"/>
    <col min="23" max="16384" width="12.5546875" style="86"/>
  </cols>
  <sheetData>
    <row r="1" spans="1:19" s="82" customFormat="1" ht="43.95" customHeight="1" x14ac:dyDescent="0.3">
      <c r="A1" s="78"/>
      <c r="B1" s="79" t="str">
        <f ca="1">' '!A255</f>
        <v>B E N C H M A R K I N G</v>
      </c>
      <c r="C1" s="79"/>
      <c r="D1" s="79"/>
      <c r="E1" s="79"/>
      <c r="F1" s="79"/>
      <c r="G1" s="79"/>
      <c r="H1" s="79"/>
      <c r="I1" s="79"/>
      <c r="J1" s="79"/>
      <c r="K1" s="80"/>
      <c r="L1" s="81"/>
      <c r="M1" s="81"/>
      <c r="N1" s="81"/>
    </row>
    <row r="2" spans="1:19" s="82" customFormat="1" ht="15.75" customHeight="1" x14ac:dyDescent="0.3">
      <c r="A2" s="83"/>
      <c r="B2" s="84"/>
      <c r="C2" s="81"/>
      <c r="D2" s="78"/>
      <c r="E2" s="81"/>
      <c r="F2" s="81"/>
      <c r="G2" s="81"/>
      <c r="H2" s="81"/>
      <c r="I2" s="81"/>
      <c r="J2" s="81"/>
      <c r="K2" s="81"/>
      <c r="L2" s="81"/>
      <c r="M2" s="81"/>
      <c r="N2" s="81"/>
    </row>
    <row r="3" spans="1:19" ht="61.5" customHeight="1" x14ac:dyDescent="0.4">
      <c r="A3" s="85"/>
      <c r="B3" s="1265"/>
      <c r="C3" s="86" t="str">
        <f ca="1">' '!A257</f>
        <v>Nr.</v>
      </c>
      <c r="D3" s="87" t="str">
        <f ca="1">' '!A258</f>
        <v>Vergleichsobjekte</v>
      </c>
      <c r="E3" s="88" t="str">
        <f ca="1">' '!A260</f>
        <v>Wir</v>
      </c>
      <c r="F3" s="89" t="str">
        <f ca="1">' '!A261</f>
        <v>Konkurrenz</v>
      </c>
      <c r="G3" s="90" t="str">
        <f ca="1">' '!A261</f>
        <v>Konkurrenz</v>
      </c>
      <c r="H3" s="91" t="str">
        <f ca="1">' '!A261</f>
        <v>Konkurrenz</v>
      </c>
      <c r="J3" s="92"/>
      <c r="K3" s="87" t="str">
        <f ca="1">' '!A125</f>
        <v>Bemerkungen</v>
      </c>
    </row>
    <row r="4" spans="1:19" ht="11.25" customHeight="1" x14ac:dyDescent="0.4">
      <c r="B4" s="1265"/>
      <c r="D4" s="87"/>
      <c r="E4" s="1176" t="s">
        <v>177</v>
      </c>
      <c r="F4" s="1177" t="s">
        <v>178</v>
      </c>
      <c r="G4" s="1178" t="s">
        <v>178</v>
      </c>
      <c r="H4" s="94" t="s">
        <v>2791</v>
      </c>
      <c r="J4" s="92"/>
      <c r="K4" s="95"/>
    </row>
    <row r="5" spans="1:19" ht="18" x14ac:dyDescent="0.3">
      <c r="A5" s="96"/>
      <c r="B5" s="97">
        <f>IF(E5&gt;H5,1,
IF(E5&lt;H5,3,2))</f>
        <v>1</v>
      </c>
      <c r="C5" s="98">
        <v>1</v>
      </c>
      <c r="D5" s="99" t="s">
        <v>1262</v>
      </c>
      <c r="E5" s="100">
        <v>2</v>
      </c>
      <c r="F5" s="101"/>
      <c r="G5" s="102"/>
      <c r="H5" s="103">
        <v>-3</v>
      </c>
      <c r="I5" s="104"/>
      <c r="J5" s="105"/>
      <c r="K5" s="106"/>
      <c r="L5" s="107"/>
    </row>
    <row r="6" spans="1:19" ht="18" x14ac:dyDescent="0.3">
      <c r="A6" s="96"/>
      <c r="B6" s="97">
        <f t="shared" ref="B6:B34" si="0">IF(E6&gt;H6,1,
IF(E6&lt;H6,3,2))</f>
        <v>3</v>
      </c>
      <c r="C6" s="108">
        <v>2</v>
      </c>
      <c r="D6" s="109" t="s">
        <v>1263</v>
      </c>
      <c r="E6" s="110">
        <v>1</v>
      </c>
      <c r="F6" s="111"/>
      <c r="G6" s="112"/>
      <c r="H6" s="113">
        <v>3</v>
      </c>
      <c r="I6" s="114"/>
      <c r="J6" s="115"/>
      <c r="K6" s="116"/>
      <c r="S6" s="83"/>
    </row>
    <row r="7" spans="1:19" ht="18" x14ac:dyDescent="0.3">
      <c r="A7" s="96"/>
      <c r="B7" s="97">
        <f t="shared" si="0"/>
        <v>3</v>
      </c>
      <c r="C7" s="108">
        <v>3</v>
      </c>
      <c r="D7" s="109"/>
      <c r="E7" s="110">
        <v>1</v>
      </c>
      <c r="F7" s="111"/>
      <c r="G7" s="112"/>
      <c r="H7" s="113">
        <v>2</v>
      </c>
      <c r="I7" s="114"/>
      <c r="J7" s="115"/>
      <c r="K7" s="116"/>
      <c r="S7" s="83"/>
    </row>
    <row r="8" spans="1:19" ht="18" x14ac:dyDescent="0.3">
      <c r="A8" s="96"/>
      <c r="B8" s="97">
        <f t="shared" si="0"/>
        <v>3</v>
      </c>
      <c r="C8" s="108">
        <v>4</v>
      </c>
      <c r="D8" s="109"/>
      <c r="E8" s="110">
        <v>-1</v>
      </c>
      <c r="F8" s="111"/>
      <c r="G8" s="112"/>
      <c r="H8" s="113">
        <v>1</v>
      </c>
      <c r="I8" s="114"/>
      <c r="J8" s="115"/>
      <c r="K8" s="116"/>
      <c r="S8" s="83"/>
    </row>
    <row r="9" spans="1:19" ht="18" x14ac:dyDescent="0.3">
      <c r="A9" s="96"/>
      <c r="B9" s="97">
        <f t="shared" si="0"/>
        <v>3</v>
      </c>
      <c r="C9" s="108">
        <v>5</v>
      </c>
      <c r="D9" s="109"/>
      <c r="E9" s="110">
        <v>-3</v>
      </c>
      <c r="F9" s="111"/>
      <c r="G9" s="112"/>
      <c r="H9" s="113">
        <v>1</v>
      </c>
      <c r="I9" s="114"/>
      <c r="J9" s="115"/>
      <c r="K9" s="116"/>
      <c r="S9" s="83"/>
    </row>
    <row r="10" spans="1:19" ht="18" x14ac:dyDescent="0.3">
      <c r="A10" s="96"/>
      <c r="B10" s="97">
        <f t="shared" si="0"/>
        <v>2</v>
      </c>
      <c r="C10" s="108">
        <v>6</v>
      </c>
      <c r="D10" s="109"/>
      <c r="E10" s="110">
        <v>1</v>
      </c>
      <c r="F10" s="111"/>
      <c r="G10" s="112"/>
      <c r="H10" s="113">
        <v>1</v>
      </c>
      <c r="I10" s="114"/>
      <c r="J10" s="115"/>
      <c r="K10" s="116"/>
      <c r="S10" s="83"/>
    </row>
    <row r="11" spans="1:19" ht="18" x14ac:dyDescent="0.3">
      <c r="A11" s="96"/>
      <c r="B11" s="97">
        <f t="shared" si="0"/>
        <v>3</v>
      </c>
      <c r="C11" s="108">
        <v>7</v>
      </c>
      <c r="D11" s="109"/>
      <c r="E11" s="110">
        <v>-3</v>
      </c>
      <c r="F11" s="111"/>
      <c r="G11" s="112"/>
      <c r="H11" s="113">
        <v>1</v>
      </c>
      <c r="I11" s="114"/>
      <c r="J11" s="115"/>
      <c r="K11" s="116"/>
      <c r="S11" s="83"/>
    </row>
    <row r="12" spans="1:19" ht="18" x14ac:dyDescent="0.3">
      <c r="A12" s="96"/>
      <c r="B12" s="97">
        <f t="shared" si="0"/>
        <v>1</v>
      </c>
      <c r="C12" s="108">
        <v>8</v>
      </c>
      <c r="D12" s="109"/>
      <c r="E12" s="110">
        <v>3</v>
      </c>
      <c r="F12" s="111"/>
      <c r="G12" s="112"/>
      <c r="H12" s="113">
        <v>1</v>
      </c>
      <c r="I12" s="114"/>
      <c r="J12" s="115"/>
      <c r="K12" s="116"/>
      <c r="S12" s="83"/>
    </row>
    <row r="13" spans="1:19" ht="18" x14ac:dyDescent="0.3">
      <c r="A13" s="96"/>
      <c r="B13" s="97">
        <f t="shared" si="0"/>
        <v>2</v>
      </c>
      <c r="C13" s="108">
        <v>9</v>
      </c>
      <c r="D13" s="109"/>
      <c r="E13" s="110">
        <v>1</v>
      </c>
      <c r="F13" s="111"/>
      <c r="G13" s="112"/>
      <c r="H13" s="113">
        <v>1</v>
      </c>
      <c r="I13" s="114"/>
      <c r="J13" s="115"/>
      <c r="K13" s="116"/>
      <c r="S13" s="83"/>
    </row>
    <row r="14" spans="1:19" ht="18" x14ac:dyDescent="0.3">
      <c r="A14" s="96"/>
      <c r="B14" s="97">
        <f t="shared" si="0"/>
        <v>3</v>
      </c>
      <c r="C14" s="108">
        <v>10</v>
      </c>
      <c r="D14" s="109"/>
      <c r="E14" s="110">
        <v>-1</v>
      </c>
      <c r="F14" s="111"/>
      <c r="G14" s="112"/>
      <c r="H14" s="113">
        <v>1</v>
      </c>
      <c r="I14" s="114"/>
      <c r="J14" s="115"/>
      <c r="K14" s="116"/>
      <c r="S14" s="83"/>
    </row>
    <row r="15" spans="1:19" ht="18" x14ac:dyDescent="0.3">
      <c r="A15" s="96"/>
      <c r="B15" s="97">
        <f t="shared" si="0"/>
        <v>1</v>
      </c>
      <c r="C15" s="108">
        <v>11</v>
      </c>
      <c r="D15" s="117"/>
      <c r="E15" s="110">
        <v>2</v>
      </c>
      <c r="F15" s="111"/>
      <c r="G15" s="112"/>
      <c r="H15" s="113">
        <v>1</v>
      </c>
      <c r="I15" s="114"/>
      <c r="J15" s="115"/>
      <c r="K15" s="116"/>
      <c r="S15" s="83"/>
    </row>
    <row r="16" spans="1:19" ht="18" x14ac:dyDescent="0.3">
      <c r="A16" s="96"/>
      <c r="B16" s="97">
        <f t="shared" si="0"/>
        <v>3</v>
      </c>
      <c r="C16" s="108">
        <v>12</v>
      </c>
      <c r="D16" s="109"/>
      <c r="E16" s="110">
        <v>-1</v>
      </c>
      <c r="F16" s="111"/>
      <c r="G16" s="112"/>
      <c r="H16" s="113">
        <v>1</v>
      </c>
      <c r="I16" s="114"/>
      <c r="J16" s="115"/>
      <c r="K16" s="116"/>
      <c r="S16" s="83"/>
    </row>
    <row r="17" spans="1:19" ht="18" x14ac:dyDescent="0.3">
      <c r="A17" s="96"/>
      <c r="B17" s="97">
        <f t="shared" si="0"/>
        <v>3</v>
      </c>
      <c r="C17" s="108">
        <v>13</v>
      </c>
      <c r="D17" s="109"/>
      <c r="E17" s="110">
        <v>0</v>
      </c>
      <c r="F17" s="111"/>
      <c r="G17" s="112"/>
      <c r="H17" s="113">
        <v>1</v>
      </c>
      <c r="I17" s="114"/>
      <c r="J17" s="115"/>
      <c r="K17" s="116"/>
      <c r="S17" s="83"/>
    </row>
    <row r="18" spans="1:19" ht="18" x14ac:dyDescent="0.3">
      <c r="A18" s="96"/>
      <c r="B18" s="97">
        <f t="shared" si="0"/>
        <v>3</v>
      </c>
      <c r="C18" s="108">
        <v>14</v>
      </c>
      <c r="D18" s="109"/>
      <c r="E18" s="110">
        <v>-2</v>
      </c>
      <c r="F18" s="111"/>
      <c r="G18" s="112"/>
      <c r="H18" s="113">
        <v>1</v>
      </c>
      <c r="I18" s="114"/>
      <c r="J18" s="115"/>
      <c r="K18" s="116"/>
      <c r="S18" s="83"/>
    </row>
    <row r="19" spans="1:19" ht="18" x14ac:dyDescent="0.3">
      <c r="A19" s="96"/>
      <c r="B19" s="97">
        <f t="shared" si="0"/>
        <v>2</v>
      </c>
      <c r="C19" s="108">
        <v>15</v>
      </c>
      <c r="D19" s="109"/>
      <c r="E19" s="110">
        <v>0</v>
      </c>
      <c r="F19" s="111"/>
      <c r="G19" s="112"/>
      <c r="H19" s="113">
        <v>0</v>
      </c>
      <c r="I19" s="114"/>
      <c r="J19" s="115"/>
      <c r="K19" s="116"/>
      <c r="S19" s="83"/>
    </row>
    <row r="20" spans="1:19" ht="18" x14ac:dyDescent="0.3">
      <c r="A20" s="96"/>
      <c r="B20" s="97">
        <f t="shared" si="0"/>
        <v>2</v>
      </c>
      <c r="C20" s="108">
        <v>16</v>
      </c>
      <c r="D20" s="109"/>
      <c r="E20" s="110">
        <v>0</v>
      </c>
      <c r="F20" s="111"/>
      <c r="G20" s="112"/>
      <c r="H20" s="113">
        <v>0</v>
      </c>
      <c r="I20" s="114"/>
      <c r="J20" s="115"/>
      <c r="K20" s="116"/>
      <c r="S20" s="83"/>
    </row>
    <row r="21" spans="1:19" ht="18" x14ac:dyDescent="0.3">
      <c r="A21" s="96"/>
      <c r="B21" s="97">
        <f t="shared" si="0"/>
        <v>2</v>
      </c>
      <c r="C21" s="108">
        <v>17</v>
      </c>
      <c r="D21" s="109"/>
      <c r="E21" s="110">
        <v>0</v>
      </c>
      <c r="F21" s="111"/>
      <c r="G21" s="112"/>
      <c r="H21" s="113">
        <v>0</v>
      </c>
      <c r="I21" s="114"/>
      <c r="J21" s="115"/>
      <c r="K21" s="116"/>
      <c r="S21" s="83"/>
    </row>
    <row r="22" spans="1:19" ht="18" x14ac:dyDescent="0.3">
      <c r="A22" s="96"/>
      <c r="B22" s="97">
        <f t="shared" si="0"/>
        <v>2</v>
      </c>
      <c r="C22" s="108">
        <v>18</v>
      </c>
      <c r="D22" s="109"/>
      <c r="E22" s="110">
        <v>0</v>
      </c>
      <c r="F22" s="111"/>
      <c r="G22" s="112"/>
      <c r="H22" s="113">
        <v>0</v>
      </c>
      <c r="I22" s="114"/>
      <c r="J22" s="115"/>
      <c r="K22" s="116"/>
      <c r="S22" s="83"/>
    </row>
    <row r="23" spans="1:19" ht="18" x14ac:dyDescent="0.3">
      <c r="A23" s="96"/>
      <c r="B23" s="97">
        <f t="shared" si="0"/>
        <v>2</v>
      </c>
      <c r="C23" s="108">
        <v>19</v>
      </c>
      <c r="D23" s="109"/>
      <c r="E23" s="110">
        <v>0</v>
      </c>
      <c r="F23" s="111"/>
      <c r="G23" s="112"/>
      <c r="H23" s="113">
        <v>0</v>
      </c>
      <c r="I23" s="114"/>
      <c r="J23" s="115"/>
      <c r="K23" s="116"/>
      <c r="S23" s="83"/>
    </row>
    <row r="24" spans="1:19" ht="18" x14ac:dyDescent="0.3">
      <c r="A24" s="96"/>
      <c r="B24" s="97">
        <f t="shared" si="0"/>
        <v>2</v>
      </c>
      <c r="C24" s="108">
        <v>20</v>
      </c>
      <c r="D24" s="109"/>
      <c r="E24" s="110">
        <v>0</v>
      </c>
      <c r="F24" s="111"/>
      <c r="G24" s="112"/>
      <c r="H24" s="113">
        <v>0</v>
      </c>
      <c r="I24" s="114"/>
      <c r="J24" s="115"/>
      <c r="K24" s="116"/>
      <c r="S24" s="83"/>
    </row>
    <row r="25" spans="1:19" ht="18" x14ac:dyDescent="0.3">
      <c r="A25" s="96"/>
      <c r="B25" s="97">
        <f t="shared" si="0"/>
        <v>2</v>
      </c>
      <c r="C25" s="108">
        <v>21</v>
      </c>
      <c r="D25" s="109"/>
      <c r="E25" s="110">
        <v>0</v>
      </c>
      <c r="F25" s="111"/>
      <c r="G25" s="112"/>
      <c r="H25" s="113">
        <v>0</v>
      </c>
      <c r="I25" s="114"/>
      <c r="J25" s="115"/>
      <c r="K25" s="116"/>
      <c r="S25" s="83"/>
    </row>
    <row r="26" spans="1:19" ht="18" x14ac:dyDescent="0.3">
      <c r="A26" s="96"/>
      <c r="B26" s="97">
        <f t="shared" si="0"/>
        <v>2</v>
      </c>
      <c r="C26" s="108">
        <v>22</v>
      </c>
      <c r="D26" s="109"/>
      <c r="E26" s="110">
        <v>0</v>
      </c>
      <c r="F26" s="111"/>
      <c r="G26" s="112"/>
      <c r="H26" s="113">
        <v>0</v>
      </c>
      <c r="I26" s="114"/>
      <c r="J26" s="115"/>
      <c r="K26" s="116"/>
      <c r="S26" s="83"/>
    </row>
    <row r="27" spans="1:19" ht="18" x14ac:dyDescent="0.3">
      <c r="A27" s="96"/>
      <c r="B27" s="97">
        <f t="shared" si="0"/>
        <v>2</v>
      </c>
      <c r="C27" s="108">
        <v>23</v>
      </c>
      <c r="D27" s="109"/>
      <c r="E27" s="110">
        <v>0</v>
      </c>
      <c r="F27" s="111"/>
      <c r="G27" s="112"/>
      <c r="H27" s="113">
        <v>0</v>
      </c>
      <c r="I27" s="114"/>
      <c r="J27" s="115"/>
      <c r="K27" s="116"/>
    </row>
    <row r="28" spans="1:19" ht="18" x14ac:dyDescent="0.3">
      <c r="A28" s="96"/>
      <c r="B28" s="97">
        <f t="shared" si="0"/>
        <v>2</v>
      </c>
      <c r="C28" s="108">
        <v>24</v>
      </c>
      <c r="D28" s="109"/>
      <c r="E28" s="110">
        <v>0</v>
      </c>
      <c r="F28" s="111"/>
      <c r="G28" s="112"/>
      <c r="H28" s="113">
        <v>0</v>
      </c>
      <c r="I28" s="114"/>
      <c r="J28" s="115"/>
      <c r="K28" s="116"/>
    </row>
    <row r="29" spans="1:19" ht="18" x14ac:dyDescent="0.3">
      <c r="A29" s="96"/>
      <c r="B29" s="97">
        <f t="shared" si="0"/>
        <v>2</v>
      </c>
      <c r="C29" s="108">
        <v>25</v>
      </c>
      <c r="D29" s="109"/>
      <c r="E29" s="110">
        <v>0</v>
      </c>
      <c r="F29" s="111"/>
      <c r="G29" s="112"/>
      <c r="H29" s="113">
        <v>0</v>
      </c>
      <c r="I29" s="114"/>
      <c r="J29" s="115"/>
      <c r="K29" s="116"/>
    </row>
    <row r="30" spans="1:19" ht="18" x14ac:dyDescent="0.3">
      <c r="A30" s="96"/>
      <c r="B30" s="97">
        <f t="shared" si="0"/>
        <v>2</v>
      </c>
      <c r="C30" s="108">
        <v>26</v>
      </c>
      <c r="D30" s="109"/>
      <c r="E30" s="110">
        <v>0</v>
      </c>
      <c r="F30" s="111"/>
      <c r="G30" s="112"/>
      <c r="H30" s="113">
        <v>0</v>
      </c>
      <c r="I30" s="114"/>
      <c r="J30" s="115"/>
      <c r="K30" s="116"/>
    </row>
    <row r="31" spans="1:19" ht="18" x14ac:dyDescent="0.3">
      <c r="A31" s="96"/>
      <c r="B31" s="97">
        <f t="shared" si="0"/>
        <v>2</v>
      </c>
      <c r="C31" s="108">
        <v>27</v>
      </c>
      <c r="D31" s="109"/>
      <c r="E31" s="110">
        <v>0</v>
      </c>
      <c r="F31" s="111"/>
      <c r="G31" s="112"/>
      <c r="H31" s="113">
        <v>0</v>
      </c>
      <c r="I31" s="114"/>
      <c r="J31" s="115"/>
      <c r="K31" s="116"/>
      <c r="L31" s="118"/>
      <c r="M31" s="118"/>
    </row>
    <row r="32" spans="1:19" ht="18" x14ac:dyDescent="0.3">
      <c r="A32" s="96"/>
      <c r="B32" s="97">
        <f t="shared" si="0"/>
        <v>2</v>
      </c>
      <c r="C32" s="108">
        <v>28</v>
      </c>
      <c r="D32" s="109"/>
      <c r="E32" s="110">
        <v>0</v>
      </c>
      <c r="F32" s="111"/>
      <c r="G32" s="112"/>
      <c r="H32" s="113">
        <v>0</v>
      </c>
      <c r="I32" s="114"/>
      <c r="J32" s="115"/>
      <c r="K32" s="116"/>
      <c r="L32" s="119"/>
      <c r="M32" s="120"/>
    </row>
    <row r="33" spans="1:13" ht="18" x14ac:dyDescent="0.3">
      <c r="A33" s="96"/>
      <c r="B33" s="97">
        <f t="shared" si="0"/>
        <v>2</v>
      </c>
      <c r="C33" s="108">
        <v>29</v>
      </c>
      <c r="D33" s="109"/>
      <c r="E33" s="110">
        <v>0</v>
      </c>
      <c r="F33" s="111"/>
      <c r="G33" s="112"/>
      <c r="H33" s="113">
        <v>0</v>
      </c>
      <c r="I33" s="114"/>
      <c r="J33" s="115"/>
      <c r="K33" s="116"/>
      <c r="L33" s="119"/>
      <c r="M33" s="120"/>
    </row>
    <row r="34" spans="1:13" ht="18" x14ac:dyDescent="0.3">
      <c r="A34" s="96"/>
      <c r="B34" s="97">
        <f t="shared" si="0"/>
        <v>3</v>
      </c>
      <c r="C34" s="121">
        <v>30</v>
      </c>
      <c r="D34" s="122"/>
      <c r="E34" s="123">
        <v>2</v>
      </c>
      <c r="F34" s="124"/>
      <c r="G34" s="125"/>
      <c r="H34" s="126">
        <v>3</v>
      </c>
      <c r="I34" s="127"/>
      <c r="J34" s="128"/>
      <c r="K34" s="129"/>
      <c r="L34" s="119"/>
      <c r="M34" s="120"/>
    </row>
    <row r="35" spans="1:13" ht="18" x14ac:dyDescent="0.3">
      <c r="B35" s="130"/>
      <c r="D35" s="119"/>
      <c r="E35" s="131"/>
      <c r="F35" s="131"/>
      <c r="G35" s="131"/>
      <c r="H35" s="131"/>
      <c r="I35" s="132"/>
      <c r="J35" s="119"/>
      <c r="K35" s="133"/>
      <c r="L35" s="119"/>
      <c r="M35" s="120"/>
    </row>
    <row r="36" spans="1:13" ht="19.5" customHeight="1" x14ac:dyDescent="0.3">
      <c r="B36" s="130" t="s">
        <v>2792</v>
      </c>
      <c r="C36" s="134"/>
      <c r="D36" s="119"/>
      <c r="E36" s="131"/>
      <c r="F36" s="131"/>
      <c r="G36" s="131"/>
      <c r="H36" s="131"/>
      <c r="I36" s="132"/>
      <c r="J36" s="119"/>
      <c r="K36" s="133"/>
      <c r="L36" s="119"/>
      <c r="M36" s="120"/>
    </row>
    <row r="37" spans="1:13" ht="18" x14ac:dyDescent="0.3">
      <c r="C37" s="134"/>
      <c r="D37" s="119"/>
      <c r="E37" s="131"/>
      <c r="F37" s="131"/>
      <c r="G37" s="131"/>
      <c r="H37" s="131"/>
      <c r="I37" s="132"/>
      <c r="J37" s="119"/>
      <c r="K37" s="133"/>
      <c r="L37" s="119"/>
      <c r="M37" s="120"/>
    </row>
    <row r="38" spans="1:13" ht="18" x14ac:dyDescent="0.3">
      <c r="C38" s="134"/>
      <c r="D38" s="119"/>
      <c r="E38" s="131"/>
      <c r="F38" s="131"/>
      <c r="G38" s="131"/>
      <c r="H38" s="131"/>
      <c r="I38" s="132"/>
      <c r="J38" s="119"/>
      <c r="K38" s="133"/>
      <c r="L38" s="119"/>
      <c r="M38" s="120"/>
    </row>
    <row r="39" spans="1:13" ht="18" x14ac:dyDescent="0.3">
      <c r="C39" s="134"/>
      <c r="D39" s="119"/>
      <c r="E39" s="131"/>
      <c r="F39" s="131"/>
      <c r="G39" s="131"/>
      <c r="H39" s="131"/>
      <c r="I39" s="132"/>
      <c r="J39" s="119"/>
      <c r="K39" s="133"/>
      <c r="L39" s="119"/>
      <c r="M39" s="120"/>
    </row>
    <row r="40" spans="1:13" ht="18" x14ac:dyDescent="0.3">
      <c r="C40" s="134"/>
      <c r="D40" s="119"/>
      <c r="E40" s="131"/>
      <c r="F40" s="131"/>
      <c r="G40" s="131"/>
      <c r="H40" s="131"/>
      <c r="I40" s="132"/>
      <c r="J40" s="119"/>
      <c r="K40" s="133"/>
      <c r="L40" s="119"/>
      <c r="M40" s="120"/>
    </row>
    <row r="41" spans="1:13" ht="18" x14ac:dyDescent="0.3">
      <c r="C41" s="134"/>
      <c r="D41" s="119"/>
      <c r="E41" s="131"/>
      <c r="F41" s="131"/>
      <c r="G41" s="131"/>
      <c r="H41" s="131"/>
      <c r="I41" s="132"/>
      <c r="J41" s="119"/>
      <c r="K41" s="133"/>
      <c r="L41" s="119"/>
      <c r="M41" s="120"/>
    </row>
    <row r="42" spans="1:13" ht="18" x14ac:dyDescent="0.3">
      <c r="C42" s="134"/>
      <c r="D42" s="119"/>
      <c r="E42" s="131"/>
      <c r="F42" s="131"/>
      <c r="G42" s="131"/>
      <c r="H42" s="131"/>
      <c r="I42" s="132"/>
      <c r="J42" s="119"/>
      <c r="K42" s="133"/>
      <c r="L42" s="119"/>
      <c r="M42" s="120"/>
    </row>
    <row r="43" spans="1:13" ht="18" x14ac:dyDescent="0.3">
      <c r="C43" s="134"/>
      <c r="D43" s="119"/>
      <c r="E43" s="131"/>
      <c r="F43" s="131"/>
      <c r="G43" s="131"/>
      <c r="H43" s="131"/>
      <c r="I43" s="132"/>
      <c r="J43" s="119"/>
      <c r="K43" s="133"/>
      <c r="L43" s="119"/>
      <c r="M43" s="120"/>
    </row>
    <row r="44" spans="1:13" ht="18" x14ac:dyDescent="0.3">
      <c r="C44" s="134"/>
      <c r="D44" s="119"/>
      <c r="E44" s="131"/>
      <c r="F44" s="131"/>
      <c r="G44" s="131"/>
      <c r="H44" s="131"/>
      <c r="I44" s="132"/>
      <c r="J44" s="119"/>
      <c r="K44" s="133"/>
      <c r="L44" s="119"/>
      <c r="M44" s="120"/>
    </row>
    <row r="45" spans="1:13" ht="18" x14ac:dyDescent="0.3">
      <c r="C45" s="134"/>
      <c r="D45" s="119"/>
      <c r="E45" s="135"/>
      <c r="F45" s="135"/>
      <c r="G45" s="135"/>
      <c r="H45" s="135"/>
      <c r="I45" s="132"/>
      <c r="J45" s="119"/>
      <c r="K45" s="133"/>
      <c r="L45" s="119"/>
      <c r="M45" s="120"/>
    </row>
    <row r="46" spans="1:13" ht="402.75" customHeight="1" x14ac:dyDescent="0.3">
      <c r="C46" s="134"/>
      <c r="D46" s="119"/>
      <c r="E46" s="131"/>
      <c r="F46" s="131"/>
      <c r="G46" s="131"/>
      <c r="H46" s="131"/>
      <c r="I46" s="132"/>
      <c r="J46" s="119"/>
      <c r="K46" s="133"/>
      <c r="L46" s="119"/>
      <c r="M46" s="120"/>
    </row>
    <row r="47" spans="1:13" ht="18" x14ac:dyDescent="0.3">
      <c r="C47" s="134"/>
      <c r="D47" s="119"/>
      <c r="E47" s="131"/>
      <c r="F47" s="131"/>
      <c r="G47" s="131"/>
      <c r="H47" s="131"/>
      <c r="I47" s="132"/>
      <c r="J47" s="119"/>
      <c r="K47" s="133"/>
      <c r="L47" s="119"/>
      <c r="M47" s="120"/>
    </row>
    <row r="48" spans="1:13" ht="18" x14ac:dyDescent="0.3">
      <c r="C48" s="134"/>
      <c r="E48" s="131"/>
      <c r="F48" s="131"/>
      <c r="G48" s="131"/>
      <c r="H48" s="131"/>
      <c r="I48" s="132"/>
      <c r="J48" s="119"/>
      <c r="K48" s="133"/>
      <c r="L48" s="119"/>
      <c r="M48" s="120"/>
    </row>
    <row r="49" spans="3:13" ht="18" x14ac:dyDescent="0.3">
      <c r="C49" s="134"/>
      <c r="D49" s="119"/>
      <c r="E49" s="131"/>
      <c r="F49" s="131"/>
      <c r="G49" s="131"/>
      <c r="H49" s="131"/>
      <c r="I49" s="132"/>
      <c r="J49" s="119"/>
      <c r="K49" s="133"/>
      <c r="L49" s="119"/>
      <c r="M49" s="120"/>
    </row>
    <row r="50" spans="3:13" ht="18" x14ac:dyDescent="0.3">
      <c r="C50" s="134"/>
      <c r="D50" s="119"/>
      <c r="E50" s="131"/>
      <c r="F50" s="131"/>
      <c r="G50" s="131"/>
      <c r="H50" s="131"/>
      <c r="I50" s="132"/>
      <c r="J50" s="119"/>
      <c r="K50" s="133"/>
      <c r="L50" s="119"/>
      <c r="M50" s="120"/>
    </row>
    <row r="51" spans="3:13" ht="18" x14ac:dyDescent="0.3">
      <c r="C51" s="134"/>
      <c r="D51" s="119"/>
      <c r="E51" s="131"/>
      <c r="F51" s="131"/>
      <c r="G51" s="131"/>
      <c r="H51" s="131"/>
      <c r="I51" s="132"/>
      <c r="J51" s="119"/>
      <c r="K51" s="133"/>
      <c r="L51" s="119"/>
      <c r="M51" s="120"/>
    </row>
    <row r="52" spans="3:13" ht="18" x14ac:dyDescent="0.3">
      <c r="C52" s="134"/>
      <c r="D52" s="119"/>
      <c r="E52" s="131"/>
      <c r="F52" s="131"/>
      <c r="G52" s="131"/>
      <c r="H52" s="131"/>
      <c r="I52" s="132"/>
      <c r="J52" s="119"/>
      <c r="K52" s="133"/>
      <c r="L52" s="119"/>
      <c r="M52" s="120"/>
    </row>
    <row r="62" spans="3:13" ht="15.6" x14ac:dyDescent="0.3">
      <c r="J62" s="136"/>
      <c r="K62" s="136"/>
    </row>
    <row r="68" spans="5:8" x14ac:dyDescent="0.3">
      <c r="E68" s="137"/>
      <c r="F68" s="137"/>
      <c r="G68" s="137"/>
      <c r="H68" s="137"/>
    </row>
    <row r="69" spans="5:8" x14ac:dyDescent="0.3">
      <c r="E69" s="83"/>
      <c r="F69" s="83"/>
      <c r="G69" s="83"/>
      <c r="H69" s="83"/>
    </row>
    <row r="70" spans="5:8" x14ac:dyDescent="0.3">
      <c r="E70" s="83"/>
      <c r="F70" s="83"/>
      <c r="G70" s="83"/>
      <c r="H70" s="83"/>
    </row>
    <row r="71" spans="5:8" x14ac:dyDescent="0.3">
      <c r="E71" s="83"/>
      <c r="F71" s="83"/>
      <c r="G71" s="83"/>
      <c r="H71" s="83"/>
    </row>
    <row r="72" spans="5:8" x14ac:dyDescent="0.3">
      <c r="E72" s="83"/>
      <c r="F72" s="83"/>
      <c r="G72" s="83"/>
      <c r="H72" s="83"/>
    </row>
    <row r="73" spans="5:8" x14ac:dyDescent="0.3">
      <c r="E73" s="83"/>
      <c r="F73" s="83"/>
      <c r="G73" s="83"/>
      <c r="H73" s="83"/>
    </row>
    <row r="74" spans="5:8" x14ac:dyDescent="0.3">
      <c r="E74" s="83"/>
      <c r="F74" s="83"/>
      <c r="G74" s="83"/>
      <c r="H74" s="83"/>
    </row>
    <row r="75" spans="5:8" x14ac:dyDescent="0.3">
      <c r="E75" s="83"/>
      <c r="F75" s="83"/>
      <c r="G75" s="83"/>
      <c r="H75" s="83"/>
    </row>
    <row r="76" spans="5:8" x14ac:dyDescent="0.3">
      <c r="E76" s="83"/>
      <c r="F76" s="83"/>
      <c r="G76" s="83"/>
      <c r="H76" s="83"/>
    </row>
    <row r="77" spans="5:8" x14ac:dyDescent="0.3">
      <c r="E77" s="83"/>
      <c r="F77" s="83"/>
      <c r="G77" s="83"/>
      <c r="H77" s="83"/>
    </row>
    <row r="78" spans="5:8" x14ac:dyDescent="0.3">
      <c r="E78" s="83"/>
      <c r="F78" s="83"/>
      <c r="G78" s="83"/>
      <c r="H78" s="83"/>
    </row>
    <row r="79" spans="5:8" x14ac:dyDescent="0.3">
      <c r="E79" s="83"/>
      <c r="F79" s="83"/>
      <c r="G79" s="83"/>
      <c r="H79" s="83"/>
    </row>
    <row r="80" spans="5:8" x14ac:dyDescent="0.3">
      <c r="E80" s="83"/>
      <c r="F80" s="83"/>
      <c r="G80" s="83"/>
      <c r="H80" s="83"/>
    </row>
    <row r="81" spans="5:8" x14ac:dyDescent="0.3">
      <c r="E81" s="83"/>
      <c r="F81" s="83"/>
      <c r="G81" s="83"/>
      <c r="H81" s="83"/>
    </row>
    <row r="82" spans="5:8" x14ac:dyDescent="0.3">
      <c r="E82" s="83"/>
      <c r="F82" s="83"/>
      <c r="G82" s="83"/>
      <c r="H82" s="83"/>
    </row>
    <row r="83" spans="5:8" x14ac:dyDescent="0.3">
      <c r="E83" s="83"/>
      <c r="F83" s="83"/>
      <c r="G83" s="83"/>
      <c r="H83" s="83"/>
    </row>
    <row r="84" spans="5:8" x14ac:dyDescent="0.3">
      <c r="E84" s="83"/>
      <c r="F84" s="83"/>
      <c r="G84" s="83"/>
      <c r="H84" s="83"/>
    </row>
    <row r="85" spans="5:8" x14ac:dyDescent="0.3">
      <c r="E85" s="83"/>
      <c r="F85" s="83"/>
      <c r="G85" s="83"/>
      <c r="H85" s="83"/>
    </row>
    <row r="86" spans="5:8" x14ac:dyDescent="0.3">
      <c r="E86" s="83"/>
      <c r="F86" s="83"/>
      <c r="G86" s="83"/>
      <c r="H86" s="83"/>
    </row>
    <row r="87" spans="5:8" x14ac:dyDescent="0.3">
      <c r="E87" s="83"/>
      <c r="F87" s="83"/>
      <c r="G87" s="83"/>
      <c r="H87" s="83"/>
    </row>
  </sheetData>
  <sheetProtection sheet="1" objects="1" scenarios="1" formatCells="0" formatColumns="0" formatRows="0" insertHyperlinks="0" selectLockedCells="1" sort="0" autoFilter="0"/>
  <mergeCells count="1">
    <mergeCell ref="B3:B4"/>
  </mergeCells>
  <conditionalFormatting sqref="B5:B34">
    <cfRule type="iconSet" priority="1">
      <iconSet iconSet="3Signs" showValue="0" reverse="1">
        <cfvo type="percent" val="0"/>
        <cfvo type="num" val="2"/>
        <cfvo type="num" val="3"/>
      </iconSet>
    </cfRule>
  </conditionalFormatting>
  <conditionalFormatting sqref="B5:G34">
    <cfRule type="expression" dxfId="68" priority="2">
      <formula>MOD(ROW(A9),2)=1</formula>
    </cfRule>
    <cfRule type="expression" dxfId="67" priority="3">
      <formula>MOD(ROW(A9),2)=0</formula>
    </cfRule>
  </conditionalFormatting>
  <conditionalFormatting sqref="H5:H23 H24:K34">
    <cfRule type="expression" dxfId="66" priority="14076">
      <formula>MOD(ROW(E9),2)=1</formula>
    </cfRule>
    <cfRule type="expression" dxfId="65" priority="14077">
      <formula>MOD(ROW(E9),2)=0</formula>
    </cfRule>
  </conditionalFormatting>
  <conditionalFormatting sqref="I35:I52">
    <cfRule type="iconSet" priority="16">
      <iconSet iconSet="5Rating">
        <cfvo type="percent" val="0"/>
        <cfvo type="num" val="1"/>
        <cfvo type="num" val="2"/>
        <cfvo type="num" val="3"/>
        <cfvo type="num" val="4"/>
      </iconSet>
    </cfRule>
  </conditionalFormatting>
  <conditionalFormatting sqref="I5:K23">
    <cfRule type="expression" dxfId="64" priority="4">
      <formula>MOD(ROW(H9),2)=1</formula>
    </cfRule>
    <cfRule type="expression" dxfId="63" priority="5">
      <formula>MOD(ROW(H9),2)=0</formula>
    </cfRule>
  </conditionalFormatting>
  <conditionalFormatting sqref="K35:K52">
    <cfRule type="iconSet" priority="15">
      <iconSet iconSet="3Signs" showValue="0" reverse="1">
        <cfvo type="percent" val="0"/>
        <cfvo type="num" val="2"/>
        <cfvo type="num" val="3"/>
      </iconSet>
    </cfRule>
  </conditionalFormatting>
  <conditionalFormatting sqref="M32 M34 M36 M44 M46:M52">
    <cfRule type="cellIs" dxfId="62" priority="18" operator="equal">
      <formula>3</formula>
    </cfRule>
    <cfRule type="cellIs" dxfId="61" priority="19" operator="equal">
      <formula>2</formula>
    </cfRule>
    <cfRule type="cellIs" dxfId="60" priority="20" operator="equal">
      <formula>1</formula>
    </cfRule>
  </conditionalFormatting>
  <conditionalFormatting sqref="M32:M52">
    <cfRule type="iconSet" priority="22">
      <iconSet iconSet="3Symbols2" showValue="0" reverse="1">
        <cfvo type="percent" val="0"/>
        <cfvo type="num" val="2"/>
        <cfvo type="num" val="3"/>
      </iconSet>
    </cfRule>
    <cfRule type="cellIs" dxfId="59" priority="23" operator="equal">
      <formula>3</formula>
    </cfRule>
    <cfRule type="cellIs" dxfId="58" priority="24" operator="equal">
      <formula>2</formula>
    </cfRule>
    <cfRule type="cellIs" dxfId="57" priority="25" operator="equal">
      <formula>1</formula>
    </cfRule>
  </conditionalFormatting>
  <dataValidations count="4">
    <dataValidation type="list" allowBlank="1" showInputMessage="1" showErrorMessage="1" sqref="E5:H34" xr:uid="{00000000-0002-0000-2400-000000000000}">
      <formula1>"3,2,1,0,-1,-2,-3"</formula1>
    </dataValidation>
    <dataValidation type="list" allowBlank="1" showInputMessage="1" showErrorMessage="1" sqref="M32:M52 K35:K52" xr:uid="{00000000-0002-0000-2400-000001000000}">
      <formula1>"1,2,3"</formula1>
    </dataValidation>
    <dataValidation type="list" allowBlank="1" showInputMessage="1" showErrorMessage="1" sqref="E35:H52" xr:uid="{00000000-0002-0000-2400-000002000000}">
      <formula1>"1,2,3,4,5,6,7,8,9,10,11"</formula1>
    </dataValidation>
    <dataValidation type="list" allowBlank="1" showInputMessage="1" showErrorMessage="1" sqref="I35:I52" xr:uid="{00000000-0002-0000-2400-000003000000}">
      <formula1>"1,2,3,4,5"</formula1>
    </dataValidation>
  </dataValidations>
  <printOptions horizontalCentered="1"/>
  <pageMargins left="0.23622047244094491" right="0.23622047244094491" top="0.19685039370078741" bottom="0.19685039370078741" header="0.19685039370078741" footer="0.19685039370078741"/>
  <pageSetup paperSize="9" scale="71" orientation="portrait" r:id="rId1"/>
  <headerFooter>
    <oddFooter>&amp;L&amp;8&amp;K00-048(c) S.Imboden&amp;R&amp;8&amp;K00-048Seite &amp;P von &amp;N</oddFooter>
  </headerFooter>
  <drawing r:id="rId2"/>
  <legacy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4" id="{44CC66DE-A1DC-4F79-A5DD-463CCB22DD9A}">
            <x14:iconSet iconSet="5Boxes">
              <x14:cfvo type="percent">
                <xm:f>0</xm:f>
              </x14:cfvo>
              <x14:cfvo type="num">
                <xm:f>3</xm:f>
              </x14:cfvo>
              <x14:cfvo type="num">
                <xm:f>6</xm:f>
              </x14:cfvo>
              <x14:cfvo type="num">
                <xm:f>9</xm:f>
              </x14:cfvo>
              <x14:cfvo type="num">
                <xm:f>10</xm:f>
              </x14:cfvo>
            </x14:iconSet>
          </x14:cfRule>
          <xm:sqref>E35:H52</xm:sqref>
        </x14:conditionalFormatting>
        <x14:conditionalFormatting xmlns:xm="http://schemas.microsoft.com/office/excel/2006/main">
          <x14:cfRule type="iconSet" priority="21" id="{4C0D29F3-7CB4-4CAA-877C-30508D796730}">
            <x14:iconSet iconSet="3Symbols2" showValue="0" custom="1">
              <x14:cfvo type="percent">
                <xm:f>0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Symbols2" iconId="1"/>
              <x14:cfIcon iconSet="3Symbols2" iconId="0"/>
            </x14:iconSet>
          </x14:cfRule>
          <xm:sqref>M32 M34 M36 M44 M46:M52</xm:sqref>
        </x14:conditionalFormatting>
        <x14:conditionalFormatting xmlns:xm="http://schemas.microsoft.com/office/excel/2006/main">
          <x14:cfRule type="iconSet" priority="17" id="{F2FFB28C-04AA-40D1-8E1E-06C6AC398086}">
            <x14:iconSet iconSet="3Symbols2" showValue="0" custom="1">
              <x14:cfvo type="percent">
                <xm:f>0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Symbols2" iconId="1"/>
              <x14:cfIcon iconSet="3Symbols2" iconId="0"/>
            </x14:iconSet>
          </x14:cfRule>
          <xm:sqref>M33 M35 M37:M43 M45</xm:sqref>
        </x14:conditionalFormatting>
      </x14:conditionalFormattings>
    </ext>
  </extLst>
</worksheet>
</file>

<file path=xl/worksheets/sheet3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 codeName="Tabelle7">
    <tabColor theme="4" tint="0.39997558519241921"/>
    <pageSetUpPr fitToPage="1"/>
  </sheetPr>
  <dimension ref="A1:Q44"/>
  <sheetViews>
    <sheetView showGridLines="0" zoomScaleNormal="100" workbookViewId="0">
      <selection activeCell="G1" sqref="G1:H1"/>
    </sheetView>
  </sheetViews>
  <sheetFormatPr baseColWidth="10" defaultColWidth="11.44140625" defaultRowHeight="14.4" x14ac:dyDescent="0.3"/>
  <cols>
    <col min="1" max="1" width="7" style="93" customWidth="1"/>
    <col min="2" max="2" width="4.21875" style="93" customWidth="1"/>
    <col min="3" max="3" width="10.77734375" style="93" customWidth="1"/>
    <col min="4" max="4" width="23.77734375" style="93" customWidth="1"/>
    <col min="5" max="6" width="12" style="93" bestFit="1" customWidth="1"/>
    <col min="7" max="7" width="29.21875" style="93" customWidth="1"/>
    <col min="8" max="8" width="32.21875" style="93" bestFit="1" customWidth="1"/>
    <col min="9" max="9" width="19.5546875" style="93" customWidth="1"/>
    <col min="10" max="10" width="7.21875" style="93" customWidth="1"/>
    <col min="11" max="11" width="5" style="93" customWidth="1"/>
    <col min="12" max="12" width="11.44140625" style="93"/>
    <col min="13" max="19" width="3.44140625" style="93" customWidth="1"/>
    <col min="20" max="20" width="11.44140625" style="93" customWidth="1"/>
    <col min="21" max="16384" width="11.44140625" style="93"/>
  </cols>
  <sheetData>
    <row r="1" spans="1:17" s="82" customFormat="1" ht="43.95" customHeight="1" x14ac:dyDescent="0.3">
      <c r="A1" s="78"/>
      <c r="B1" s="79" t="str">
        <f ca="1">' '!A641</f>
        <v>P O S I T I O N I E R U N G</v>
      </c>
      <c r="C1" s="79"/>
      <c r="D1" s="139"/>
      <c r="E1" s="336"/>
      <c r="F1" s="336"/>
      <c r="G1" s="1266" t="s">
        <v>2253</v>
      </c>
      <c r="H1" s="1266"/>
      <c r="I1" s="337"/>
      <c r="K1" s="142"/>
      <c r="L1" s="142"/>
      <c r="M1" s="142"/>
      <c r="N1" s="142"/>
      <c r="O1" s="142"/>
      <c r="P1" s="142"/>
      <c r="Q1" s="142"/>
    </row>
    <row r="2" spans="1:17" ht="13.5" customHeight="1" x14ac:dyDescent="0.3">
      <c r="A2" s="83"/>
      <c r="B2" s="84"/>
    </row>
    <row r="3" spans="1:17" ht="13.5" customHeight="1" x14ac:dyDescent="0.3">
      <c r="A3" s="83"/>
      <c r="B3" s="84"/>
    </row>
    <row r="4" spans="1:17" x14ac:dyDescent="0.3">
      <c r="A4" s="85"/>
      <c r="B4" s="186"/>
    </row>
    <row r="19" spans="8:8" ht="18" x14ac:dyDescent="0.35">
      <c r="H19" s="339"/>
    </row>
    <row r="20" spans="8:8" ht="18" x14ac:dyDescent="0.35">
      <c r="H20" s="339"/>
    </row>
    <row r="21" spans="8:8" ht="18" x14ac:dyDescent="0.35">
      <c r="H21" s="339"/>
    </row>
    <row r="22" spans="8:8" ht="18" x14ac:dyDescent="0.35">
      <c r="H22" s="339"/>
    </row>
    <row r="23" spans="8:8" ht="18" x14ac:dyDescent="0.35">
      <c r="H23" s="339"/>
    </row>
    <row r="24" spans="8:8" ht="18" x14ac:dyDescent="0.35">
      <c r="H24" s="339"/>
    </row>
    <row r="25" spans="8:8" ht="18" x14ac:dyDescent="0.35">
      <c r="H25" s="339"/>
    </row>
    <row r="26" spans="8:8" ht="18" x14ac:dyDescent="0.35">
      <c r="H26" s="339"/>
    </row>
    <row r="27" spans="8:8" ht="18" x14ac:dyDescent="0.35">
      <c r="H27" s="339"/>
    </row>
    <row r="28" spans="8:8" ht="18" x14ac:dyDescent="0.35">
      <c r="H28" s="339"/>
    </row>
    <row r="29" spans="8:8" ht="18" x14ac:dyDescent="0.35">
      <c r="H29" s="339"/>
    </row>
    <row r="30" spans="8:8" ht="18" x14ac:dyDescent="0.35">
      <c r="H30" s="339"/>
    </row>
    <row r="34" spans="2:2" x14ac:dyDescent="0.3">
      <c r="B34" s="130"/>
    </row>
    <row r="35" spans="2:2" ht="1.05" customHeight="1" x14ac:dyDescent="0.3"/>
    <row r="44" spans="2:2" x14ac:dyDescent="0.3">
      <c r="B44" s="130" t="s">
        <v>2792</v>
      </c>
    </row>
  </sheetData>
  <sheetProtection sheet="1" objects="1" scenarios="1" formatCells="0" formatColumns="0" formatRows="0" insertHyperlinks="0" selectLockedCells="1" sort="0" autoFilter="0"/>
  <mergeCells count="1">
    <mergeCell ref="G1:H1"/>
  </mergeCells>
  <dataValidations count="2">
    <dataValidation type="list" showInputMessage="1" showErrorMessage="1" sqref="E9:F35" xr:uid="{00000000-0002-0000-2500-000000000000}">
      <formula1>"0,1,2,3,4"</formula1>
    </dataValidation>
    <dataValidation showInputMessage="1" showErrorMessage="1" sqref="E5:F8 J5:J35" xr:uid="{00000000-0002-0000-2500-000001000000}"/>
  </dataValidations>
  <printOptions horizontalCentered="1"/>
  <pageMargins left="0.23622047244094491" right="0.23622047244094491" top="0.19685039370078741" bottom="0.19685039370078741" header="0.19685039370078741" footer="0.19685039370078741"/>
  <pageSetup paperSize="9" scale="82" orientation="landscape" r:id="rId1"/>
  <headerFooter>
    <oddFooter>&amp;L&amp;8&amp;K00-048(c) S.Imboden&amp;R&amp;8&amp;K00-048Seite &amp;P von &amp;N</oddFooter>
  </headerFooter>
  <drawing r:id="rId2"/>
  <legacyDrawing r:id="rId3"/>
</worksheet>
</file>

<file path=xl/worksheets/sheet3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 codeName="Tabelle8">
    <tabColor theme="4" tint="0.39997558519241921"/>
    <pageSetUpPr fitToPage="1"/>
  </sheetPr>
  <dimension ref="A1:U39"/>
  <sheetViews>
    <sheetView showGridLines="0" zoomScaleNormal="100" workbookViewId="0">
      <pane ySplit="1" topLeftCell="A2" activePane="bottomLeft" state="frozen"/>
      <selection activeCell="B1" sqref="B1"/>
      <selection pane="bottomLeft" activeCell="D26" sqref="D26"/>
    </sheetView>
  </sheetViews>
  <sheetFormatPr baseColWidth="10" defaultColWidth="11.44140625" defaultRowHeight="14.4" x14ac:dyDescent="0.3"/>
  <cols>
    <col min="1" max="1" width="7" style="83" customWidth="1"/>
    <col min="2" max="2" width="6.21875" style="83" customWidth="1"/>
    <col min="3" max="3" width="24.5546875" style="83" customWidth="1"/>
    <col min="4" max="10" width="15.5546875" style="83" customWidth="1"/>
    <col min="11" max="11" width="15.77734375" style="83" customWidth="1"/>
    <col min="12" max="12" width="18" style="83" customWidth="1"/>
    <col min="13" max="13" width="15.77734375" style="83" customWidth="1"/>
    <col min="14" max="21" width="11.21875" style="83" customWidth="1"/>
    <col min="22" max="16384" width="11.44140625" style="83"/>
  </cols>
  <sheetData>
    <row r="1" spans="1:21" s="82" customFormat="1" ht="43.95" customHeight="1" x14ac:dyDescent="0.3">
      <c r="A1" s="139"/>
      <c r="B1" s="79" t="str">
        <f>' '!D651</f>
        <v>B L U E   O C E A N   S T R A T E G Y</v>
      </c>
      <c r="C1" s="79"/>
      <c r="D1" s="79"/>
      <c r="E1" s="79"/>
      <c r="F1" s="79"/>
      <c r="G1" s="477"/>
      <c r="H1" s="79"/>
      <c r="I1" s="79"/>
      <c r="J1" s="79"/>
      <c r="K1" s="478"/>
      <c r="L1" s="479"/>
      <c r="M1" s="142"/>
      <c r="N1" s="142"/>
      <c r="O1" s="142"/>
      <c r="P1" s="142"/>
      <c r="Q1" s="142"/>
      <c r="R1" s="142"/>
      <c r="S1" s="142"/>
    </row>
    <row r="2" spans="1:21" s="82" customFormat="1" ht="1.05" customHeight="1" x14ac:dyDescent="0.3">
      <c r="A2" s="78"/>
      <c r="B2" s="78"/>
      <c r="C2" s="81"/>
      <c r="D2" s="81"/>
      <c r="E2" s="81"/>
      <c r="F2" s="81"/>
      <c r="G2" s="81"/>
      <c r="H2" s="81"/>
      <c r="I2" s="81"/>
      <c r="J2" s="81"/>
      <c r="K2" s="142"/>
      <c r="L2" s="142"/>
      <c r="M2" s="142"/>
      <c r="N2" s="142"/>
      <c r="O2" s="142"/>
      <c r="P2" s="142"/>
      <c r="Q2" s="142"/>
      <c r="R2" s="142"/>
      <c r="S2" s="142"/>
    </row>
    <row r="3" spans="1:21" ht="16.5" customHeight="1" x14ac:dyDescent="0.3">
      <c r="B3" s="480"/>
    </row>
    <row r="4" spans="1:21" ht="16.5" customHeight="1" x14ac:dyDescent="0.3">
      <c r="B4" s="480"/>
    </row>
    <row r="5" spans="1:21" ht="16.5" customHeight="1" x14ac:dyDescent="0.3">
      <c r="B5" s="480"/>
    </row>
    <row r="6" spans="1:21" ht="16.5" customHeight="1" x14ac:dyDescent="0.3">
      <c r="B6" s="480"/>
    </row>
    <row r="7" spans="1:21" ht="16.5" customHeight="1" x14ac:dyDescent="0.3">
      <c r="B7" s="480"/>
    </row>
    <row r="8" spans="1:21" ht="16.5" customHeight="1" x14ac:dyDescent="0.3">
      <c r="B8" s="480"/>
    </row>
    <row r="9" spans="1:21" ht="16.5" customHeight="1" x14ac:dyDescent="0.3">
      <c r="B9" s="480"/>
    </row>
    <row r="10" spans="1:21" ht="16.5" customHeight="1" x14ac:dyDescent="0.3">
      <c r="B10" s="480"/>
    </row>
    <row r="11" spans="1:21" ht="16.5" customHeight="1" x14ac:dyDescent="0.3">
      <c r="B11" s="480"/>
    </row>
    <row r="12" spans="1:21" ht="16.5" customHeight="1" x14ac:dyDescent="0.3">
      <c r="B12" s="480"/>
      <c r="O12" s="481"/>
      <c r="P12" s="481"/>
      <c r="Q12" s="481"/>
      <c r="R12" s="481"/>
      <c r="S12" s="481"/>
      <c r="T12" s="481"/>
      <c r="U12" s="481"/>
    </row>
    <row r="13" spans="1:21" ht="16.5" customHeight="1" x14ac:dyDescent="0.3">
      <c r="B13" s="480"/>
      <c r="O13" s="481"/>
      <c r="P13" s="481"/>
      <c r="Q13" s="481"/>
      <c r="R13" s="481"/>
      <c r="S13" s="481"/>
      <c r="T13" s="481"/>
      <c r="U13" s="481"/>
    </row>
    <row r="14" spans="1:21" ht="16.5" customHeight="1" x14ac:dyDescent="0.3">
      <c r="B14" s="480"/>
      <c r="O14" s="481"/>
      <c r="P14" s="481"/>
      <c r="Q14" s="481"/>
      <c r="R14" s="481"/>
      <c r="S14" s="481"/>
      <c r="T14" s="481"/>
      <c r="U14" s="481"/>
    </row>
    <row r="15" spans="1:21" ht="16.5" customHeight="1" x14ac:dyDescent="0.3">
      <c r="B15" s="480"/>
      <c r="O15" s="481"/>
      <c r="P15" s="481"/>
      <c r="Q15" s="481"/>
      <c r="R15" s="481"/>
      <c r="S15" s="481"/>
      <c r="T15" s="481"/>
      <c r="U15" s="481"/>
    </row>
    <row r="16" spans="1:21" ht="16.5" customHeight="1" x14ac:dyDescent="0.3">
      <c r="B16" s="480"/>
      <c r="O16" s="481"/>
      <c r="P16" s="481"/>
      <c r="Q16" s="481"/>
      <c r="R16" s="481"/>
      <c r="S16" s="481"/>
      <c r="T16" s="481"/>
      <c r="U16" s="481"/>
    </row>
    <row r="17" spans="1:11" ht="16.5" customHeight="1" x14ac:dyDescent="0.3">
      <c r="B17" s="480"/>
      <c r="E17" s="481"/>
      <c r="F17" s="481"/>
      <c r="G17" s="481"/>
      <c r="H17" s="481"/>
      <c r="I17" s="481"/>
      <c r="J17" s="481"/>
      <c r="K17" s="481"/>
    </row>
    <row r="18" spans="1:11" ht="16.5" customHeight="1" x14ac:dyDescent="0.3">
      <c r="B18" s="480"/>
      <c r="E18" s="481"/>
    </row>
    <row r="19" spans="1:11" ht="16.5" customHeight="1" x14ac:dyDescent="0.3">
      <c r="B19" s="480"/>
      <c r="E19" s="481"/>
    </row>
    <row r="20" spans="1:11" ht="16.5" customHeight="1" x14ac:dyDescent="0.3">
      <c r="B20" s="480"/>
      <c r="E20" s="481"/>
    </row>
    <row r="21" spans="1:11" ht="16.5" customHeight="1" x14ac:dyDescent="0.3">
      <c r="B21" s="480"/>
      <c r="E21" s="481"/>
    </row>
    <row r="22" spans="1:11" ht="15.6" x14ac:dyDescent="0.3">
      <c r="B22" s="480"/>
      <c r="C22" s="482"/>
      <c r="D22" s="482"/>
      <c r="E22" s="482"/>
      <c r="F22" s="482"/>
      <c r="G22" s="482"/>
      <c r="H22" s="482"/>
      <c r="I22" s="482"/>
      <c r="J22" s="483"/>
    </row>
    <row r="23" spans="1:11" ht="16.5" customHeight="1" x14ac:dyDescent="0.3">
      <c r="B23" s="480"/>
    </row>
    <row r="24" spans="1:11" ht="16.5" customHeight="1" x14ac:dyDescent="0.3">
      <c r="B24" s="480"/>
    </row>
    <row r="25" spans="1:11" ht="16.5" customHeight="1" x14ac:dyDescent="0.3">
      <c r="B25" s="480"/>
    </row>
    <row r="26" spans="1:11" ht="29.55" customHeight="1" x14ac:dyDescent="0.3">
      <c r="B26" s="480"/>
      <c r="C26" s="484"/>
      <c r="D26" s="485" t="s">
        <v>2701</v>
      </c>
      <c r="E26" s="486" t="s">
        <v>2294</v>
      </c>
      <c r="F26" s="487" t="s">
        <v>2295</v>
      </c>
      <c r="G26" s="486" t="s">
        <v>2297</v>
      </c>
      <c r="H26" s="487" t="s">
        <v>2296</v>
      </c>
      <c r="I26" s="486" t="s">
        <v>1504</v>
      </c>
      <c r="J26" s="488" t="s">
        <v>2298</v>
      </c>
    </row>
    <row r="27" spans="1:11" ht="16.5" customHeight="1" x14ac:dyDescent="0.3">
      <c r="B27" s="480"/>
      <c r="C27" s="489" t="s">
        <v>2299</v>
      </c>
      <c r="D27" s="490">
        <v>1</v>
      </c>
      <c r="E27" s="491">
        <v>1</v>
      </c>
      <c r="F27" s="492">
        <v>1</v>
      </c>
      <c r="G27" s="491">
        <v>8</v>
      </c>
      <c r="H27" s="492">
        <v>9</v>
      </c>
      <c r="I27" s="491">
        <v>8</v>
      </c>
      <c r="J27" s="493">
        <v>4</v>
      </c>
    </row>
    <row r="28" spans="1:11" ht="16.5" customHeight="1" x14ac:dyDescent="0.3">
      <c r="B28" s="480"/>
      <c r="C28" s="494" t="s">
        <v>2300</v>
      </c>
      <c r="D28" s="495">
        <v>6</v>
      </c>
      <c r="E28" s="496">
        <v>6</v>
      </c>
      <c r="F28" s="497">
        <v>6</v>
      </c>
      <c r="G28" s="496">
        <v>6</v>
      </c>
      <c r="H28" s="497">
        <v>5</v>
      </c>
      <c r="I28" s="496">
        <v>4</v>
      </c>
      <c r="J28" s="498">
        <v>5</v>
      </c>
    </row>
    <row r="29" spans="1:11" ht="16.5" customHeight="1" x14ac:dyDescent="0.3">
      <c r="B29" s="480"/>
      <c r="C29" s="499" t="s">
        <v>2301</v>
      </c>
      <c r="D29" s="500">
        <v>5</v>
      </c>
      <c r="E29" s="501">
        <v>5</v>
      </c>
      <c r="F29" s="502">
        <v>5</v>
      </c>
      <c r="G29" s="501">
        <v>3</v>
      </c>
      <c r="H29" s="502">
        <v>4</v>
      </c>
      <c r="I29" s="501">
        <v>3</v>
      </c>
      <c r="J29" s="503">
        <v>4</v>
      </c>
    </row>
    <row r="30" spans="1:11" ht="16.5" customHeight="1" x14ac:dyDescent="0.3">
      <c r="B30" s="480"/>
      <c r="C30" s="504" t="s">
        <v>2302</v>
      </c>
      <c r="D30" s="505">
        <v>4</v>
      </c>
      <c r="E30" s="506">
        <v>4</v>
      </c>
      <c r="F30" s="507">
        <v>4</v>
      </c>
      <c r="G30" s="506">
        <v>4</v>
      </c>
      <c r="H30" s="507">
        <v>4</v>
      </c>
      <c r="I30" s="506">
        <v>2</v>
      </c>
      <c r="J30" s="508">
        <v>3</v>
      </c>
    </row>
    <row r="31" spans="1:11" ht="14.25" customHeight="1" x14ac:dyDescent="0.3">
      <c r="A31" s="151"/>
      <c r="B31" s="509"/>
      <c r="C31" s="510" t="str">
        <f ca="1">' '!A661</f>
        <v>10 = sehr hoch; 1 = sehr niedrig</v>
      </c>
    </row>
    <row r="32" spans="1:11" ht="5.25" customHeight="1" x14ac:dyDescent="0.3">
      <c r="B32" s="511"/>
    </row>
    <row r="33" spans="3:3" ht="11.25" customHeight="1" x14ac:dyDescent="0.3"/>
    <row r="39" spans="3:3" x14ac:dyDescent="0.3">
      <c r="C39" s="130" t="s">
        <v>2792</v>
      </c>
    </row>
  </sheetData>
  <sheetProtection sheet="1" objects="1" scenarios="1" formatCells="0" formatColumns="0" formatRows="0" insertHyperlinks="0" selectLockedCells="1" sort="0" autoFilter="0"/>
  <conditionalFormatting sqref="D26:J30 C27:C30">
    <cfRule type="expression" dxfId="56" priority="3">
      <formula>MOD(ROW(XFD2),2)=0</formula>
    </cfRule>
    <cfRule type="expression" dxfId="55" priority="4">
      <formula>MOD(ROW(XFD1),2)=0</formula>
    </cfRule>
  </conditionalFormatting>
  <conditionalFormatting sqref="E32">
    <cfRule type="expression" dxfId="54" priority="6">
      <formula>MOD(ROW(#REF!),2)=0</formula>
    </cfRule>
  </conditionalFormatting>
  <dataValidations count="1">
    <dataValidation type="list" allowBlank="1" showInputMessage="1" showErrorMessage="1" errorTitle="Error" error="Please choose a number in the list!" sqref="D27:J30" xr:uid="{00000000-0002-0000-2600-000000000000}">
      <formula1>"1,2,3,4,5,6,7,8,9,10"</formula1>
    </dataValidation>
  </dataValidations>
  <pageMargins left="0.23622047244094491" right="0.23622047244094491" top="0.19685039370078741" bottom="0.19685039370078741" header="0.19685039370078741" footer="0.19685039370078741"/>
  <pageSetup paperSize="9" scale="79" orientation="landscape" r:id="rId1"/>
  <headerFooter>
    <oddFooter>&amp;L&amp;8&amp;K00-048(c) S.Imboden&amp;R&amp;8&amp;K00-048Seite &amp;P von &amp;N</oddFooter>
  </headerFooter>
  <drawing r:id="rId2"/>
  <legacyDrawing r:id="rId3"/>
</worksheet>
</file>

<file path=xl/worksheets/sheet4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 codeName="Kennzahlen1">
    <tabColor theme="4" tint="0.39997558519241921"/>
    <pageSetUpPr fitToPage="1"/>
  </sheetPr>
  <dimension ref="A1:U210"/>
  <sheetViews>
    <sheetView showGridLines="0" zoomScaleNormal="100" workbookViewId="0">
      <pane xSplit="6" ySplit="6" topLeftCell="G7" activePane="bottomRight" state="frozen"/>
      <selection activeCell="B1" sqref="B1"/>
      <selection pane="topRight" activeCell="B1" sqref="B1"/>
      <selection pane="bottomLeft" activeCell="B1" sqref="B1"/>
      <selection pane="bottomRight" activeCell="G5" sqref="G5"/>
    </sheetView>
  </sheetViews>
  <sheetFormatPr baseColWidth="10" defaultColWidth="11.44140625" defaultRowHeight="13.8" x14ac:dyDescent="0.3"/>
  <cols>
    <col min="1" max="1" width="7" style="463" customWidth="1"/>
    <col min="2" max="2" width="2.77734375" style="471" customWidth="1"/>
    <col min="3" max="3" width="36.77734375" style="463" customWidth="1"/>
    <col min="4" max="4" width="10" style="470" bestFit="1" customWidth="1"/>
    <col min="5" max="5" width="10.44140625" style="463" bestFit="1" customWidth="1"/>
    <col min="6" max="16" width="13.21875" style="463" customWidth="1"/>
    <col min="17" max="17" width="15" style="463" hidden="1" customWidth="1"/>
    <col min="18" max="18" width="14.5546875" style="463" hidden="1" customWidth="1"/>
    <col min="19" max="19" width="13.77734375" style="463" hidden="1" customWidth="1"/>
    <col min="20" max="20" width="12" style="463" hidden="1" customWidth="1"/>
    <col min="21" max="21" width="6.77734375" style="463" customWidth="1"/>
    <col min="22" max="16384" width="11.44140625" style="463"/>
  </cols>
  <sheetData>
    <row r="1" spans="2:21" s="82" customFormat="1" ht="43.95" customHeight="1" x14ac:dyDescent="0.3">
      <c r="B1" s="79" t="s">
        <v>2270</v>
      </c>
      <c r="C1" s="436"/>
      <c r="D1" s="328"/>
      <c r="E1" s="436"/>
      <c r="F1" s="436"/>
      <c r="G1" s="436"/>
      <c r="H1" s="79"/>
      <c r="I1" s="79"/>
      <c r="J1" s="79"/>
      <c r="K1" s="79"/>
      <c r="L1" s="79"/>
      <c r="M1" s="79"/>
      <c r="N1" s="79"/>
      <c r="O1" s="79"/>
      <c r="P1" s="80"/>
    </row>
    <row r="2" spans="2:21" s="83" customFormat="1" ht="5.55" customHeight="1" x14ac:dyDescent="0.3">
      <c r="B2" s="142"/>
      <c r="C2" s="142"/>
      <c r="D2" s="437"/>
    </row>
    <row r="3" spans="2:21" s="83" customFormat="1" ht="5.25" customHeight="1" x14ac:dyDescent="0.3">
      <c r="B3" s="142"/>
      <c r="C3" s="142"/>
      <c r="D3" s="437"/>
    </row>
    <row r="4" spans="2:21" s="82" customFormat="1" ht="16.5" customHeight="1" x14ac:dyDescent="0.3">
      <c r="B4" s="438"/>
      <c r="C4" s="438"/>
      <c r="D4" s="439"/>
      <c r="E4" s="438"/>
      <c r="F4" s="438"/>
      <c r="G4" s="438"/>
      <c r="H4" s="438"/>
      <c r="I4" s="438"/>
      <c r="J4" s="438"/>
      <c r="K4" s="438"/>
      <c r="L4" s="438"/>
      <c r="M4" s="438"/>
      <c r="N4" s="438"/>
      <c r="O4" s="440"/>
      <c r="P4" s="441"/>
      <c r="Q4" s="442" t="s">
        <v>2273</v>
      </c>
      <c r="R4" s="442" t="s">
        <v>2274</v>
      </c>
      <c r="S4" s="442" t="s">
        <v>2272</v>
      </c>
      <c r="T4" s="442" t="s">
        <v>2275</v>
      </c>
      <c r="U4" s="442"/>
    </row>
    <row r="5" spans="2:21" s="442" customFormat="1" ht="27.6" x14ac:dyDescent="0.3">
      <c r="B5" s="443"/>
      <c r="C5" s="444" t="str">
        <f ca="1">' '!A644</f>
        <v>Beschreibung</v>
      </c>
      <c r="D5" s="445" t="str">
        <f ca="1">CONCATENATE(' '!A646," ",' '!A645,"/",INDIRECT(Q5)," ")</f>
        <v xml:space="preserve">erreicht SOLL/2017 </v>
      </c>
      <c r="E5" s="446" t="str">
        <f ca="1">CONCATENATE(' '!A647," ",INDIRECT(R5))</f>
        <v>Abweichung 2016</v>
      </c>
      <c r="F5" s="447" t="str">
        <f ca="1">CONCATENATE(' '!A645,"  ",INDIRECT(Q5))</f>
        <v>SOLL  2017</v>
      </c>
      <c r="G5" s="448">
        <v>2016</v>
      </c>
      <c r="H5" s="449">
        <f>G5+1</f>
        <v>2017</v>
      </c>
      <c r="I5" s="449">
        <f t="shared" ref="I5:P5" si="0">H5+1</f>
        <v>2018</v>
      </c>
      <c r="J5" s="449">
        <f t="shared" si="0"/>
        <v>2019</v>
      </c>
      <c r="K5" s="449">
        <f t="shared" si="0"/>
        <v>2020</v>
      </c>
      <c r="L5" s="449">
        <f t="shared" si="0"/>
        <v>2021</v>
      </c>
      <c r="M5" s="449">
        <f t="shared" si="0"/>
        <v>2022</v>
      </c>
      <c r="N5" s="449">
        <f t="shared" si="0"/>
        <v>2023</v>
      </c>
      <c r="O5" s="449">
        <f t="shared" si="0"/>
        <v>2024</v>
      </c>
      <c r="P5" s="450">
        <f t="shared" si="0"/>
        <v>2025</v>
      </c>
      <c r="Q5" s="451" t="str">
        <f ca="1">(ADDRESS(ROW(),COLUMN(INDIRECT(Q7))))</f>
        <v>$H$5</v>
      </c>
      <c r="R5" s="451" t="str">
        <f ca="1">(ADDRESS(ROW(),COLUMN(INDIRECT(R7))))</f>
        <v>$G$5</v>
      </c>
      <c r="T5" s="442" t="s">
        <v>2275</v>
      </c>
    </row>
    <row r="6" spans="2:21" s="442" customFormat="1" ht="3.75" customHeight="1" x14ac:dyDescent="0.3">
      <c r="B6" s="452"/>
      <c r="C6" s="453"/>
      <c r="D6" s="454"/>
      <c r="E6" s="455"/>
      <c r="F6" s="455" t="str">
        <f ca="1">F5</f>
        <v>SOLL  2017</v>
      </c>
      <c r="G6" s="455">
        <f t="shared" ref="G6:P6" si="1">G5</f>
        <v>2016</v>
      </c>
      <c r="H6" s="455">
        <f t="shared" si="1"/>
        <v>2017</v>
      </c>
      <c r="I6" s="455">
        <f t="shared" si="1"/>
        <v>2018</v>
      </c>
      <c r="J6" s="455">
        <f t="shared" si="1"/>
        <v>2019</v>
      </c>
      <c r="K6" s="455">
        <f t="shared" si="1"/>
        <v>2020</v>
      </c>
      <c r="L6" s="455">
        <f t="shared" si="1"/>
        <v>2021</v>
      </c>
      <c r="M6" s="455">
        <f t="shared" si="1"/>
        <v>2022</v>
      </c>
      <c r="N6" s="455">
        <f t="shared" si="1"/>
        <v>2023</v>
      </c>
      <c r="O6" s="455">
        <f t="shared" si="1"/>
        <v>2024</v>
      </c>
      <c r="P6" s="455">
        <f t="shared" si="1"/>
        <v>2025</v>
      </c>
    </row>
    <row r="7" spans="2:21" ht="14.4" x14ac:dyDescent="0.3">
      <c r="B7" s="456">
        <v>1</v>
      </c>
      <c r="C7" s="457" t="s">
        <v>2326</v>
      </c>
      <c r="D7" s="458">
        <f t="shared" ref="D7:D38" ca="1" si="2">IF(F7&lt;&gt;0,IF(F7&lt;INDIRECT(Q7),F7/INDIRECT(Q7),INDIRECT(Q7)/F7),"")</f>
        <v>0.9</v>
      </c>
      <c r="E7" s="459">
        <f t="shared" ref="E7:E38" ca="1" si="3">IF(H7&lt;&gt;0,T7,0)</f>
        <v>0.125</v>
      </c>
      <c r="F7" s="460">
        <v>100</v>
      </c>
      <c r="G7" s="461">
        <v>80</v>
      </c>
      <c r="H7" s="462">
        <v>90</v>
      </c>
      <c r="I7" s="462"/>
      <c r="J7" s="462"/>
      <c r="K7" s="462"/>
      <c r="L7" s="462"/>
      <c r="M7" s="462"/>
      <c r="N7" s="462"/>
      <c r="O7" s="462"/>
      <c r="P7" s="462"/>
      <c r="Q7" s="451" t="str">
        <f>(ADDRESS(ROW(),COLUMN()-12+MATCH(1,FREQUENCY(1,N(G7:P7="")),)))</f>
        <v>$H$7</v>
      </c>
      <c r="R7" s="463" t="str">
        <f>(ADDRESS(ROW(),COLUMN()-14+MATCH(1,FREQUENCY(1,N(G7:P7="")),)))</f>
        <v>$G$7</v>
      </c>
      <c r="S7" s="463">
        <f t="shared" ref="S7:S38" ca="1" si="4">IF(F7&lt;&gt;0,INDIRECT(Q7)-INDIRECT(R7),0)</f>
        <v>10</v>
      </c>
      <c r="T7" s="464">
        <f ca="1">IF(S7&lt;&gt;0,S7/INDIRECT(R7),0)</f>
        <v>0.125</v>
      </c>
      <c r="U7" s="464"/>
    </row>
    <row r="8" spans="2:21" ht="14.4" x14ac:dyDescent="0.3">
      <c r="B8" s="456">
        <v>2</v>
      </c>
      <c r="C8" s="457" t="s">
        <v>2327</v>
      </c>
      <c r="D8" s="458">
        <f t="shared" ca="1" si="2"/>
        <v>0.75</v>
      </c>
      <c r="E8" s="459">
        <f t="shared" ca="1" si="3"/>
        <v>0.2</v>
      </c>
      <c r="F8" s="460">
        <v>80</v>
      </c>
      <c r="G8" s="461">
        <v>50</v>
      </c>
      <c r="H8" s="462">
        <v>60</v>
      </c>
      <c r="I8" s="462"/>
      <c r="J8" s="462"/>
      <c r="K8" s="462"/>
      <c r="L8" s="462"/>
      <c r="M8" s="462"/>
      <c r="N8" s="462"/>
      <c r="O8" s="462"/>
      <c r="P8" s="462"/>
      <c r="Q8" s="451" t="str">
        <f t="shared" ref="Q8:Q65" si="5">(ADDRESS(ROW(),COLUMN()-12+MATCH(1,FREQUENCY(1,N(G8:P8="")),)))</f>
        <v>$H$8</v>
      </c>
      <c r="R8" s="463" t="str">
        <f t="shared" ref="R8:R65" si="6">(ADDRESS(ROW(),COLUMN()-14+MATCH(1,FREQUENCY(1,N(G8:P8="")),)))</f>
        <v>$G$8</v>
      </c>
      <c r="S8" s="463">
        <f t="shared" ca="1" si="4"/>
        <v>10</v>
      </c>
      <c r="T8" s="464">
        <f t="shared" ref="T8:T66" ca="1" si="7">IF(S8&lt;&gt;0,S8/INDIRECT(R8),0)</f>
        <v>0.2</v>
      </c>
      <c r="U8" s="464"/>
    </row>
    <row r="9" spans="2:21" ht="14.4" x14ac:dyDescent="0.3">
      <c r="B9" s="456">
        <v>3</v>
      </c>
      <c r="C9" s="457"/>
      <c r="D9" s="458" t="str">
        <f t="shared" ca="1" si="2"/>
        <v/>
      </c>
      <c r="E9" s="459">
        <f t="shared" si="3"/>
        <v>0</v>
      </c>
      <c r="F9" s="460"/>
      <c r="G9" s="461"/>
      <c r="H9" s="462"/>
      <c r="I9" s="462"/>
      <c r="J9" s="462"/>
      <c r="K9" s="462"/>
      <c r="L9" s="462"/>
      <c r="M9" s="462"/>
      <c r="N9" s="462"/>
      <c r="O9" s="462"/>
      <c r="P9" s="462"/>
      <c r="Q9" s="451" t="str">
        <f t="shared" si="5"/>
        <v>$F$9</v>
      </c>
      <c r="R9" s="463" t="str">
        <f t="shared" si="6"/>
        <v>$E$9</v>
      </c>
      <c r="S9" s="463">
        <f t="shared" ca="1" si="4"/>
        <v>0</v>
      </c>
      <c r="T9" s="464">
        <f t="shared" ca="1" si="7"/>
        <v>0</v>
      </c>
      <c r="U9" s="464"/>
    </row>
    <row r="10" spans="2:21" ht="14.4" x14ac:dyDescent="0.3">
      <c r="B10" s="456">
        <v>4</v>
      </c>
      <c r="C10" s="457"/>
      <c r="D10" s="458" t="str">
        <f t="shared" ca="1" si="2"/>
        <v/>
      </c>
      <c r="E10" s="459">
        <f t="shared" si="3"/>
        <v>0</v>
      </c>
      <c r="F10" s="460"/>
      <c r="G10" s="461"/>
      <c r="H10" s="462"/>
      <c r="I10" s="462"/>
      <c r="J10" s="462"/>
      <c r="K10" s="462"/>
      <c r="L10" s="462"/>
      <c r="M10" s="462"/>
      <c r="N10" s="462"/>
      <c r="O10" s="462"/>
      <c r="P10" s="462"/>
      <c r="Q10" s="451" t="str">
        <f t="shared" si="5"/>
        <v>$F$10</v>
      </c>
      <c r="R10" s="463" t="str">
        <f t="shared" si="6"/>
        <v>$E$10</v>
      </c>
      <c r="S10" s="463">
        <f t="shared" ca="1" si="4"/>
        <v>0</v>
      </c>
      <c r="T10" s="464">
        <f t="shared" ca="1" si="7"/>
        <v>0</v>
      </c>
      <c r="U10" s="464"/>
    </row>
    <row r="11" spans="2:21" ht="14.4" x14ac:dyDescent="0.3">
      <c r="B11" s="456">
        <v>5</v>
      </c>
      <c r="C11" s="457"/>
      <c r="D11" s="458" t="str">
        <f t="shared" ca="1" si="2"/>
        <v/>
      </c>
      <c r="E11" s="459">
        <f t="shared" si="3"/>
        <v>0</v>
      </c>
      <c r="F11" s="460"/>
      <c r="G11" s="461"/>
      <c r="H11" s="462"/>
      <c r="I11" s="462"/>
      <c r="J11" s="462"/>
      <c r="K11" s="462"/>
      <c r="L11" s="462"/>
      <c r="M11" s="462"/>
      <c r="N11" s="462"/>
      <c r="O11" s="462"/>
      <c r="P11" s="462"/>
      <c r="Q11" s="451" t="str">
        <f t="shared" si="5"/>
        <v>$F$11</v>
      </c>
      <c r="R11" s="463" t="str">
        <f t="shared" si="6"/>
        <v>$E$11</v>
      </c>
      <c r="S11" s="463">
        <f t="shared" ca="1" si="4"/>
        <v>0</v>
      </c>
      <c r="T11" s="464">
        <f t="shared" ca="1" si="7"/>
        <v>0</v>
      </c>
      <c r="U11" s="464"/>
    </row>
    <row r="12" spans="2:21" ht="14.4" x14ac:dyDescent="0.3">
      <c r="B12" s="456">
        <v>6</v>
      </c>
      <c r="C12" s="457"/>
      <c r="D12" s="458" t="str">
        <f t="shared" ca="1" si="2"/>
        <v/>
      </c>
      <c r="E12" s="459">
        <f t="shared" si="3"/>
        <v>0</v>
      </c>
      <c r="F12" s="460"/>
      <c r="G12" s="461"/>
      <c r="H12" s="462"/>
      <c r="I12" s="462"/>
      <c r="J12" s="462"/>
      <c r="K12" s="462"/>
      <c r="L12" s="462"/>
      <c r="M12" s="462"/>
      <c r="N12" s="462"/>
      <c r="O12" s="462"/>
      <c r="P12" s="462"/>
      <c r="Q12" s="451" t="str">
        <f t="shared" si="5"/>
        <v>$F$12</v>
      </c>
      <c r="R12" s="463" t="str">
        <f t="shared" si="6"/>
        <v>$E$12</v>
      </c>
      <c r="S12" s="463">
        <f t="shared" ca="1" si="4"/>
        <v>0</v>
      </c>
      <c r="T12" s="464">
        <f t="shared" ca="1" si="7"/>
        <v>0</v>
      </c>
      <c r="U12" s="464"/>
    </row>
    <row r="13" spans="2:21" ht="14.4" x14ac:dyDescent="0.3">
      <c r="B13" s="456">
        <v>7</v>
      </c>
      <c r="C13" s="457"/>
      <c r="D13" s="458" t="str">
        <f t="shared" ca="1" si="2"/>
        <v/>
      </c>
      <c r="E13" s="459">
        <f t="shared" si="3"/>
        <v>0</v>
      </c>
      <c r="F13" s="460"/>
      <c r="G13" s="461"/>
      <c r="H13" s="462"/>
      <c r="I13" s="462"/>
      <c r="J13" s="462"/>
      <c r="K13" s="462"/>
      <c r="L13" s="462"/>
      <c r="M13" s="462"/>
      <c r="N13" s="462"/>
      <c r="O13" s="462"/>
      <c r="P13" s="462"/>
      <c r="Q13" s="451" t="str">
        <f t="shared" si="5"/>
        <v>$F$13</v>
      </c>
      <c r="R13" s="463" t="str">
        <f t="shared" si="6"/>
        <v>$E$13</v>
      </c>
      <c r="S13" s="463">
        <f t="shared" ca="1" si="4"/>
        <v>0</v>
      </c>
      <c r="T13" s="464">
        <f t="shared" ca="1" si="7"/>
        <v>0</v>
      </c>
      <c r="U13" s="464"/>
    </row>
    <row r="14" spans="2:21" ht="14.4" x14ac:dyDescent="0.3">
      <c r="B14" s="456">
        <v>8</v>
      </c>
      <c r="C14" s="457"/>
      <c r="D14" s="458" t="str">
        <f t="shared" ca="1" si="2"/>
        <v/>
      </c>
      <c r="E14" s="459">
        <f t="shared" si="3"/>
        <v>0</v>
      </c>
      <c r="F14" s="460"/>
      <c r="G14" s="461"/>
      <c r="H14" s="462"/>
      <c r="I14" s="462"/>
      <c r="J14" s="462"/>
      <c r="K14" s="462"/>
      <c r="L14" s="462"/>
      <c r="M14" s="462"/>
      <c r="N14" s="462"/>
      <c r="O14" s="462"/>
      <c r="P14" s="462"/>
      <c r="Q14" s="451" t="str">
        <f t="shared" si="5"/>
        <v>$F$14</v>
      </c>
      <c r="R14" s="463" t="str">
        <f t="shared" si="6"/>
        <v>$E$14</v>
      </c>
      <c r="S14" s="463">
        <f t="shared" ca="1" si="4"/>
        <v>0</v>
      </c>
      <c r="T14" s="464">
        <f t="shared" ca="1" si="7"/>
        <v>0</v>
      </c>
      <c r="U14" s="464"/>
    </row>
    <row r="15" spans="2:21" ht="14.4" x14ac:dyDescent="0.3">
      <c r="B15" s="456">
        <v>9</v>
      </c>
      <c r="C15" s="457"/>
      <c r="D15" s="465" t="str">
        <f t="shared" ca="1" si="2"/>
        <v/>
      </c>
      <c r="E15" s="459">
        <f t="shared" si="3"/>
        <v>0</v>
      </c>
      <c r="F15" s="460"/>
      <c r="G15" s="461"/>
      <c r="H15" s="462"/>
      <c r="I15" s="462"/>
      <c r="J15" s="462"/>
      <c r="K15" s="462"/>
      <c r="L15" s="462"/>
      <c r="M15" s="462"/>
      <c r="N15" s="462"/>
      <c r="O15" s="462"/>
      <c r="P15" s="462"/>
      <c r="Q15" s="451" t="str">
        <f t="shared" si="5"/>
        <v>$F$15</v>
      </c>
      <c r="R15" s="463" t="str">
        <f t="shared" si="6"/>
        <v>$E$15</v>
      </c>
      <c r="S15" s="463">
        <f t="shared" ca="1" si="4"/>
        <v>0</v>
      </c>
      <c r="T15" s="464">
        <f t="shared" ca="1" si="7"/>
        <v>0</v>
      </c>
      <c r="U15" s="464"/>
    </row>
    <row r="16" spans="2:21" ht="14.4" x14ac:dyDescent="0.3">
      <c r="B16" s="456">
        <v>10</v>
      </c>
      <c r="C16" s="457"/>
      <c r="D16" s="465" t="str">
        <f t="shared" ca="1" si="2"/>
        <v/>
      </c>
      <c r="E16" s="459">
        <f t="shared" si="3"/>
        <v>0</v>
      </c>
      <c r="F16" s="460"/>
      <c r="G16" s="461"/>
      <c r="H16" s="462"/>
      <c r="I16" s="462"/>
      <c r="J16" s="462"/>
      <c r="K16" s="462"/>
      <c r="L16" s="462"/>
      <c r="M16" s="462"/>
      <c r="N16" s="462"/>
      <c r="O16" s="462"/>
      <c r="P16" s="462"/>
      <c r="Q16" s="451" t="str">
        <f t="shared" si="5"/>
        <v>$F$16</v>
      </c>
      <c r="R16" s="463" t="str">
        <f t="shared" si="6"/>
        <v>$E$16</v>
      </c>
      <c r="S16" s="463">
        <f t="shared" ca="1" si="4"/>
        <v>0</v>
      </c>
      <c r="T16" s="464">
        <f t="shared" ca="1" si="7"/>
        <v>0</v>
      </c>
      <c r="U16" s="464"/>
    </row>
    <row r="17" spans="2:21" ht="14.4" x14ac:dyDescent="0.3">
      <c r="B17" s="456">
        <v>11</v>
      </c>
      <c r="C17" s="457"/>
      <c r="D17" s="465" t="str">
        <f t="shared" ca="1" si="2"/>
        <v/>
      </c>
      <c r="E17" s="459">
        <f t="shared" si="3"/>
        <v>0</v>
      </c>
      <c r="F17" s="460"/>
      <c r="G17" s="461"/>
      <c r="H17" s="462"/>
      <c r="I17" s="462"/>
      <c r="J17" s="462"/>
      <c r="K17" s="462"/>
      <c r="L17" s="462"/>
      <c r="M17" s="462"/>
      <c r="N17" s="462"/>
      <c r="O17" s="462"/>
      <c r="P17" s="462"/>
      <c r="Q17" s="451" t="str">
        <f t="shared" si="5"/>
        <v>$F$17</v>
      </c>
      <c r="R17" s="463" t="str">
        <f t="shared" si="6"/>
        <v>$E$17</v>
      </c>
      <c r="S17" s="463">
        <f t="shared" ca="1" si="4"/>
        <v>0</v>
      </c>
      <c r="T17" s="464">
        <f t="shared" ca="1" si="7"/>
        <v>0</v>
      </c>
      <c r="U17" s="464"/>
    </row>
    <row r="18" spans="2:21" ht="14.4" x14ac:dyDescent="0.3">
      <c r="B18" s="456">
        <v>12</v>
      </c>
      <c r="C18" s="457"/>
      <c r="D18" s="465" t="str">
        <f t="shared" ca="1" si="2"/>
        <v/>
      </c>
      <c r="E18" s="459">
        <f t="shared" si="3"/>
        <v>0</v>
      </c>
      <c r="F18" s="460"/>
      <c r="G18" s="461"/>
      <c r="H18" s="462"/>
      <c r="I18" s="462"/>
      <c r="J18" s="462"/>
      <c r="K18" s="462"/>
      <c r="L18" s="462"/>
      <c r="M18" s="462"/>
      <c r="N18" s="462"/>
      <c r="O18" s="462"/>
      <c r="P18" s="462"/>
      <c r="Q18" s="451" t="str">
        <f t="shared" si="5"/>
        <v>$F$18</v>
      </c>
      <c r="R18" s="463" t="str">
        <f t="shared" si="6"/>
        <v>$E$18</v>
      </c>
      <c r="S18" s="463">
        <f t="shared" ca="1" si="4"/>
        <v>0</v>
      </c>
      <c r="T18" s="464">
        <f t="shared" ca="1" si="7"/>
        <v>0</v>
      </c>
      <c r="U18" s="464"/>
    </row>
    <row r="19" spans="2:21" ht="14.4" x14ac:dyDescent="0.3">
      <c r="B19" s="456">
        <v>13</v>
      </c>
      <c r="C19" s="457"/>
      <c r="D19" s="465" t="str">
        <f t="shared" ca="1" si="2"/>
        <v/>
      </c>
      <c r="E19" s="459">
        <f t="shared" si="3"/>
        <v>0</v>
      </c>
      <c r="F19" s="460"/>
      <c r="G19" s="461"/>
      <c r="H19" s="462"/>
      <c r="I19" s="462"/>
      <c r="J19" s="462"/>
      <c r="K19" s="462"/>
      <c r="L19" s="462"/>
      <c r="M19" s="462"/>
      <c r="N19" s="462"/>
      <c r="O19" s="462"/>
      <c r="P19" s="462"/>
      <c r="Q19" s="451" t="str">
        <f t="shared" si="5"/>
        <v>$F$19</v>
      </c>
      <c r="R19" s="463" t="str">
        <f t="shared" si="6"/>
        <v>$E$19</v>
      </c>
      <c r="S19" s="463">
        <f t="shared" ca="1" si="4"/>
        <v>0</v>
      </c>
      <c r="T19" s="464">
        <f t="shared" ca="1" si="7"/>
        <v>0</v>
      </c>
      <c r="U19" s="464"/>
    </row>
    <row r="20" spans="2:21" ht="14.4" x14ac:dyDescent="0.3">
      <c r="B20" s="456">
        <v>14</v>
      </c>
      <c r="C20" s="457"/>
      <c r="D20" s="465" t="str">
        <f t="shared" ca="1" si="2"/>
        <v/>
      </c>
      <c r="E20" s="459">
        <f t="shared" si="3"/>
        <v>0</v>
      </c>
      <c r="F20" s="460"/>
      <c r="G20" s="461"/>
      <c r="H20" s="462"/>
      <c r="I20" s="462"/>
      <c r="J20" s="462"/>
      <c r="K20" s="462"/>
      <c r="L20" s="462"/>
      <c r="M20" s="462"/>
      <c r="N20" s="462"/>
      <c r="O20" s="462"/>
      <c r="P20" s="462"/>
      <c r="Q20" s="451" t="str">
        <f t="shared" si="5"/>
        <v>$F$20</v>
      </c>
      <c r="R20" s="463" t="str">
        <f t="shared" si="6"/>
        <v>$E$20</v>
      </c>
      <c r="S20" s="463">
        <f t="shared" ca="1" si="4"/>
        <v>0</v>
      </c>
      <c r="T20" s="464">
        <f t="shared" ca="1" si="7"/>
        <v>0</v>
      </c>
      <c r="U20" s="464"/>
    </row>
    <row r="21" spans="2:21" ht="14.4" x14ac:dyDescent="0.3">
      <c r="B21" s="456">
        <v>15</v>
      </c>
      <c r="C21" s="457"/>
      <c r="D21" s="465" t="str">
        <f t="shared" ca="1" si="2"/>
        <v/>
      </c>
      <c r="E21" s="459">
        <f t="shared" si="3"/>
        <v>0</v>
      </c>
      <c r="F21" s="460"/>
      <c r="G21" s="461"/>
      <c r="H21" s="462"/>
      <c r="I21" s="462"/>
      <c r="J21" s="462"/>
      <c r="K21" s="462"/>
      <c r="L21" s="462"/>
      <c r="M21" s="462"/>
      <c r="N21" s="462"/>
      <c r="O21" s="462"/>
      <c r="P21" s="462"/>
      <c r="Q21" s="451" t="str">
        <f t="shared" si="5"/>
        <v>$F$21</v>
      </c>
      <c r="R21" s="463" t="str">
        <f t="shared" si="6"/>
        <v>$E$21</v>
      </c>
      <c r="S21" s="463">
        <f t="shared" ca="1" si="4"/>
        <v>0</v>
      </c>
      <c r="T21" s="464">
        <f t="shared" ca="1" si="7"/>
        <v>0</v>
      </c>
      <c r="U21" s="464"/>
    </row>
    <row r="22" spans="2:21" ht="14.4" x14ac:dyDescent="0.3">
      <c r="B22" s="456">
        <v>16</v>
      </c>
      <c r="C22" s="457"/>
      <c r="D22" s="465" t="str">
        <f t="shared" ca="1" si="2"/>
        <v/>
      </c>
      <c r="E22" s="459">
        <f t="shared" si="3"/>
        <v>0</v>
      </c>
      <c r="F22" s="460"/>
      <c r="G22" s="461"/>
      <c r="H22" s="462"/>
      <c r="I22" s="462"/>
      <c r="J22" s="462"/>
      <c r="K22" s="462"/>
      <c r="L22" s="462"/>
      <c r="M22" s="462"/>
      <c r="N22" s="462"/>
      <c r="O22" s="462"/>
      <c r="P22" s="462"/>
      <c r="Q22" s="451" t="str">
        <f t="shared" si="5"/>
        <v>$F$22</v>
      </c>
      <c r="R22" s="463" t="str">
        <f t="shared" si="6"/>
        <v>$E$22</v>
      </c>
      <c r="S22" s="463">
        <f t="shared" ca="1" si="4"/>
        <v>0</v>
      </c>
      <c r="T22" s="464">
        <f t="shared" ca="1" si="7"/>
        <v>0</v>
      </c>
      <c r="U22" s="464"/>
    </row>
    <row r="23" spans="2:21" ht="14.4" x14ac:dyDescent="0.3">
      <c r="B23" s="456">
        <v>17</v>
      </c>
      <c r="C23" s="457"/>
      <c r="D23" s="465" t="str">
        <f t="shared" ca="1" si="2"/>
        <v/>
      </c>
      <c r="E23" s="459">
        <f t="shared" si="3"/>
        <v>0</v>
      </c>
      <c r="F23" s="460"/>
      <c r="G23" s="461"/>
      <c r="H23" s="462"/>
      <c r="I23" s="462"/>
      <c r="J23" s="462"/>
      <c r="K23" s="462"/>
      <c r="L23" s="462"/>
      <c r="M23" s="462"/>
      <c r="N23" s="462"/>
      <c r="O23" s="462"/>
      <c r="P23" s="462"/>
      <c r="Q23" s="451" t="str">
        <f t="shared" si="5"/>
        <v>$F$23</v>
      </c>
      <c r="R23" s="463" t="str">
        <f t="shared" si="6"/>
        <v>$E$23</v>
      </c>
      <c r="S23" s="463">
        <f t="shared" ca="1" si="4"/>
        <v>0</v>
      </c>
      <c r="T23" s="464">
        <f t="shared" ca="1" si="7"/>
        <v>0</v>
      </c>
      <c r="U23" s="464"/>
    </row>
    <row r="24" spans="2:21" ht="14.4" x14ac:dyDescent="0.3">
      <c r="B24" s="456">
        <v>18</v>
      </c>
      <c r="C24" s="457"/>
      <c r="D24" s="465" t="str">
        <f t="shared" ca="1" si="2"/>
        <v/>
      </c>
      <c r="E24" s="459">
        <f t="shared" si="3"/>
        <v>0</v>
      </c>
      <c r="F24" s="460"/>
      <c r="G24" s="461"/>
      <c r="H24" s="462"/>
      <c r="I24" s="462"/>
      <c r="J24" s="462"/>
      <c r="K24" s="462"/>
      <c r="L24" s="462"/>
      <c r="M24" s="462"/>
      <c r="N24" s="462"/>
      <c r="O24" s="462"/>
      <c r="P24" s="462"/>
      <c r="Q24" s="451" t="str">
        <f t="shared" si="5"/>
        <v>$F$24</v>
      </c>
      <c r="R24" s="463" t="str">
        <f t="shared" si="6"/>
        <v>$E$24</v>
      </c>
      <c r="S24" s="463">
        <f t="shared" ca="1" si="4"/>
        <v>0</v>
      </c>
      <c r="T24" s="464">
        <f t="shared" ca="1" si="7"/>
        <v>0</v>
      </c>
      <c r="U24" s="464"/>
    </row>
    <row r="25" spans="2:21" ht="14.4" x14ac:dyDescent="0.3">
      <c r="B25" s="456">
        <v>19</v>
      </c>
      <c r="C25" s="457"/>
      <c r="D25" s="465" t="str">
        <f t="shared" ca="1" si="2"/>
        <v/>
      </c>
      <c r="E25" s="459">
        <f t="shared" si="3"/>
        <v>0</v>
      </c>
      <c r="F25" s="460"/>
      <c r="G25" s="461"/>
      <c r="H25" s="462"/>
      <c r="I25" s="462"/>
      <c r="J25" s="462"/>
      <c r="K25" s="462"/>
      <c r="L25" s="462"/>
      <c r="M25" s="462"/>
      <c r="N25" s="462"/>
      <c r="O25" s="462"/>
      <c r="P25" s="462"/>
      <c r="Q25" s="451" t="str">
        <f t="shared" si="5"/>
        <v>$F$25</v>
      </c>
      <c r="R25" s="463" t="str">
        <f t="shared" si="6"/>
        <v>$E$25</v>
      </c>
      <c r="S25" s="463">
        <f t="shared" ca="1" si="4"/>
        <v>0</v>
      </c>
      <c r="T25" s="464">
        <f t="shared" ca="1" si="7"/>
        <v>0</v>
      </c>
      <c r="U25" s="464"/>
    </row>
    <row r="26" spans="2:21" ht="14.4" x14ac:dyDescent="0.3">
      <c r="B26" s="456">
        <v>20</v>
      </c>
      <c r="C26" s="457"/>
      <c r="D26" s="458" t="str">
        <f t="shared" ca="1" si="2"/>
        <v/>
      </c>
      <c r="E26" s="459">
        <f t="shared" si="3"/>
        <v>0</v>
      </c>
      <c r="F26" s="460"/>
      <c r="G26" s="461"/>
      <c r="H26" s="462"/>
      <c r="I26" s="462"/>
      <c r="J26" s="462"/>
      <c r="K26" s="462"/>
      <c r="L26" s="462"/>
      <c r="M26" s="462"/>
      <c r="N26" s="462"/>
      <c r="O26" s="462"/>
      <c r="P26" s="462"/>
      <c r="Q26" s="451" t="str">
        <f t="shared" si="5"/>
        <v>$F$26</v>
      </c>
      <c r="R26" s="463" t="str">
        <f t="shared" si="6"/>
        <v>$E$26</v>
      </c>
      <c r="S26" s="463">
        <f t="shared" ca="1" si="4"/>
        <v>0</v>
      </c>
      <c r="T26" s="464">
        <f t="shared" ca="1" si="7"/>
        <v>0</v>
      </c>
      <c r="U26" s="464"/>
    </row>
    <row r="27" spans="2:21" ht="14.4" x14ac:dyDescent="0.3">
      <c r="B27" s="456">
        <v>21</v>
      </c>
      <c r="C27" s="457"/>
      <c r="D27" s="458" t="str">
        <f t="shared" ca="1" si="2"/>
        <v/>
      </c>
      <c r="E27" s="459">
        <f t="shared" si="3"/>
        <v>0</v>
      </c>
      <c r="F27" s="460"/>
      <c r="G27" s="461"/>
      <c r="H27" s="462"/>
      <c r="I27" s="462"/>
      <c r="J27" s="462"/>
      <c r="K27" s="462"/>
      <c r="L27" s="462"/>
      <c r="M27" s="462"/>
      <c r="N27" s="462"/>
      <c r="O27" s="462"/>
      <c r="P27" s="462"/>
      <c r="Q27" s="451" t="str">
        <f t="shared" si="5"/>
        <v>$F$27</v>
      </c>
      <c r="R27" s="463" t="str">
        <f t="shared" si="6"/>
        <v>$E$27</v>
      </c>
      <c r="S27" s="463">
        <f t="shared" ca="1" si="4"/>
        <v>0</v>
      </c>
      <c r="T27" s="464">
        <f t="shared" ca="1" si="7"/>
        <v>0</v>
      </c>
      <c r="U27" s="464"/>
    </row>
    <row r="28" spans="2:21" ht="14.4" x14ac:dyDescent="0.3">
      <c r="B28" s="456">
        <v>22</v>
      </c>
      <c r="C28" s="457"/>
      <c r="D28" s="458" t="str">
        <f t="shared" ca="1" si="2"/>
        <v/>
      </c>
      <c r="E28" s="459">
        <f t="shared" si="3"/>
        <v>0</v>
      </c>
      <c r="F28" s="460"/>
      <c r="G28" s="461"/>
      <c r="H28" s="462"/>
      <c r="I28" s="462"/>
      <c r="J28" s="462"/>
      <c r="K28" s="462"/>
      <c r="L28" s="462"/>
      <c r="M28" s="462"/>
      <c r="N28" s="462"/>
      <c r="O28" s="462"/>
      <c r="P28" s="462"/>
      <c r="Q28" s="451" t="str">
        <f t="shared" si="5"/>
        <v>$F$28</v>
      </c>
      <c r="R28" s="463" t="str">
        <f t="shared" si="6"/>
        <v>$E$28</v>
      </c>
      <c r="S28" s="463">
        <f t="shared" ca="1" si="4"/>
        <v>0</v>
      </c>
      <c r="T28" s="464">
        <f t="shared" ca="1" si="7"/>
        <v>0</v>
      </c>
      <c r="U28" s="464"/>
    </row>
    <row r="29" spans="2:21" ht="14.4" x14ac:dyDescent="0.3">
      <c r="B29" s="456">
        <v>23</v>
      </c>
      <c r="C29" s="457"/>
      <c r="D29" s="458" t="str">
        <f t="shared" ca="1" si="2"/>
        <v/>
      </c>
      <c r="E29" s="459">
        <f t="shared" si="3"/>
        <v>0</v>
      </c>
      <c r="F29" s="460"/>
      <c r="G29" s="461"/>
      <c r="H29" s="462"/>
      <c r="I29" s="462"/>
      <c r="J29" s="462"/>
      <c r="K29" s="462"/>
      <c r="L29" s="462"/>
      <c r="M29" s="462"/>
      <c r="N29" s="462"/>
      <c r="O29" s="462"/>
      <c r="P29" s="462"/>
      <c r="Q29" s="451" t="str">
        <f t="shared" si="5"/>
        <v>$F$29</v>
      </c>
      <c r="R29" s="463" t="str">
        <f t="shared" si="6"/>
        <v>$E$29</v>
      </c>
      <c r="S29" s="463">
        <f t="shared" ca="1" si="4"/>
        <v>0</v>
      </c>
      <c r="T29" s="464">
        <f t="shared" ca="1" si="7"/>
        <v>0</v>
      </c>
      <c r="U29" s="464"/>
    </row>
    <row r="30" spans="2:21" ht="14.4" x14ac:dyDescent="0.3">
      <c r="B30" s="456">
        <v>24</v>
      </c>
      <c r="C30" s="457"/>
      <c r="D30" s="458" t="str">
        <f t="shared" ca="1" si="2"/>
        <v/>
      </c>
      <c r="E30" s="459">
        <f t="shared" si="3"/>
        <v>0</v>
      </c>
      <c r="F30" s="460"/>
      <c r="G30" s="461"/>
      <c r="H30" s="462"/>
      <c r="I30" s="462"/>
      <c r="J30" s="462"/>
      <c r="K30" s="462"/>
      <c r="L30" s="462"/>
      <c r="M30" s="462"/>
      <c r="N30" s="462"/>
      <c r="O30" s="462"/>
      <c r="P30" s="462"/>
      <c r="Q30" s="451" t="str">
        <f t="shared" si="5"/>
        <v>$F$30</v>
      </c>
      <c r="R30" s="463" t="str">
        <f t="shared" si="6"/>
        <v>$E$30</v>
      </c>
      <c r="S30" s="463">
        <f t="shared" ca="1" si="4"/>
        <v>0</v>
      </c>
      <c r="T30" s="464">
        <f t="shared" ca="1" si="7"/>
        <v>0</v>
      </c>
      <c r="U30" s="464"/>
    </row>
    <row r="31" spans="2:21" ht="14.4" x14ac:dyDescent="0.3">
      <c r="B31" s="456">
        <v>25</v>
      </c>
      <c r="C31" s="457"/>
      <c r="D31" s="458" t="str">
        <f t="shared" ca="1" si="2"/>
        <v/>
      </c>
      <c r="E31" s="459">
        <f t="shared" si="3"/>
        <v>0</v>
      </c>
      <c r="F31" s="460"/>
      <c r="G31" s="461"/>
      <c r="H31" s="462"/>
      <c r="I31" s="462"/>
      <c r="J31" s="462"/>
      <c r="K31" s="462"/>
      <c r="L31" s="462"/>
      <c r="M31" s="462"/>
      <c r="N31" s="462"/>
      <c r="O31" s="462"/>
      <c r="P31" s="462"/>
      <c r="Q31" s="451" t="str">
        <f t="shared" si="5"/>
        <v>$F$31</v>
      </c>
      <c r="R31" s="463" t="str">
        <f t="shared" si="6"/>
        <v>$E$31</v>
      </c>
      <c r="S31" s="463">
        <f t="shared" ca="1" si="4"/>
        <v>0</v>
      </c>
      <c r="T31" s="464">
        <f t="shared" ca="1" si="7"/>
        <v>0</v>
      </c>
      <c r="U31" s="464"/>
    </row>
    <row r="32" spans="2:21" ht="14.4" x14ac:dyDescent="0.3">
      <c r="B32" s="456">
        <v>26</v>
      </c>
      <c r="C32" s="457"/>
      <c r="D32" s="458" t="str">
        <f t="shared" ca="1" si="2"/>
        <v/>
      </c>
      <c r="E32" s="459">
        <f t="shared" si="3"/>
        <v>0</v>
      </c>
      <c r="F32" s="460"/>
      <c r="G32" s="461"/>
      <c r="H32" s="462"/>
      <c r="I32" s="462"/>
      <c r="J32" s="462"/>
      <c r="K32" s="462"/>
      <c r="L32" s="462"/>
      <c r="M32" s="462"/>
      <c r="N32" s="462"/>
      <c r="O32" s="462"/>
      <c r="P32" s="462"/>
      <c r="Q32" s="451" t="str">
        <f t="shared" si="5"/>
        <v>$F$32</v>
      </c>
      <c r="R32" s="463" t="str">
        <f t="shared" si="6"/>
        <v>$E$32</v>
      </c>
      <c r="S32" s="463">
        <f t="shared" ca="1" si="4"/>
        <v>0</v>
      </c>
      <c r="T32" s="464">
        <f t="shared" ca="1" si="7"/>
        <v>0</v>
      </c>
      <c r="U32" s="464"/>
    </row>
    <row r="33" spans="2:21" ht="14.4" x14ac:dyDescent="0.3">
      <c r="B33" s="456">
        <v>27</v>
      </c>
      <c r="C33" s="457"/>
      <c r="D33" s="458" t="str">
        <f t="shared" ca="1" si="2"/>
        <v/>
      </c>
      <c r="E33" s="459">
        <f t="shared" si="3"/>
        <v>0</v>
      </c>
      <c r="F33" s="460"/>
      <c r="G33" s="461"/>
      <c r="H33" s="462"/>
      <c r="I33" s="462"/>
      <c r="J33" s="462"/>
      <c r="K33" s="462"/>
      <c r="L33" s="462"/>
      <c r="M33" s="462"/>
      <c r="N33" s="462"/>
      <c r="O33" s="462"/>
      <c r="P33" s="462"/>
      <c r="Q33" s="451" t="str">
        <f t="shared" si="5"/>
        <v>$F$33</v>
      </c>
      <c r="R33" s="463" t="str">
        <f t="shared" si="6"/>
        <v>$E$33</v>
      </c>
      <c r="S33" s="463">
        <f t="shared" ca="1" si="4"/>
        <v>0</v>
      </c>
      <c r="T33" s="464">
        <f t="shared" ca="1" si="7"/>
        <v>0</v>
      </c>
      <c r="U33" s="464"/>
    </row>
    <row r="34" spans="2:21" ht="14.4" x14ac:dyDescent="0.3">
      <c r="B34" s="456">
        <v>28</v>
      </c>
      <c r="C34" s="457"/>
      <c r="D34" s="465" t="str">
        <f t="shared" ca="1" si="2"/>
        <v/>
      </c>
      <c r="E34" s="459">
        <f t="shared" si="3"/>
        <v>0</v>
      </c>
      <c r="F34" s="460"/>
      <c r="G34" s="461"/>
      <c r="H34" s="462"/>
      <c r="I34" s="462"/>
      <c r="J34" s="462"/>
      <c r="K34" s="462"/>
      <c r="L34" s="462"/>
      <c r="M34" s="462"/>
      <c r="N34" s="462"/>
      <c r="O34" s="462"/>
      <c r="P34" s="462"/>
      <c r="Q34" s="451" t="str">
        <f t="shared" si="5"/>
        <v>$F$34</v>
      </c>
      <c r="R34" s="463" t="str">
        <f t="shared" si="6"/>
        <v>$E$34</v>
      </c>
      <c r="S34" s="463">
        <f t="shared" ca="1" si="4"/>
        <v>0</v>
      </c>
      <c r="T34" s="464">
        <f t="shared" ca="1" si="7"/>
        <v>0</v>
      </c>
      <c r="U34" s="464"/>
    </row>
    <row r="35" spans="2:21" ht="14.4" x14ac:dyDescent="0.3">
      <c r="B35" s="456">
        <v>29</v>
      </c>
      <c r="C35" s="457"/>
      <c r="D35" s="465" t="str">
        <f t="shared" ca="1" si="2"/>
        <v/>
      </c>
      <c r="E35" s="459">
        <f t="shared" si="3"/>
        <v>0</v>
      </c>
      <c r="F35" s="460"/>
      <c r="G35" s="461"/>
      <c r="H35" s="462"/>
      <c r="I35" s="462"/>
      <c r="J35" s="462"/>
      <c r="K35" s="462"/>
      <c r="L35" s="462"/>
      <c r="M35" s="462"/>
      <c r="N35" s="462"/>
      <c r="O35" s="462"/>
      <c r="P35" s="462"/>
      <c r="Q35" s="451" t="str">
        <f t="shared" si="5"/>
        <v>$F$35</v>
      </c>
      <c r="R35" s="463" t="str">
        <f t="shared" si="6"/>
        <v>$E$35</v>
      </c>
      <c r="S35" s="463">
        <f t="shared" ca="1" si="4"/>
        <v>0</v>
      </c>
      <c r="T35" s="464">
        <f t="shared" ca="1" si="7"/>
        <v>0</v>
      </c>
      <c r="U35" s="464"/>
    </row>
    <row r="36" spans="2:21" ht="14.4" x14ac:dyDescent="0.3">
      <c r="B36" s="456">
        <v>30</v>
      </c>
      <c r="C36" s="457"/>
      <c r="D36" s="465" t="str">
        <f t="shared" ca="1" si="2"/>
        <v/>
      </c>
      <c r="E36" s="459">
        <f t="shared" si="3"/>
        <v>0</v>
      </c>
      <c r="F36" s="460"/>
      <c r="G36" s="461"/>
      <c r="H36" s="462"/>
      <c r="I36" s="462"/>
      <c r="J36" s="462"/>
      <c r="K36" s="462"/>
      <c r="L36" s="462"/>
      <c r="M36" s="462"/>
      <c r="N36" s="462"/>
      <c r="O36" s="462"/>
      <c r="P36" s="462"/>
      <c r="Q36" s="451" t="str">
        <f t="shared" si="5"/>
        <v>$F$36</v>
      </c>
      <c r="R36" s="463" t="str">
        <f t="shared" si="6"/>
        <v>$E$36</v>
      </c>
      <c r="S36" s="463">
        <f t="shared" ca="1" si="4"/>
        <v>0</v>
      </c>
      <c r="T36" s="464">
        <f t="shared" ca="1" si="7"/>
        <v>0</v>
      </c>
      <c r="U36" s="464"/>
    </row>
    <row r="37" spans="2:21" ht="14.4" x14ac:dyDescent="0.3">
      <c r="B37" s="456">
        <v>31</v>
      </c>
      <c r="C37" s="457"/>
      <c r="D37" s="465" t="str">
        <f t="shared" ca="1" si="2"/>
        <v/>
      </c>
      <c r="E37" s="459">
        <f t="shared" si="3"/>
        <v>0</v>
      </c>
      <c r="F37" s="460"/>
      <c r="G37" s="461"/>
      <c r="H37" s="462"/>
      <c r="I37" s="462"/>
      <c r="J37" s="462"/>
      <c r="K37" s="462"/>
      <c r="L37" s="462"/>
      <c r="M37" s="462"/>
      <c r="N37" s="462"/>
      <c r="O37" s="462"/>
      <c r="P37" s="462"/>
      <c r="Q37" s="451" t="str">
        <f t="shared" si="5"/>
        <v>$F$37</v>
      </c>
      <c r="R37" s="463" t="str">
        <f t="shared" si="6"/>
        <v>$E$37</v>
      </c>
      <c r="S37" s="463">
        <f t="shared" ca="1" si="4"/>
        <v>0</v>
      </c>
      <c r="T37" s="464">
        <f t="shared" ca="1" si="7"/>
        <v>0</v>
      </c>
      <c r="U37" s="464"/>
    </row>
    <row r="38" spans="2:21" ht="14.4" x14ac:dyDescent="0.3">
      <c r="B38" s="456">
        <v>32</v>
      </c>
      <c r="C38" s="457"/>
      <c r="D38" s="465" t="str">
        <f t="shared" ca="1" si="2"/>
        <v/>
      </c>
      <c r="E38" s="459">
        <f t="shared" si="3"/>
        <v>0</v>
      </c>
      <c r="F38" s="460"/>
      <c r="G38" s="461"/>
      <c r="H38" s="462"/>
      <c r="I38" s="462"/>
      <c r="J38" s="462"/>
      <c r="K38" s="462"/>
      <c r="L38" s="462"/>
      <c r="M38" s="462"/>
      <c r="N38" s="462"/>
      <c r="O38" s="462"/>
      <c r="P38" s="462"/>
      <c r="Q38" s="451" t="str">
        <f t="shared" si="5"/>
        <v>$F$38</v>
      </c>
      <c r="R38" s="463" t="str">
        <f t="shared" si="6"/>
        <v>$E$38</v>
      </c>
      <c r="S38" s="463">
        <f t="shared" ca="1" si="4"/>
        <v>0</v>
      </c>
      <c r="T38" s="464">
        <f t="shared" ca="1" si="7"/>
        <v>0</v>
      </c>
      <c r="U38" s="464"/>
    </row>
    <row r="39" spans="2:21" ht="14.4" x14ac:dyDescent="0.3">
      <c r="B39" s="456">
        <v>33</v>
      </c>
      <c r="C39" s="457"/>
      <c r="D39" s="465" t="str">
        <f t="shared" ref="D39:D66" ca="1" si="8">IF(F39&lt;&gt;0,IF(F39&lt;INDIRECT(Q39),F39/INDIRECT(Q39),INDIRECT(Q39)/F39),"")</f>
        <v/>
      </c>
      <c r="E39" s="459">
        <f t="shared" ref="E39:E66" si="9">IF(H39&lt;&gt;0,T39,0)</f>
        <v>0</v>
      </c>
      <c r="F39" s="460"/>
      <c r="G39" s="461"/>
      <c r="H39" s="462"/>
      <c r="I39" s="462"/>
      <c r="J39" s="462"/>
      <c r="K39" s="462"/>
      <c r="L39" s="462"/>
      <c r="M39" s="462"/>
      <c r="N39" s="462"/>
      <c r="O39" s="462"/>
      <c r="P39" s="462"/>
      <c r="Q39" s="451" t="str">
        <f t="shared" si="5"/>
        <v>$F$39</v>
      </c>
      <c r="R39" s="463" t="str">
        <f t="shared" si="6"/>
        <v>$E$39</v>
      </c>
      <c r="S39" s="463">
        <f t="shared" ref="S39:S66" ca="1" si="10">IF(F39&lt;&gt;0,INDIRECT(Q39)-INDIRECT(R39),0)</f>
        <v>0</v>
      </c>
      <c r="T39" s="464">
        <f t="shared" ca="1" si="7"/>
        <v>0</v>
      </c>
      <c r="U39" s="464"/>
    </row>
    <row r="40" spans="2:21" ht="14.4" x14ac:dyDescent="0.3">
      <c r="B40" s="456">
        <v>34</v>
      </c>
      <c r="C40" s="457"/>
      <c r="D40" s="465" t="str">
        <f t="shared" ca="1" si="8"/>
        <v/>
      </c>
      <c r="E40" s="459">
        <f t="shared" si="9"/>
        <v>0</v>
      </c>
      <c r="F40" s="460"/>
      <c r="G40" s="461"/>
      <c r="H40" s="462"/>
      <c r="I40" s="462"/>
      <c r="J40" s="462"/>
      <c r="K40" s="462"/>
      <c r="L40" s="462"/>
      <c r="M40" s="462"/>
      <c r="N40" s="462"/>
      <c r="O40" s="462"/>
      <c r="P40" s="462"/>
      <c r="Q40" s="451" t="str">
        <f t="shared" si="5"/>
        <v>$F$40</v>
      </c>
      <c r="R40" s="463" t="str">
        <f t="shared" si="6"/>
        <v>$E$40</v>
      </c>
      <c r="S40" s="463">
        <f t="shared" ca="1" si="10"/>
        <v>0</v>
      </c>
      <c r="T40" s="464">
        <f t="shared" ca="1" si="7"/>
        <v>0</v>
      </c>
      <c r="U40" s="464"/>
    </row>
    <row r="41" spans="2:21" ht="14.4" x14ac:dyDescent="0.3">
      <c r="B41" s="456">
        <v>35</v>
      </c>
      <c r="C41" s="457"/>
      <c r="D41" s="465" t="str">
        <f t="shared" ca="1" si="8"/>
        <v/>
      </c>
      <c r="E41" s="459">
        <f t="shared" si="9"/>
        <v>0</v>
      </c>
      <c r="F41" s="460"/>
      <c r="G41" s="461"/>
      <c r="H41" s="462"/>
      <c r="I41" s="462"/>
      <c r="J41" s="462"/>
      <c r="K41" s="462"/>
      <c r="L41" s="462"/>
      <c r="M41" s="462"/>
      <c r="N41" s="462"/>
      <c r="O41" s="462"/>
      <c r="P41" s="462"/>
      <c r="Q41" s="451" t="str">
        <f t="shared" si="5"/>
        <v>$F$41</v>
      </c>
      <c r="R41" s="463" t="str">
        <f t="shared" si="6"/>
        <v>$E$41</v>
      </c>
      <c r="S41" s="463">
        <f t="shared" ca="1" si="10"/>
        <v>0</v>
      </c>
      <c r="T41" s="464">
        <f t="shared" ca="1" si="7"/>
        <v>0</v>
      </c>
      <c r="U41" s="464"/>
    </row>
    <row r="42" spans="2:21" ht="14.4" x14ac:dyDescent="0.3">
      <c r="B42" s="456">
        <v>36</v>
      </c>
      <c r="C42" s="457"/>
      <c r="D42" s="465" t="str">
        <f t="shared" ca="1" si="8"/>
        <v/>
      </c>
      <c r="E42" s="459">
        <f t="shared" si="9"/>
        <v>0</v>
      </c>
      <c r="F42" s="460"/>
      <c r="G42" s="461"/>
      <c r="H42" s="462"/>
      <c r="I42" s="462"/>
      <c r="J42" s="462"/>
      <c r="K42" s="462"/>
      <c r="L42" s="462"/>
      <c r="M42" s="462"/>
      <c r="N42" s="462"/>
      <c r="O42" s="462"/>
      <c r="P42" s="462"/>
      <c r="Q42" s="451" t="str">
        <f t="shared" si="5"/>
        <v>$F$42</v>
      </c>
      <c r="R42" s="463" t="str">
        <f t="shared" si="6"/>
        <v>$E$42</v>
      </c>
      <c r="S42" s="463">
        <f t="shared" ca="1" si="10"/>
        <v>0</v>
      </c>
      <c r="T42" s="464">
        <f t="shared" ca="1" si="7"/>
        <v>0</v>
      </c>
      <c r="U42" s="464"/>
    </row>
    <row r="43" spans="2:21" ht="14.4" x14ac:dyDescent="0.3">
      <c r="B43" s="456">
        <v>37</v>
      </c>
      <c r="C43" s="457"/>
      <c r="D43" s="465" t="str">
        <f t="shared" ca="1" si="8"/>
        <v/>
      </c>
      <c r="E43" s="459">
        <f t="shared" si="9"/>
        <v>0</v>
      </c>
      <c r="F43" s="460"/>
      <c r="G43" s="461"/>
      <c r="H43" s="462"/>
      <c r="I43" s="462"/>
      <c r="J43" s="462"/>
      <c r="K43" s="462"/>
      <c r="L43" s="462"/>
      <c r="M43" s="462"/>
      <c r="N43" s="462"/>
      <c r="O43" s="462"/>
      <c r="P43" s="462"/>
      <c r="Q43" s="451" t="str">
        <f t="shared" si="5"/>
        <v>$F$43</v>
      </c>
      <c r="R43" s="463" t="str">
        <f t="shared" si="6"/>
        <v>$E$43</v>
      </c>
      <c r="S43" s="463">
        <f t="shared" ca="1" si="10"/>
        <v>0</v>
      </c>
      <c r="T43" s="464">
        <f t="shared" ca="1" si="7"/>
        <v>0</v>
      </c>
      <c r="U43" s="464"/>
    </row>
    <row r="44" spans="2:21" ht="14.4" x14ac:dyDescent="0.3">
      <c r="B44" s="456">
        <v>38</v>
      </c>
      <c r="C44" s="457"/>
      <c r="D44" s="465" t="str">
        <f t="shared" ca="1" si="8"/>
        <v/>
      </c>
      <c r="E44" s="459">
        <f t="shared" si="9"/>
        <v>0</v>
      </c>
      <c r="F44" s="460"/>
      <c r="G44" s="461"/>
      <c r="H44" s="462"/>
      <c r="I44" s="462"/>
      <c r="J44" s="462"/>
      <c r="K44" s="462"/>
      <c r="L44" s="462"/>
      <c r="M44" s="462"/>
      <c r="N44" s="462"/>
      <c r="O44" s="462"/>
      <c r="P44" s="462"/>
      <c r="Q44" s="451" t="str">
        <f t="shared" si="5"/>
        <v>$F$44</v>
      </c>
      <c r="R44" s="463" t="str">
        <f t="shared" si="6"/>
        <v>$E$44</v>
      </c>
      <c r="S44" s="463">
        <f t="shared" ca="1" si="10"/>
        <v>0</v>
      </c>
      <c r="T44" s="464">
        <f t="shared" ca="1" si="7"/>
        <v>0</v>
      </c>
      <c r="U44" s="464"/>
    </row>
    <row r="45" spans="2:21" ht="14.4" x14ac:dyDescent="0.3">
      <c r="B45" s="456">
        <v>39</v>
      </c>
      <c r="C45" s="457"/>
      <c r="D45" s="458" t="str">
        <f t="shared" ca="1" si="8"/>
        <v/>
      </c>
      <c r="E45" s="459">
        <f t="shared" si="9"/>
        <v>0</v>
      </c>
      <c r="F45" s="460"/>
      <c r="G45" s="461"/>
      <c r="H45" s="462"/>
      <c r="I45" s="462"/>
      <c r="J45" s="462"/>
      <c r="K45" s="462"/>
      <c r="L45" s="462"/>
      <c r="M45" s="462"/>
      <c r="N45" s="462"/>
      <c r="O45" s="462"/>
      <c r="P45" s="462"/>
      <c r="Q45" s="451" t="str">
        <f t="shared" si="5"/>
        <v>$F$45</v>
      </c>
      <c r="R45" s="463" t="str">
        <f t="shared" si="6"/>
        <v>$E$45</v>
      </c>
      <c r="S45" s="463">
        <f t="shared" ca="1" si="10"/>
        <v>0</v>
      </c>
      <c r="T45" s="464">
        <f t="shared" ca="1" si="7"/>
        <v>0</v>
      </c>
      <c r="U45" s="464"/>
    </row>
    <row r="46" spans="2:21" ht="14.4" x14ac:dyDescent="0.3">
      <c r="B46" s="456">
        <v>40</v>
      </c>
      <c r="C46" s="457"/>
      <c r="D46" s="458" t="str">
        <f t="shared" ca="1" si="8"/>
        <v/>
      </c>
      <c r="E46" s="459">
        <f t="shared" si="9"/>
        <v>0</v>
      </c>
      <c r="F46" s="460"/>
      <c r="G46" s="461"/>
      <c r="H46" s="462"/>
      <c r="I46" s="462"/>
      <c r="J46" s="462"/>
      <c r="K46" s="462"/>
      <c r="L46" s="462"/>
      <c r="M46" s="462"/>
      <c r="N46" s="462"/>
      <c r="O46" s="462"/>
      <c r="P46" s="462"/>
      <c r="Q46" s="451" t="str">
        <f t="shared" si="5"/>
        <v>$F$46</v>
      </c>
      <c r="R46" s="463" t="str">
        <f t="shared" si="6"/>
        <v>$E$46</v>
      </c>
      <c r="S46" s="463">
        <f t="shared" ca="1" si="10"/>
        <v>0</v>
      </c>
      <c r="T46" s="464">
        <f t="shared" ca="1" si="7"/>
        <v>0</v>
      </c>
      <c r="U46" s="464"/>
    </row>
    <row r="47" spans="2:21" ht="14.4" x14ac:dyDescent="0.3">
      <c r="B47" s="456">
        <v>41</v>
      </c>
      <c r="C47" s="457"/>
      <c r="D47" s="458" t="str">
        <f t="shared" ca="1" si="8"/>
        <v/>
      </c>
      <c r="E47" s="459">
        <f t="shared" si="9"/>
        <v>0</v>
      </c>
      <c r="F47" s="460"/>
      <c r="G47" s="461"/>
      <c r="H47" s="462"/>
      <c r="I47" s="462"/>
      <c r="J47" s="462"/>
      <c r="K47" s="462"/>
      <c r="L47" s="462"/>
      <c r="M47" s="462"/>
      <c r="N47" s="462"/>
      <c r="O47" s="462"/>
      <c r="P47" s="462"/>
      <c r="Q47" s="451" t="str">
        <f t="shared" si="5"/>
        <v>$F$47</v>
      </c>
      <c r="R47" s="463" t="str">
        <f t="shared" si="6"/>
        <v>$E$47</v>
      </c>
      <c r="S47" s="463">
        <f t="shared" ca="1" si="10"/>
        <v>0</v>
      </c>
      <c r="T47" s="464">
        <f t="shared" ca="1" si="7"/>
        <v>0</v>
      </c>
      <c r="U47" s="464"/>
    </row>
    <row r="48" spans="2:21" ht="14.4" x14ac:dyDescent="0.3">
      <c r="B48" s="456">
        <v>42</v>
      </c>
      <c r="C48" s="457"/>
      <c r="D48" s="458" t="str">
        <f t="shared" ca="1" si="8"/>
        <v/>
      </c>
      <c r="E48" s="459">
        <f t="shared" si="9"/>
        <v>0</v>
      </c>
      <c r="F48" s="460"/>
      <c r="G48" s="461"/>
      <c r="H48" s="462"/>
      <c r="I48" s="462"/>
      <c r="J48" s="462"/>
      <c r="K48" s="462"/>
      <c r="L48" s="462"/>
      <c r="M48" s="462"/>
      <c r="N48" s="462"/>
      <c r="O48" s="462"/>
      <c r="P48" s="462"/>
      <c r="Q48" s="451" t="str">
        <f t="shared" si="5"/>
        <v>$F$48</v>
      </c>
      <c r="R48" s="463" t="str">
        <f t="shared" si="6"/>
        <v>$E$48</v>
      </c>
      <c r="S48" s="463">
        <f t="shared" ca="1" si="10"/>
        <v>0</v>
      </c>
      <c r="T48" s="464">
        <f t="shared" ca="1" si="7"/>
        <v>0</v>
      </c>
      <c r="U48" s="464"/>
    </row>
    <row r="49" spans="2:21" ht="14.4" x14ac:dyDescent="0.3">
      <c r="B49" s="456">
        <v>43</v>
      </c>
      <c r="C49" s="457"/>
      <c r="D49" s="458" t="str">
        <f t="shared" ca="1" si="8"/>
        <v/>
      </c>
      <c r="E49" s="459">
        <f t="shared" si="9"/>
        <v>0</v>
      </c>
      <c r="F49" s="460"/>
      <c r="G49" s="461"/>
      <c r="H49" s="462"/>
      <c r="I49" s="462"/>
      <c r="J49" s="462"/>
      <c r="K49" s="462"/>
      <c r="L49" s="462"/>
      <c r="M49" s="462"/>
      <c r="N49" s="462"/>
      <c r="O49" s="462"/>
      <c r="P49" s="462"/>
      <c r="Q49" s="451" t="str">
        <f t="shared" si="5"/>
        <v>$F$49</v>
      </c>
      <c r="R49" s="463" t="str">
        <f t="shared" si="6"/>
        <v>$E$49</v>
      </c>
      <c r="S49" s="463">
        <f t="shared" ca="1" si="10"/>
        <v>0</v>
      </c>
      <c r="T49" s="464">
        <f t="shared" ca="1" si="7"/>
        <v>0</v>
      </c>
      <c r="U49" s="464"/>
    </row>
    <row r="50" spans="2:21" ht="14.4" x14ac:dyDescent="0.3">
      <c r="B50" s="456">
        <v>44</v>
      </c>
      <c r="C50" s="457"/>
      <c r="D50" s="458" t="str">
        <f t="shared" ca="1" si="8"/>
        <v/>
      </c>
      <c r="E50" s="459">
        <f t="shared" si="9"/>
        <v>0</v>
      </c>
      <c r="F50" s="460"/>
      <c r="G50" s="461"/>
      <c r="H50" s="462"/>
      <c r="I50" s="462"/>
      <c r="J50" s="462"/>
      <c r="K50" s="462"/>
      <c r="L50" s="462"/>
      <c r="M50" s="462"/>
      <c r="N50" s="462"/>
      <c r="O50" s="462"/>
      <c r="P50" s="462"/>
      <c r="Q50" s="451" t="str">
        <f t="shared" si="5"/>
        <v>$F$50</v>
      </c>
      <c r="R50" s="463" t="str">
        <f t="shared" si="6"/>
        <v>$E$50</v>
      </c>
      <c r="S50" s="463">
        <f t="shared" ca="1" si="10"/>
        <v>0</v>
      </c>
      <c r="T50" s="464">
        <f t="shared" ca="1" si="7"/>
        <v>0</v>
      </c>
      <c r="U50" s="464"/>
    </row>
    <row r="51" spans="2:21" ht="14.4" x14ac:dyDescent="0.3">
      <c r="B51" s="456">
        <v>45</v>
      </c>
      <c r="C51" s="457"/>
      <c r="D51" s="458" t="str">
        <f t="shared" ca="1" si="8"/>
        <v/>
      </c>
      <c r="E51" s="459">
        <f t="shared" si="9"/>
        <v>0</v>
      </c>
      <c r="F51" s="460"/>
      <c r="G51" s="461"/>
      <c r="H51" s="462"/>
      <c r="I51" s="462"/>
      <c r="J51" s="462"/>
      <c r="K51" s="462"/>
      <c r="L51" s="462"/>
      <c r="M51" s="462"/>
      <c r="N51" s="462"/>
      <c r="O51" s="462"/>
      <c r="P51" s="462"/>
      <c r="Q51" s="451" t="str">
        <f t="shared" si="5"/>
        <v>$F$51</v>
      </c>
      <c r="R51" s="463" t="str">
        <f t="shared" si="6"/>
        <v>$E$51</v>
      </c>
      <c r="S51" s="463">
        <f t="shared" ca="1" si="10"/>
        <v>0</v>
      </c>
      <c r="T51" s="464">
        <f t="shared" ca="1" si="7"/>
        <v>0</v>
      </c>
      <c r="U51" s="464"/>
    </row>
    <row r="52" spans="2:21" ht="14.4" x14ac:dyDescent="0.3">
      <c r="B52" s="456">
        <v>46</v>
      </c>
      <c r="C52" s="457"/>
      <c r="D52" s="458" t="str">
        <f t="shared" ca="1" si="8"/>
        <v/>
      </c>
      <c r="E52" s="459">
        <f t="shared" si="9"/>
        <v>0</v>
      </c>
      <c r="F52" s="460"/>
      <c r="G52" s="461"/>
      <c r="H52" s="462"/>
      <c r="I52" s="462"/>
      <c r="J52" s="462"/>
      <c r="K52" s="462"/>
      <c r="L52" s="462"/>
      <c r="M52" s="462"/>
      <c r="N52" s="462"/>
      <c r="O52" s="462"/>
      <c r="P52" s="462"/>
      <c r="Q52" s="451" t="str">
        <f t="shared" si="5"/>
        <v>$F$52</v>
      </c>
      <c r="R52" s="463" t="str">
        <f t="shared" si="6"/>
        <v>$E$52</v>
      </c>
      <c r="S52" s="463">
        <f t="shared" ca="1" si="10"/>
        <v>0</v>
      </c>
      <c r="T52" s="464">
        <f t="shared" ca="1" si="7"/>
        <v>0</v>
      </c>
      <c r="U52" s="464"/>
    </row>
    <row r="53" spans="2:21" ht="14.4" x14ac:dyDescent="0.3">
      <c r="B53" s="456">
        <v>47</v>
      </c>
      <c r="C53" s="457"/>
      <c r="D53" s="465" t="str">
        <f t="shared" ca="1" si="8"/>
        <v/>
      </c>
      <c r="E53" s="459">
        <f t="shared" si="9"/>
        <v>0</v>
      </c>
      <c r="F53" s="460"/>
      <c r="G53" s="461"/>
      <c r="H53" s="462"/>
      <c r="I53" s="462"/>
      <c r="J53" s="462"/>
      <c r="K53" s="462"/>
      <c r="L53" s="462"/>
      <c r="M53" s="462"/>
      <c r="N53" s="462"/>
      <c r="O53" s="462"/>
      <c r="P53" s="462"/>
      <c r="Q53" s="451" t="str">
        <f t="shared" si="5"/>
        <v>$F$53</v>
      </c>
      <c r="R53" s="463" t="str">
        <f t="shared" si="6"/>
        <v>$E$53</v>
      </c>
      <c r="S53" s="463">
        <f t="shared" ca="1" si="10"/>
        <v>0</v>
      </c>
      <c r="T53" s="464">
        <f t="shared" ca="1" si="7"/>
        <v>0</v>
      </c>
      <c r="U53" s="464"/>
    </row>
    <row r="54" spans="2:21" ht="14.4" x14ac:dyDescent="0.3">
      <c r="B54" s="456">
        <v>48</v>
      </c>
      <c r="C54" s="457"/>
      <c r="D54" s="465" t="str">
        <f t="shared" ca="1" si="8"/>
        <v/>
      </c>
      <c r="E54" s="459">
        <f t="shared" si="9"/>
        <v>0</v>
      </c>
      <c r="F54" s="460"/>
      <c r="G54" s="461"/>
      <c r="H54" s="462"/>
      <c r="I54" s="462"/>
      <c r="J54" s="462"/>
      <c r="K54" s="462"/>
      <c r="L54" s="462"/>
      <c r="M54" s="462"/>
      <c r="N54" s="462"/>
      <c r="O54" s="462"/>
      <c r="P54" s="462"/>
      <c r="Q54" s="451" t="str">
        <f t="shared" si="5"/>
        <v>$F$54</v>
      </c>
      <c r="R54" s="463" t="str">
        <f t="shared" si="6"/>
        <v>$E$54</v>
      </c>
      <c r="S54" s="463">
        <f t="shared" ca="1" si="10"/>
        <v>0</v>
      </c>
      <c r="T54" s="464">
        <f t="shared" ca="1" si="7"/>
        <v>0</v>
      </c>
      <c r="U54" s="464"/>
    </row>
    <row r="55" spans="2:21" ht="14.4" x14ac:dyDescent="0.3">
      <c r="B55" s="456">
        <v>49</v>
      </c>
      <c r="C55" s="457"/>
      <c r="D55" s="465" t="str">
        <f t="shared" ca="1" si="8"/>
        <v/>
      </c>
      <c r="E55" s="459">
        <f t="shared" si="9"/>
        <v>0</v>
      </c>
      <c r="F55" s="460"/>
      <c r="G55" s="461"/>
      <c r="H55" s="462"/>
      <c r="I55" s="462"/>
      <c r="J55" s="462"/>
      <c r="K55" s="462"/>
      <c r="L55" s="462"/>
      <c r="M55" s="462"/>
      <c r="N55" s="462"/>
      <c r="O55" s="462"/>
      <c r="P55" s="462"/>
      <c r="Q55" s="451" t="str">
        <f t="shared" si="5"/>
        <v>$F$55</v>
      </c>
      <c r="R55" s="463" t="str">
        <f t="shared" si="6"/>
        <v>$E$55</v>
      </c>
      <c r="S55" s="463">
        <f t="shared" ca="1" si="10"/>
        <v>0</v>
      </c>
      <c r="T55" s="464">
        <f t="shared" ca="1" si="7"/>
        <v>0</v>
      </c>
      <c r="U55" s="464"/>
    </row>
    <row r="56" spans="2:21" ht="14.4" x14ac:dyDescent="0.3">
      <c r="B56" s="456">
        <v>50</v>
      </c>
      <c r="C56" s="457"/>
      <c r="D56" s="465" t="str">
        <f t="shared" ca="1" si="8"/>
        <v/>
      </c>
      <c r="E56" s="459">
        <f t="shared" si="9"/>
        <v>0</v>
      </c>
      <c r="F56" s="460"/>
      <c r="G56" s="461"/>
      <c r="H56" s="462"/>
      <c r="I56" s="462"/>
      <c r="J56" s="462"/>
      <c r="K56" s="462"/>
      <c r="L56" s="462"/>
      <c r="M56" s="462"/>
      <c r="N56" s="462"/>
      <c r="O56" s="462"/>
      <c r="P56" s="462"/>
      <c r="Q56" s="451" t="str">
        <f t="shared" si="5"/>
        <v>$F$56</v>
      </c>
      <c r="R56" s="463" t="str">
        <f t="shared" si="6"/>
        <v>$E$56</v>
      </c>
      <c r="S56" s="463">
        <f t="shared" ca="1" si="10"/>
        <v>0</v>
      </c>
      <c r="T56" s="464">
        <f t="shared" ca="1" si="7"/>
        <v>0</v>
      </c>
      <c r="U56" s="464"/>
    </row>
    <row r="57" spans="2:21" ht="14.4" x14ac:dyDescent="0.3">
      <c r="B57" s="456">
        <v>51</v>
      </c>
      <c r="C57" s="457"/>
      <c r="D57" s="465" t="str">
        <f t="shared" ca="1" si="8"/>
        <v/>
      </c>
      <c r="E57" s="459">
        <f t="shared" si="9"/>
        <v>0</v>
      </c>
      <c r="F57" s="460"/>
      <c r="G57" s="461"/>
      <c r="H57" s="462"/>
      <c r="I57" s="462"/>
      <c r="J57" s="462"/>
      <c r="K57" s="462"/>
      <c r="L57" s="462"/>
      <c r="M57" s="462"/>
      <c r="N57" s="462"/>
      <c r="O57" s="462"/>
      <c r="P57" s="462"/>
      <c r="Q57" s="451" t="str">
        <f t="shared" si="5"/>
        <v>$F$57</v>
      </c>
      <c r="R57" s="463" t="str">
        <f t="shared" si="6"/>
        <v>$E$57</v>
      </c>
      <c r="S57" s="463">
        <f t="shared" ca="1" si="10"/>
        <v>0</v>
      </c>
      <c r="T57" s="464">
        <f t="shared" ca="1" si="7"/>
        <v>0</v>
      </c>
      <c r="U57" s="464"/>
    </row>
    <row r="58" spans="2:21" ht="14.4" x14ac:dyDescent="0.3">
      <c r="B58" s="456">
        <v>52</v>
      </c>
      <c r="C58" s="457"/>
      <c r="D58" s="465" t="str">
        <f t="shared" ca="1" si="8"/>
        <v/>
      </c>
      <c r="E58" s="459">
        <f t="shared" si="9"/>
        <v>0</v>
      </c>
      <c r="F58" s="460"/>
      <c r="G58" s="461"/>
      <c r="H58" s="462"/>
      <c r="I58" s="462"/>
      <c r="J58" s="462"/>
      <c r="K58" s="462"/>
      <c r="L58" s="462"/>
      <c r="M58" s="462"/>
      <c r="N58" s="462"/>
      <c r="O58" s="462"/>
      <c r="P58" s="462"/>
      <c r="Q58" s="451" t="str">
        <f t="shared" si="5"/>
        <v>$F$58</v>
      </c>
      <c r="R58" s="463" t="str">
        <f t="shared" si="6"/>
        <v>$E$58</v>
      </c>
      <c r="S58" s="463">
        <f t="shared" ca="1" si="10"/>
        <v>0</v>
      </c>
      <c r="T58" s="464">
        <f t="shared" ca="1" si="7"/>
        <v>0</v>
      </c>
      <c r="U58" s="464"/>
    </row>
    <row r="59" spans="2:21" ht="14.4" x14ac:dyDescent="0.3">
      <c r="B59" s="456">
        <v>53</v>
      </c>
      <c r="C59" s="457"/>
      <c r="D59" s="465" t="str">
        <f t="shared" ca="1" si="8"/>
        <v/>
      </c>
      <c r="E59" s="459">
        <f t="shared" si="9"/>
        <v>0</v>
      </c>
      <c r="F59" s="460"/>
      <c r="G59" s="461"/>
      <c r="H59" s="462"/>
      <c r="I59" s="462"/>
      <c r="J59" s="462"/>
      <c r="K59" s="462"/>
      <c r="L59" s="462"/>
      <c r="M59" s="462"/>
      <c r="N59" s="462"/>
      <c r="O59" s="462"/>
      <c r="P59" s="462"/>
      <c r="Q59" s="451" t="str">
        <f t="shared" si="5"/>
        <v>$F$59</v>
      </c>
      <c r="R59" s="463" t="str">
        <f t="shared" si="6"/>
        <v>$E$59</v>
      </c>
      <c r="S59" s="463">
        <f t="shared" ca="1" si="10"/>
        <v>0</v>
      </c>
      <c r="T59" s="464">
        <f t="shared" ca="1" si="7"/>
        <v>0</v>
      </c>
      <c r="U59" s="464"/>
    </row>
    <row r="60" spans="2:21" ht="14.4" x14ac:dyDescent="0.3">
      <c r="B60" s="456">
        <v>54</v>
      </c>
      <c r="C60" s="457"/>
      <c r="D60" s="465" t="str">
        <f t="shared" ca="1" si="8"/>
        <v/>
      </c>
      <c r="E60" s="459">
        <f t="shared" si="9"/>
        <v>0</v>
      </c>
      <c r="F60" s="460"/>
      <c r="G60" s="461"/>
      <c r="H60" s="462"/>
      <c r="I60" s="462"/>
      <c r="J60" s="462"/>
      <c r="K60" s="462"/>
      <c r="L60" s="462"/>
      <c r="M60" s="462"/>
      <c r="N60" s="462"/>
      <c r="O60" s="462"/>
      <c r="P60" s="462"/>
      <c r="Q60" s="451" t="str">
        <f t="shared" si="5"/>
        <v>$F$60</v>
      </c>
      <c r="R60" s="463" t="str">
        <f t="shared" si="6"/>
        <v>$E$60</v>
      </c>
      <c r="S60" s="463">
        <f t="shared" ca="1" si="10"/>
        <v>0</v>
      </c>
      <c r="T60" s="464">
        <f t="shared" ca="1" si="7"/>
        <v>0</v>
      </c>
      <c r="U60" s="464"/>
    </row>
    <row r="61" spans="2:21" ht="14.4" x14ac:dyDescent="0.3">
      <c r="B61" s="456">
        <v>55</v>
      </c>
      <c r="C61" s="457"/>
      <c r="D61" s="465" t="str">
        <f t="shared" ca="1" si="8"/>
        <v/>
      </c>
      <c r="E61" s="459">
        <f t="shared" si="9"/>
        <v>0</v>
      </c>
      <c r="F61" s="460"/>
      <c r="G61" s="461"/>
      <c r="H61" s="462"/>
      <c r="I61" s="462"/>
      <c r="J61" s="462"/>
      <c r="K61" s="462"/>
      <c r="L61" s="462"/>
      <c r="M61" s="462"/>
      <c r="N61" s="462"/>
      <c r="O61" s="462"/>
      <c r="P61" s="462"/>
      <c r="Q61" s="451" t="str">
        <f t="shared" si="5"/>
        <v>$F$61</v>
      </c>
      <c r="R61" s="463" t="str">
        <f t="shared" si="6"/>
        <v>$E$61</v>
      </c>
      <c r="S61" s="463">
        <f t="shared" ca="1" si="10"/>
        <v>0</v>
      </c>
      <c r="T61" s="464">
        <f t="shared" ca="1" si="7"/>
        <v>0</v>
      </c>
      <c r="U61" s="464"/>
    </row>
    <row r="62" spans="2:21" ht="14.4" x14ac:dyDescent="0.3">
      <c r="B62" s="456">
        <v>56</v>
      </c>
      <c r="C62" s="457"/>
      <c r="D62" s="465" t="str">
        <f t="shared" ca="1" si="8"/>
        <v/>
      </c>
      <c r="E62" s="459">
        <f t="shared" si="9"/>
        <v>0</v>
      </c>
      <c r="F62" s="460"/>
      <c r="G62" s="461"/>
      <c r="H62" s="462"/>
      <c r="I62" s="462"/>
      <c r="J62" s="462"/>
      <c r="K62" s="462"/>
      <c r="L62" s="462"/>
      <c r="M62" s="462"/>
      <c r="N62" s="462"/>
      <c r="O62" s="462"/>
      <c r="P62" s="462"/>
      <c r="Q62" s="451" t="str">
        <f t="shared" si="5"/>
        <v>$F$62</v>
      </c>
      <c r="R62" s="463" t="str">
        <f t="shared" si="6"/>
        <v>$E$62</v>
      </c>
      <c r="S62" s="463">
        <f t="shared" ca="1" si="10"/>
        <v>0</v>
      </c>
      <c r="T62" s="464">
        <f t="shared" ca="1" si="7"/>
        <v>0</v>
      </c>
      <c r="U62" s="464"/>
    </row>
    <row r="63" spans="2:21" ht="14.4" x14ac:dyDescent="0.3">
      <c r="B63" s="456">
        <v>57</v>
      </c>
      <c r="C63" s="457"/>
      <c r="D63" s="465" t="str">
        <f t="shared" ca="1" si="8"/>
        <v/>
      </c>
      <c r="E63" s="459">
        <f t="shared" si="9"/>
        <v>0</v>
      </c>
      <c r="F63" s="460"/>
      <c r="G63" s="461"/>
      <c r="H63" s="462"/>
      <c r="I63" s="462"/>
      <c r="J63" s="462"/>
      <c r="K63" s="462"/>
      <c r="L63" s="462"/>
      <c r="M63" s="462"/>
      <c r="N63" s="462"/>
      <c r="O63" s="462"/>
      <c r="P63" s="462"/>
      <c r="Q63" s="451" t="str">
        <f t="shared" si="5"/>
        <v>$F$63</v>
      </c>
      <c r="R63" s="463" t="str">
        <f t="shared" si="6"/>
        <v>$E$63</v>
      </c>
      <c r="S63" s="463">
        <f t="shared" ca="1" si="10"/>
        <v>0</v>
      </c>
      <c r="T63" s="464">
        <f t="shared" ca="1" si="7"/>
        <v>0</v>
      </c>
      <c r="U63" s="464"/>
    </row>
    <row r="64" spans="2:21" ht="14.4" x14ac:dyDescent="0.3">
      <c r="B64" s="456">
        <v>58</v>
      </c>
      <c r="C64" s="457"/>
      <c r="D64" s="458" t="str">
        <f t="shared" ca="1" si="8"/>
        <v/>
      </c>
      <c r="E64" s="459">
        <f t="shared" si="9"/>
        <v>0</v>
      </c>
      <c r="F64" s="460"/>
      <c r="G64" s="461"/>
      <c r="H64" s="462"/>
      <c r="I64" s="462"/>
      <c r="J64" s="462"/>
      <c r="K64" s="462"/>
      <c r="L64" s="462"/>
      <c r="M64" s="462"/>
      <c r="N64" s="462"/>
      <c r="O64" s="462"/>
      <c r="P64" s="462"/>
      <c r="Q64" s="451" t="str">
        <f t="shared" si="5"/>
        <v>$F$64</v>
      </c>
      <c r="R64" s="463" t="str">
        <f t="shared" si="6"/>
        <v>$E$64</v>
      </c>
      <c r="S64" s="463">
        <f t="shared" ca="1" si="10"/>
        <v>0</v>
      </c>
      <c r="T64" s="464">
        <f t="shared" ca="1" si="7"/>
        <v>0</v>
      </c>
      <c r="U64" s="464"/>
    </row>
    <row r="65" spans="2:21" ht="14.4" x14ac:dyDescent="0.3">
      <c r="B65" s="456">
        <v>59</v>
      </c>
      <c r="C65" s="457"/>
      <c r="D65" s="458" t="str">
        <f t="shared" ca="1" si="8"/>
        <v/>
      </c>
      <c r="E65" s="459">
        <f t="shared" si="9"/>
        <v>0</v>
      </c>
      <c r="F65" s="460"/>
      <c r="G65" s="461"/>
      <c r="H65" s="462"/>
      <c r="I65" s="462"/>
      <c r="J65" s="462"/>
      <c r="K65" s="462"/>
      <c r="L65" s="462"/>
      <c r="M65" s="462"/>
      <c r="N65" s="462"/>
      <c r="O65" s="462"/>
      <c r="P65" s="462"/>
      <c r="Q65" s="451" t="str">
        <f t="shared" si="5"/>
        <v>$F$65</v>
      </c>
      <c r="R65" s="463" t="str">
        <f t="shared" si="6"/>
        <v>$E$65</v>
      </c>
      <c r="S65" s="463">
        <f t="shared" ca="1" si="10"/>
        <v>0</v>
      </c>
      <c r="T65" s="464">
        <f t="shared" ca="1" si="7"/>
        <v>0</v>
      </c>
      <c r="U65" s="464"/>
    </row>
    <row r="66" spans="2:21" ht="14.4" x14ac:dyDescent="0.3">
      <c r="B66" s="466">
        <v>60</v>
      </c>
      <c r="C66" s="467" t="str">
        <f ca="1">' '!A648</f>
        <v>TOTAL  BUDGET</v>
      </c>
      <c r="D66" s="458">
        <f t="shared" ca="1" si="8"/>
        <v>0.83333333333333337</v>
      </c>
      <c r="E66" s="468">
        <f t="shared" ca="1" si="9"/>
        <v>0.15384615384615385</v>
      </c>
      <c r="F66" s="469">
        <f>SUM(F7:F65)</f>
        <v>180</v>
      </c>
      <c r="G66" s="469">
        <f>SUM(G7:G65)</f>
        <v>130</v>
      </c>
      <c r="H66" s="469">
        <f t="shared" ref="H66:P66" si="11">SUM(H7:H65)</f>
        <v>150</v>
      </c>
      <c r="I66" s="469">
        <f t="shared" si="11"/>
        <v>0</v>
      </c>
      <c r="J66" s="469">
        <f t="shared" si="11"/>
        <v>0</v>
      </c>
      <c r="K66" s="469">
        <f t="shared" si="11"/>
        <v>0</v>
      </c>
      <c r="L66" s="469">
        <f t="shared" si="11"/>
        <v>0</v>
      </c>
      <c r="M66" s="469">
        <f t="shared" si="11"/>
        <v>0</v>
      </c>
      <c r="N66" s="469">
        <f t="shared" si="11"/>
        <v>0</v>
      </c>
      <c r="O66" s="469">
        <f t="shared" si="11"/>
        <v>0</v>
      </c>
      <c r="P66" s="469">
        <f t="shared" si="11"/>
        <v>0</v>
      </c>
      <c r="Q66" s="451" t="str">
        <f>(ADDRESS(ROW(),COLUMN()-12+MATCH(1,FREQUENCY(1,N(G7:P7="")),)))</f>
        <v>$H$66</v>
      </c>
      <c r="R66" s="463" t="str">
        <f>(ADDRESS(ROW(),COLUMN()-14+MATCH(1,FREQUENCY(1,N(G7:P7="")),)))</f>
        <v>$G$66</v>
      </c>
      <c r="S66" s="463">
        <f t="shared" ca="1" si="10"/>
        <v>20</v>
      </c>
      <c r="T66" s="464">
        <f t="shared" ca="1" si="7"/>
        <v>0.15384615384615385</v>
      </c>
      <c r="U66" s="464"/>
    </row>
    <row r="67" spans="2:21" ht="14.4" x14ac:dyDescent="0.3">
      <c r="B67" s="93"/>
      <c r="C67" s="130" t="s">
        <v>2792</v>
      </c>
    </row>
    <row r="69" spans="2:21" ht="49.5" customHeight="1" x14ac:dyDescent="0.6">
      <c r="C69" s="472" t="str">
        <f ca="1">' '!A648</f>
        <v>TOTAL  BUDGET</v>
      </c>
    </row>
    <row r="71" spans="2:21" x14ac:dyDescent="0.3">
      <c r="C71" s="473"/>
      <c r="D71" s="473">
        <f ca="1">COUNTIF($D$7:$D$26,"&lt;=70%")</f>
        <v>0</v>
      </c>
      <c r="E71" s="473"/>
      <c r="F71" s="473">
        <f ca="1">(COUNTIF($D$7:$D$26,"&gt;70%"))-(COUNTIF($D$7:$D$26,"&gt;90%"))</f>
        <v>2</v>
      </c>
      <c r="G71" s="473">
        <f ca="1">COUNTIF($D$7:$D$26,"&gt;=90%")</f>
        <v>1</v>
      </c>
    </row>
    <row r="72" spans="2:21" x14ac:dyDescent="0.3">
      <c r="B72" s="463"/>
      <c r="C72" s="473"/>
      <c r="D72" s="473">
        <f ca="1">COUNTIF(D27:D40,"&lt;=70%")</f>
        <v>0</v>
      </c>
      <c r="E72" s="473"/>
      <c r="F72" s="473">
        <f ca="1">(COUNTIF(D27:D40,"&gt;70%"))-(COUNTIF(D27:D40,"&gt;90%"))</f>
        <v>0</v>
      </c>
      <c r="G72" s="473">
        <f ca="1">COUNTIF(D27:D40,"&gt;=90%")</f>
        <v>0</v>
      </c>
    </row>
    <row r="73" spans="2:21" x14ac:dyDescent="0.3">
      <c r="B73" s="463"/>
      <c r="C73" s="473"/>
      <c r="D73" s="473">
        <f ca="1">COUNTIF(D41:D50,"&lt;=70%")</f>
        <v>0</v>
      </c>
      <c r="E73" s="473"/>
      <c r="F73" s="473">
        <f ca="1">(COUNTIF(D41:D50,"&gt;70%"))-(COUNTIF(D41:D50,"&gt;90%"))</f>
        <v>0</v>
      </c>
      <c r="G73" s="473">
        <f ca="1">COUNTIF(D41:D50,"&gt;=90%")</f>
        <v>0</v>
      </c>
    </row>
    <row r="74" spans="2:21" x14ac:dyDescent="0.3">
      <c r="B74" s="463"/>
      <c r="C74" s="473"/>
      <c r="D74" s="473">
        <f ca="1">COUNTIF(D51:D56,"&lt;=70%")</f>
        <v>0</v>
      </c>
      <c r="E74" s="473"/>
      <c r="F74" s="473">
        <f ca="1">(COUNTIF(D51:D56,"&gt;70%"))-(COUNTIF(D51:D56,"&gt;90%"))</f>
        <v>0</v>
      </c>
      <c r="G74" s="473">
        <f ca="1">COUNTIF(D51:D56,"&gt;=90%")</f>
        <v>0</v>
      </c>
    </row>
    <row r="75" spans="2:21" x14ac:dyDescent="0.3">
      <c r="B75" s="463"/>
      <c r="C75" s="473"/>
      <c r="D75" s="473">
        <f ca="1">COUNTIF(D57:D66,"&lt;=70%")</f>
        <v>0</v>
      </c>
      <c r="E75" s="473"/>
      <c r="F75" s="473">
        <f ca="1">(COUNTIF(D57:D66,"&gt;70%"))-(COUNTIF(D57:D66,"&gt;90%"))</f>
        <v>1</v>
      </c>
      <c r="G75" s="473">
        <f ca="1">COUNTIF(D57:D66,"&gt;=90%")</f>
        <v>0</v>
      </c>
    </row>
    <row r="76" spans="2:21" x14ac:dyDescent="0.3">
      <c r="B76" s="463"/>
    </row>
    <row r="96" spans="1:1" ht="0.3" customHeight="1" x14ac:dyDescent="0.3">
      <c r="A96" s="474"/>
    </row>
    <row r="179" spans="2:4" s="475" customFormat="1" ht="10.199999999999999" x14ac:dyDescent="0.3">
      <c r="B179" s="145"/>
      <c r="D179" s="476"/>
    </row>
    <row r="180" spans="2:4" s="475" customFormat="1" ht="10.199999999999999" x14ac:dyDescent="0.3">
      <c r="B180" s="145"/>
      <c r="C180" s="145" t="str">
        <f ca="1">INDIRECT("d5")</f>
        <v xml:space="preserve">erreicht SOLL/2017 </v>
      </c>
      <c r="D180" s="476"/>
    </row>
    <row r="181" spans="2:4" s="475" customFormat="1" ht="10.199999999999999" x14ac:dyDescent="0.3">
      <c r="B181" s="475">
        <f t="shared" ref="B181:B186" si="12">B7</f>
        <v>1</v>
      </c>
      <c r="C181" s="475">
        <f ca="1">INDIRECT("D7")</f>
        <v>0.9</v>
      </c>
      <c r="D181" s="476"/>
    </row>
    <row r="182" spans="2:4" s="475" customFormat="1" ht="10.199999999999999" x14ac:dyDescent="0.3">
      <c r="B182" s="475">
        <f t="shared" si="12"/>
        <v>2</v>
      </c>
      <c r="C182" s="475">
        <f ca="1">INDIRECT("D8")</f>
        <v>0.75</v>
      </c>
      <c r="D182" s="476"/>
    </row>
    <row r="183" spans="2:4" s="475" customFormat="1" ht="10.199999999999999" x14ac:dyDescent="0.3">
      <c r="B183" s="475">
        <f t="shared" si="12"/>
        <v>3</v>
      </c>
      <c r="C183" s="475" t="str">
        <f ca="1">INDIRECT("D9")</f>
        <v/>
      </c>
      <c r="D183" s="476"/>
    </row>
    <row r="184" spans="2:4" s="475" customFormat="1" ht="10.199999999999999" x14ac:dyDescent="0.3">
      <c r="B184" s="475">
        <f t="shared" si="12"/>
        <v>4</v>
      </c>
      <c r="C184" s="475" t="str">
        <f ca="1">INDIRECT("D10")</f>
        <v/>
      </c>
      <c r="D184" s="476"/>
    </row>
    <row r="185" spans="2:4" s="475" customFormat="1" ht="10.199999999999999" x14ac:dyDescent="0.3">
      <c r="B185" s="475">
        <f t="shared" si="12"/>
        <v>5</v>
      </c>
      <c r="C185" s="475" t="str">
        <f ca="1">INDIRECT("D11")</f>
        <v/>
      </c>
      <c r="D185" s="476"/>
    </row>
    <row r="186" spans="2:4" s="475" customFormat="1" ht="10.199999999999999" x14ac:dyDescent="0.3">
      <c r="B186" s="475">
        <f t="shared" si="12"/>
        <v>6</v>
      </c>
      <c r="C186" s="475" t="str">
        <f ca="1">INDIRECT("D12")</f>
        <v/>
      </c>
      <c r="D186" s="476"/>
    </row>
    <row r="187" spans="2:4" s="475" customFormat="1" ht="10.199999999999999" x14ac:dyDescent="0.3">
      <c r="B187" s="475">
        <f t="shared" ref="B187:B192" si="13">B27</f>
        <v>21</v>
      </c>
      <c r="C187" s="475" t="str">
        <f ca="1">INDIRECT("D27")</f>
        <v/>
      </c>
      <c r="D187" s="476"/>
    </row>
    <row r="188" spans="2:4" s="475" customFormat="1" ht="10.199999999999999" x14ac:dyDescent="0.3">
      <c r="B188" s="475">
        <f t="shared" si="13"/>
        <v>22</v>
      </c>
      <c r="C188" s="475" t="str">
        <f ca="1">INDIRECT("D28")</f>
        <v/>
      </c>
      <c r="D188" s="476"/>
    </row>
    <row r="189" spans="2:4" s="475" customFormat="1" ht="10.199999999999999" x14ac:dyDescent="0.3">
      <c r="B189" s="475">
        <f t="shared" si="13"/>
        <v>23</v>
      </c>
      <c r="C189" s="475" t="str">
        <f ca="1">INDIRECT("D29")</f>
        <v/>
      </c>
      <c r="D189" s="476"/>
    </row>
    <row r="190" spans="2:4" s="475" customFormat="1" ht="10.199999999999999" x14ac:dyDescent="0.3">
      <c r="B190" s="475">
        <f t="shared" si="13"/>
        <v>24</v>
      </c>
      <c r="C190" s="475" t="str">
        <f ca="1">INDIRECT("D30")</f>
        <v/>
      </c>
      <c r="D190" s="476"/>
    </row>
    <row r="191" spans="2:4" s="475" customFormat="1" ht="10.199999999999999" x14ac:dyDescent="0.3">
      <c r="B191" s="475">
        <f t="shared" si="13"/>
        <v>25</v>
      </c>
      <c r="C191" s="475" t="str">
        <f ca="1">INDIRECT("D31")</f>
        <v/>
      </c>
      <c r="D191" s="476"/>
    </row>
    <row r="192" spans="2:4" s="475" customFormat="1" ht="10.199999999999999" x14ac:dyDescent="0.3">
      <c r="B192" s="475">
        <f t="shared" si="13"/>
        <v>26</v>
      </c>
      <c r="C192" s="475" t="str">
        <f ca="1">INDIRECT("D32")</f>
        <v/>
      </c>
      <c r="D192" s="476"/>
    </row>
    <row r="193" spans="2:4" s="475" customFormat="1" ht="10.199999999999999" x14ac:dyDescent="0.3">
      <c r="B193" s="475">
        <f t="shared" ref="B193:B198" si="14">B41</f>
        <v>35</v>
      </c>
      <c r="C193" s="475" t="str">
        <f ca="1">INDIRECT("D41")</f>
        <v/>
      </c>
      <c r="D193" s="476"/>
    </row>
    <row r="194" spans="2:4" s="475" customFormat="1" ht="10.199999999999999" x14ac:dyDescent="0.3">
      <c r="B194" s="475">
        <f t="shared" si="14"/>
        <v>36</v>
      </c>
      <c r="C194" s="475" t="str">
        <f ca="1">INDIRECT("D42")</f>
        <v/>
      </c>
      <c r="D194" s="476"/>
    </row>
    <row r="195" spans="2:4" s="475" customFormat="1" ht="10.199999999999999" x14ac:dyDescent="0.3">
      <c r="B195" s="475">
        <f t="shared" si="14"/>
        <v>37</v>
      </c>
      <c r="C195" s="475" t="str">
        <f ca="1">INDIRECT("D43")</f>
        <v/>
      </c>
      <c r="D195" s="476"/>
    </row>
    <row r="196" spans="2:4" s="475" customFormat="1" ht="10.199999999999999" x14ac:dyDescent="0.3">
      <c r="B196" s="475">
        <f t="shared" si="14"/>
        <v>38</v>
      </c>
      <c r="C196" s="475" t="str">
        <f ca="1">INDIRECT("D44")</f>
        <v/>
      </c>
      <c r="D196" s="476"/>
    </row>
    <row r="197" spans="2:4" s="475" customFormat="1" ht="10.199999999999999" x14ac:dyDescent="0.3">
      <c r="B197" s="475">
        <f t="shared" si="14"/>
        <v>39</v>
      </c>
      <c r="C197" s="475" t="str">
        <f ca="1">INDIRECT("D45")</f>
        <v/>
      </c>
      <c r="D197" s="476"/>
    </row>
    <row r="198" spans="2:4" s="475" customFormat="1" ht="10.199999999999999" x14ac:dyDescent="0.3">
      <c r="B198" s="475">
        <f t="shared" si="14"/>
        <v>40</v>
      </c>
      <c r="C198" s="475" t="str">
        <f ca="1">INDIRECT("D46")</f>
        <v/>
      </c>
      <c r="D198" s="476"/>
    </row>
    <row r="199" spans="2:4" s="475" customFormat="1" ht="10.199999999999999" x14ac:dyDescent="0.3">
      <c r="B199" s="475">
        <f t="shared" ref="B199:B210" si="15">B51</f>
        <v>45</v>
      </c>
      <c r="C199" s="475" t="str">
        <f ca="1">INDIRECT("D51")</f>
        <v/>
      </c>
      <c r="D199" s="476"/>
    </row>
    <row r="200" spans="2:4" s="475" customFormat="1" ht="10.199999999999999" x14ac:dyDescent="0.3">
      <c r="B200" s="475">
        <f t="shared" si="15"/>
        <v>46</v>
      </c>
      <c r="C200" s="475" t="str">
        <f ca="1">INDIRECT("D52")</f>
        <v/>
      </c>
      <c r="D200" s="476"/>
    </row>
    <row r="201" spans="2:4" s="475" customFormat="1" ht="10.199999999999999" x14ac:dyDescent="0.3">
      <c r="B201" s="475">
        <f t="shared" si="15"/>
        <v>47</v>
      </c>
      <c r="C201" s="475" t="str">
        <f ca="1">INDIRECT("D53")</f>
        <v/>
      </c>
      <c r="D201" s="476"/>
    </row>
    <row r="202" spans="2:4" s="475" customFormat="1" ht="10.199999999999999" x14ac:dyDescent="0.3">
      <c r="B202" s="475">
        <f t="shared" si="15"/>
        <v>48</v>
      </c>
      <c r="C202" s="475" t="str">
        <f ca="1">INDIRECT("D54")</f>
        <v/>
      </c>
      <c r="D202" s="476"/>
    </row>
    <row r="203" spans="2:4" s="475" customFormat="1" ht="10.199999999999999" x14ac:dyDescent="0.3">
      <c r="B203" s="475">
        <f t="shared" si="15"/>
        <v>49</v>
      </c>
      <c r="C203" s="475" t="str">
        <f ca="1">INDIRECT("D55")</f>
        <v/>
      </c>
      <c r="D203" s="476"/>
    </row>
    <row r="204" spans="2:4" s="475" customFormat="1" ht="10.199999999999999" x14ac:dyDescent="0.3">
      <c r="B204" s="475">
        <f t="shared" si="15"/>
        <v>50</v>
      </c>
      <c r="C204" s="475" t="str">
        <f ca="1">INDIRECT("D56")</f>
        <v/>
      </c>
      <c r="D204" s="476"/>
    </row>
    <row r="205" spans="2:4" s="475" customFormat="1" ht="10.199999999999999" x14ac:dyDescent="0.3">
      <c r="B205" s="475">
        <f t="shared" si="15"/>
        <v>51</v>
      </c>
      <c r="C205" s="475" t="str">
        <f ca="1">INDIRECT("D57")</f>
        <v/>
      </c>
      <c r="D205" s="476"/>
    </row>
    <row r="206" spans="2:4" s="475" customFormat="1" ht="10.199999999999999" x14ac:dyDescent="0.3">
      <c r="B206" s="475">
        <f t="shared" si="15"/>
        <v>52</v>
      </c>
      <c r="C206" s="475" t="str">
        <f ca="1">INDIRECT("D58")</f>
        <v/>
      </c>
      <c r="D206" s="476"/>
    </row>
    <row r="207" spans="2:4" s="475" customFormat="1" ht="10.199999999999999" x14ac:dyDescent="0.3">
      <c r="B207" s="475">
        <f t="shared" si="15"/>
        <v>53</v>
      </c>
      <c r="C207" s="475" t="str">
        <f ca="1">INDIRECT("D59")</f>
        <v/>
      </c>
      <c r="D207" s="476"/>
    </row>
    <row r="208" spans="2:4" s="475" customFormat="1" ht="10.199999999999999" x14ac:dyDescent="0.3">
      <c r="B208" s="475">
        <f t="shared" si="15"/>
        <v>54</v>
      </c>
      <c r="C208" s="475" t="str">
        <f ca="1">INDIRECT("D60")</f>
        <v/>
      </c>
      <c r="D208" s="476"/>
    </row>
    <row r="209" spans="2:4" s="475" customFormat="1" ht="10.199999999999999" x14ac:dyDescent="0.3">
      <c r="B209" s="475">
        <f t="shared" si="15"/>
        <v>55</v>
      </c>
      <c r="C209" s="475" t="str">
        <f ca="1">INDIRECT("D61")</f>
        <v/>
      </c>
      <c r="D209" s="476"/>
    </row>
    <row r="210" spans="2:4" s="475" customFormat="1" ht="10.199999999999999" x14ac:dyDescent="0.3">
      <c r="B210" s="475">
        <f t="shared" si="15"/>
        <v>56</v>
      </c>
      <c r="C210" s="475" t="str">
        <f ca="1">INDIRECT("D62")</f>
        <v/>
      </c>
      <c r="D210" s="476"/>
    </row>
  </sheetData>
  <sheetProtection sheet="1" objects="1" scenarios="1" formatCells="0" formatColumns="0" formatRows="0" insertHyperlinks="0" selectLockedCells="1" sort="0" autoFilter="0"/>
  <conditionalFormatting sqref="C7:D65 D66">
    <cfRule type="expression" dxfId="53" priority="8">
      <formula>MOD(ROW(A1),2)=0</formula>
    </cfRule>
    <cfRule type="expression" dxfId="52" priority="10">
      <formula>MOD(ROW(A2),2)=0</formula>
    </cfRule>
  </conditionalFormatting>
  <conditionalFormatting sqref="D7:D66">
    <cfRule type="iconSet" priority="4">
      <iconSet iconSet="3Symbols2">
        <cfvo type="percent" val="0"/>
        <cfvo type="num" val="0.7"/>
        <cfvo type="num" val="0.9"/>
      </iconSet>
    </cfRule>
    <cfRule type="cellIs" dxfId="51" priority="5" operator="greaterThanOrEqual">
      <formula>90%</formula>
    </cfRule>
    <cfRule type="cellIs" dxfId="50" priority="6" operator="between">
      <formula>70%</formula>
      <formula>90%</formula>
    </cfRule>
    <cfRule type="cellIs" dxfId="49" priority="7" operator="lessThanOrEqual">
      <formula>70%</formula>
    </cfRule>
  </conditionalFormatting>
  <conditionalFormatting sqref="E7:E65">
    <cfRule type="expression" dxfId="48" priority="14010">
      <formula>MOD(ROW(D1),2)=0</formula>
    </cfRule>
    <cfRule type="expression" dxfId="47" priority="14011">
      <formula>MOD(ROW(D2),2)=0</formula>
    </cfRule>
  </conditionalFormatting>
  <conditionalFormatting sqref="F7:P65">
    <cfRule type="expression" dxfId="46" priority="14000">
      <formula>MOD(ROW(C1),2)=0</formula>
    </cfRule>
    <cfRule type="expression" dxfId="45" priority="14001">
      <formula>MOD(ROW(C2),2)=0</formula>
    </cfRule>
  </conditionalFormatting>
  <conditionalFormatting sqref="G5:P5">
    <cfRule type="expression" dxfId="44" priority="2">
      <formula>YEAR(TODAY())=G5</formula>
    </cfRule>
  </conditionalFormatting>
  <conditionalFormatting sqref="H8:P65">
    <cfRule type="expression" dxfId="43" priority="1">
      <formula>AND($C8&lt;&gt;"",H$7&lt;&gt;0,H8="")</formula>
    </cfRule>
  </conditionalFormatting>
  <pageMargins left="0.27559055118110237" right="0.23622047244094491" top="0.35433070866141736" bottom="0.35433070866141736" header="0.23622047244094491" footer="0.15748031496062992"/>
  <pageSetup paperSize="8" fitToWidth="2" fitToHeight="2" orientation="landscape" r:id="rId1"/>
  <drawing r:id="rId2"/>
  <legacyDrawing r:id="rId3"/>
</worksheet>
</file>

<file path=xl/worksheets/sheet4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sheetPr codeName="Sheet11">
    <tabColor theme="4" tint="-0.249977111117893"/>
    <pageSetUpPr fitToPage="1"/>
  </sheetPr>
  <dimension ref="A1:O93"/>
  <sheetViews>
    <sheetView showGridLines="0" zoomScaleNormal="100" workbookViewId="0">
      <pane ySplit="6" topLeftCell="A7" activePane="bottomLeft" state="frozen"/>
      <selection activeCell="B1" sqref="B1"/>
      <selection pane="bottomLeft" activeCell="A2" sqref="A2"/>
    </sheetView>
  </sheetViews>
  <sheetFormatPr baseColWidth="10" defaultColWidth="11.44140625" defaultRowHeight="18.75" customHeight="1" x14ac:dyDescent="0.3"/>
  <cols>
    <col min="1" max="1" width="6" style="381" customWidth="1"/>
    <col min="2" max="2" width="3.77734375" style="429" bestFit="1" customWidth="1"/>
    <col min="3" max="3" width="27.77734375" style="386" customWidth="1"/>
    <col min="4" max="4" width="3.21875" style="430" customWidth="1"/>
    <col min="5" max="5" width="28.21875" style="386" customWidth="1"/>
    <col min="6" max="6" width="7.21875" style="434" bestFit="1" customWidth="1"/>
    <col min="7" max="7" width="4.5546875" style="435" customWidth="1"/>
    <col min="8" max="8" width="3.21875" style="429" customWidth="1"/>
    <col min="9" max="9" width="41.5546875" style="386" customWidth="1"/>
    <col min="10" max="10" width="3.21875" style="386" bestFit="1" customWidth="1"/>
    <col min="11" max="13" width="10.21875" style="386" bestFit="1" customWidth="1"/>
    <col min="14" max="14" width="4.5546875" style="435" customWidth="1"/>
    <col min="15" max="15" width="41.5546875" style="386" customWidth="1"/>
    <col min="16" max="35" width="3.77734375" style="150" customWidth="1"/>
    <col min="36" max="16384" width="11.44140625" style="150"/>
  </cols>
  <sheetData>
    <row r="1" spans="1:15" s="82" customFormat="1" ht="43.95" customHeight="1" x14ac:dyDescent="0.3">
      <c r="A1" s="139"/>
      <c r="B1" s="139"/>
      <c r="C1" s="79" t="str">
        <f ca="1">' '!A517</f>
        <v>M A R K E T I N G   C O C K P I T</v>
      </c>
      <c r="D1" s="372"/>
      <c r="E1" s="79"/>
      <c r="F1" s="79"/>
      <c r="G1" s="79"/>
      <c r="H1" s="79"/>
      <c r="I1" s="373"/>
      <c r="J1" s="373"/>
      <c r="K1" s="79"/>
      <c r="L1" s="79"/>
      <c r="M1" s="79"/>
      <c r="N1" s="79"/>
      <c r="O1" s="80"/>
    </row>
    <row r="2" spans="1:15" s="82" customFormat="1" ht="1.05" customHeight="1" x14ac:dyDescent="0.3">
      <c r="A2" s="374"/>
      <c r="B2" s="78"/>
      <c r="C2" s="81"/>
      <c r="D2" s="375"/>
      <c r="E2" s="81"/>
      <c r="F2" s="81"/>
      <c r="G2" s="81"/>
      <c r="H2" s="81"/>
      <c r="I2" s="376"/>
      <c r="J2" s="376"/>
      <c r="K2" s="81"/>
      <c r="L2" s="81"/>
      <c r="M2" s="81"/>
      <c r="N2" s="377"/>
      <c r="O2" s="376"/>
    </row>
    <row r="3" spans="1:15" s="93" customFormat="1" ht="20.25" customHeight="1" x14ac:dyDescent="0.3">
      <c r="A3" s="378"/>
      <c r="B3" s="379"/>
      <c r="C3" s="84"/>
      <c r="D3" s="380"/>
      <c r="E3" s="379"/>
      <c r="F3" s="379"/>
      <c r="N3" s="83"/>
    </row>
    <row r="4" spans="1:15" ht="6" customHeight="1" x14ac:dyDescent="0.3">
      <c r="B4" s="382"/>
      <c r="C4" s="382"/>
      <c r="D4" s="383"/>
      <c r="E4" s="382"/>
      <c r="F4" s="382"/>
      <c r="G4" s="384"/>
      <c r="H4" s="385"/>
      <c r="N4" s="387"/>
    </row>
    <row r="5" spans="1:15" s="400" customFormat="1" ht="18.75" customHeight="1" x14ac:dyDescent="0.3">
      <c r="A5" s="388"/>
      <c r="B5" s="389" t="str">
        <f ca="1">' '!A495</f>
        <v>Nr.</v>
      </c>
      <c r="C5" s="390" t="str">
        <f ca="1">' '!A503</f>
        <v>Marketing-Ziele</v>
      </c>
      <c r="D5" s="391" t="str">
        <f ca="1">B5</f>
        <v>Nr.</v>
      </c>
      <c r="E5" s="392" t="str">
        <f ca="1">' '!A504</f>
        <v>Indikatoren</v>
      </c>
      <c r="F5" s="393" t="str">
        <f ca="1">' '!A500</f>
        <v>erreicht</v>
      </c>
      <c r="G5" s="394"/>
      <c r="H5" s="391" t="str">
        <f ca="1">B5</f>
        <v>Nr.</v>
      </c>
      <c r="I5" s="395" t="str">
        <f ca="1">' '!A505</f>
        <v>Projekte</v>
      </c>
      <c r="J5" s="396" t="s">
        <v>2040</v>
      </c>
      <c r="K5" s="397" t="str">
        <f ca="1">' '!A509</f>
        <v>Wer?</v>
      </c>
      <c r="L5" s="397" t="str">
        <f ca="1">' '!A507</f>
        <v>Beginn</v>
      </c>
      <c r="M5" s="397" t="str">
        <f ca="1">' '!A508</f>
        <v>Ende</v>
      </c>
      <c r="N5" s="398"/>
      <c r="O5" s="399" t="str">
        <f ca="1">' '!A510</f>
        <v>Bemerkungen</v>
      </c>
    </row>
    <row r="6" spans="1:15" s="409" customFormat="1" ht="9" customHeight="1" x14ac:dyDescent="0.3">
      <c r="A6" s="401"/>
      <c r="B6" s="402"/>
      <c r="C6" s="403"/>
      <c r="D6" s="404"/>
      <c r="E6" s="403"/>
      <c r="F6" s="405"/>
      <c r="G6" s="405"/>
      <c r="H6" s="402"/>
      <c r="I6" s="406"/>
      <c r="J6" s="407"/>
      <c r="K6" s="406"/>
      <c r="L6" s="406"/>
      <c r="M6" s="406"/>
      <c r="N6" s="408"/>
      <c r="O6" s="406" t="str">
        <f>IF($C$7="","","drucken")</f>
        <v>drucken</v>
      </c>
    </row>
    <row r="7" spans="1:15" ht="15.6" x14ac:dyDescent="0.3">
      <c r="A7" s="381" t="str">
        <f t="shared" ref="A7:A14" si="0">IF($C$7="","","ok")</f>
        <v>ok</v>
      </c>
      <c r="B7" s="402">
        <v>1</v>
      </c>
      <c r="C7" s="1276" t="str">
        <f>IF(Massnahmen!C7&lt;&gt;"",Massnahmen!C7,"")</f>
        <v>Ziel 1</v>
      </c>
      <c r="D7" s="1230" t="s">
        <v>791</v>
      </c>
      <c r="E7" s="1277" t="str">
        <f>IF(Massnahmen!E7&lt;&gt;"",Massnahmen!E7,"")</f>
        <v>Indikator 1</v>
      </c>
      <c r="F7" s="1225">
        <f>Massnahmen!I7</f>
        <v>0.5</v>
      </c>
      <c r="G7" s="1268">
        <f>Massnahmen!L7</f>
        <v>3</v>
      </c>
      <c r="H7" s="410" t="s">
        <v>2041</v>
      </c>
      <c r="I7" s="411" t="s">
        <v>1049</v>
      </c>
      <c r="J7" s="412">
        <v>1</v>
      </c>
      <c r="K7" s="413"/>
      <c r="L7" s="413"/>
      <c r="M7" s="413"/>
      <c r="N7" s="414">
        <v>2</v>
      </c>
      <c r="O7" s="411"/>
    </row>
    <row r="8" spans="1:15" ht="15.6" x14ac:dyDescent="0.3">
      <c r="A8" s="381" t="str">
        <f t="shared" si="0"/>
        <v>ok</v>
      </c>
      <c r="B8" s="415">
        <v>1</v>
      </c>
      <c r="C8" s="1276"/>
      <c r="D8" s="1230"/>
      <c r="E8" s="1278"/>
      <c r="F8" s="1225"/>
      <c r="G8" s="1235"/>
      <c r="H8" s="410" t="s">
        <v>2042</v>
      </c>
      <c r="I8" s="411"/>
      <c r="J8" s="412">
        <v>2</v>
      </c>
      <c r="K8" s="413"/>
      <c r="L8" s="413"/>
      <c r="M8" s="413"/>
      <c r="N8" s="414"/>
      <c r="O8" s="411"/>
    </row>
    <row r="9" spans="1:15" ht="15.6" x14ac:dyDescent="0.3">
      <c r="A9" s="381" t="str">
        <f t="shared" si="0"/>
        <v>ok</v>
      </c>
      <c r="B9" s="415">
        <v>1</v>
      </c>
      <c r="C9" s="1276"/>
      <c r="D9" s="1230" t="s">
        <v>792</v>
      </c>
      <c r="E9" s="1270" t="str">
        <f>IF(Massnahmen!E9&lt;&gt;"",Massnahmen!E9,"")</f>
        <v/>
      </c>
      <c r="F9" s="1225">
        <f>Massnahmen!I9</f>
        <v>0</v>
      </c>
      <c r="G9" s="1268" t="str">
        <f>Massnahmen!L9</f>
        <v/>
      </c>
      <c r="H9" s="410" t="s">
        <v>2043</v>
      </c>
      <c r="I9" s="411"/>
      <c r="J9" s="412">
        <v>3</v>
      </c>
      <c r="K9" s="413"/>
      <c r="L9" s="413"/>
      <c r="M9" s="413"/>
      <c r="N9" s="414"/>
      <c r="O9" s="411"/>
    </row>
    <row r="10" spans="1:15" ht="15.6" x14ac:dyDescent="0.3">
      <c r="A10" s="381" t="str">
        <f t="shared" si="0"/>
        <v>ok</v>
      </c>
      <c r="B10" s="415">
        <v>1</v>
      </c>
      <c r="C10" s="1276"/>
      <c r="D10" s="1230"/>
      <c r="E10" s="1270"/>
      <c r="F10" s="1225"/>
      <c r="G10" s="1235"/>
      <c r="H10" s="410" t="s">
        <v>2044</v>
      </c>
      <c r="I10" s="411"/>
      <c r="J10" s="412"/>
      <c r="K10" s="413"/>
      <c r="L10" s="413"/>
      <c r="M10" s="413"/>
      <c r="N10" s="414"/>
      <c r="O10" s="411"/>
    </row>
    <row r="11" spans="1:15" ht="15.6" x14ac:dyDescent="0.3">
      <c r="A11" s="381" t="str">
        <f t="shared" si="0"/>
        <v>ok</v>
      </c>
      <c r="B11" s="415">
        <v>1</v>
      </c>
      <c r="C11" s="1276"/>
      <c r="D11" s="1246" t="s">
        <v>793</v>
      </c>
      <c r="E11" s="1269" t="str">
        <f>IF(Massnahmen!E11&lt;&gt;"",Massnahmen!E11,"")</f>
        <v/>
      </c>
      <c r="F11" s="1225">
        <f>Massnahmen!I11</f>
        <v>0</v>
      </c>
      <c r="G11" s="1268" t="str">
        <f>Massnahmen!L11</f>
        <v/>
      </c>
      <c r="H11" s="410" t="s">
        <v>2045</v>
      </c>
      <c r="I11" s="411"/>
      <c r="J11" s="412"/>
      <c r="K11" s="413"/>
      <c r="L11" s="413"/>
      <c r="M11" s="413"/>
      <c r="N11" s="414"/>
      <c r="O11" s="411"/>
    </row>
    <row r="12" spans="1:15" ht="15.6" x14ac:dyDescent="0.3">
      <c r="A12" s="381" t="str">
        <f t="shared" si="0"/>
        <v>ok</v>
      </c>
      <c r="B12" s="415">
        <v>1</v>
      </c>
      <c r="C12" s="1276"/>
      <c r="D12" s="1247"/>
      <c r="E12" s="1270"/>
      <c r="F12" s="1225"/>
      <c r="G12" s="1235"/>
      <c r="H12" s="410" t="s">
        <v>2046</v>
      </c>
      <c r="I12" s="411"/>
      <c r="J12" s="412"/>
      <c r="K12" s="413"/>
      <c r="L12" s="413"/>
      <c r="M12" s="413"/>
      <c r="N12" s="414"/>
      <c r="O12" s="411"/>
    </row>
    <row r="13" spans="1:15" ht="15.6" x14ac:dyDescent="0.3">
      <c r="A13" s="381" t="str">
        <f t="shared" si="0"/>
        <v>ok</v>
      </c>
      <c r="B13" s="415">
        <v>1</v>
      </c>
      <c r="C13" s="1276"/>
      <c r="D13" s="1246" t="s">
        <v>794</v>
      </c>
      <c r="E13" s="1270" t="str">
        <f>IF(Massnahmen!E13&lt;&gt;"",Massnahmen!E13,"")</f>
        <v/>
      </c>
      <c r="F13" s="1225">
        <f>Massnahmen!I13</f>
        <v>0</v>
      </c>
      <c r="G13" s="1268" t="str">
        <f>Massnahmen!L13</f>
        <v/>
      </c>
      <c r="H13" s="410" t="s">
        <v>2047</v>
      </c>
      <c r="I13" s="411"/>
      <c r="J13" s="412"/>
      <c r="K13" s="413"/>
      <c r="L13" s="413"/>
      <c r="M13" s="413"/>
      <c r="N13" s="414"/>
      <c r="O13" s="411"/>
    </row>
    <row r="14" spans="1:15" ht="15.6" x14ac:dyDescent="0.3">
      <c r="A14" s="381" t="str">
        <f t="shared" si="0"/>
        <v>ok</v>
      </c>
      <c r="B14" s="415">
        <v>1</v>
      </c>
      <c r="C14" s="1276"/>
      <c r="D14" s="1247"/>
      <c r="E14" s="1270"/>
      <c r="F14" s="1236"/>
      <c r="G14" s="1235"/>
      <c r="H14" s="410" t="s">
        <v>2048</v>
      </c>
      <c r="I14" s="411"/>
      <c r="J14" s="412"/>
      <c r="K14" s="413"/>
      <c r="L14" s="413"/>
      <c r="M14" s="413"/>
      <c r="N14" s="414"/>
      <c r="O14" s="411"/>
    </row>
    <row r="15" spans="1:15" ht="15.6" x14ac:dyDescent="0.3">
      <c r="A15" s="381" t="str">
        <f t="shared" ref="A15:A22" si="1">IF($C$15="","","ok")</f>
        <v>ok</v>
      </c>
      <c r="B15" s="402">
        <v>2</v>
      </c>
      <c r="C15" s="1273" t="str">
        <f>IF(Massnahmen!C15&lt;&gt;"",Massnahmen!C15,"")</f>
        <v>Ziel 2</v>
      </c>
      <c r="D15" s="1238" t="s">
        <v>795</v>
      </c>
      <c r="E15" s="1270" t="str">
        <f>IF(Massnahmen!E15&lt;&gt;"",Massnahmen!E15,"")</f>
        <v/>
      </c>
      <c r="F15" s="1244">
        <f>Massnahmen!I15</f>
        <v>0</v>
      </c>
      <c r="G15" s="1267" t="str">
        <f>Massnahmen!L15</f>
        <v/>
      </c>
      <c r="H15" s="410" t="s">
        <v>2049</v>
      </c>
      <c r="I15" s="416"/>
      <c r="J15" s="417"/>
      <c r="K15" s="418"/>
      <c r="L15" s="418"/>
      <c r="M15" s="418"/>
      <c r="N15" s="419"/>
      <c r="O15" s="416"/>
    </row>
    <row r="16" spans="1:15" ht="15.6" x14ac:dyDescent="0.3">
      <c r="A16" s="381" t="str">
        <f t="shared" si="1"/>
        <v>ok</v>
      </c>
      <c r="B16" s="415">
        <v>2</v>
      </c>
      <c r="C16" s="1273"/>
      <c r="D16" s="1239"/>
      <c r="E16" s="1270"/>
      <c r="F16" s="1244"/>
      <c r="G16" s="1255"/>
      <c r="H16" s="410" t="s">
        <v>2050</v>
      </c>
      <c r="I16" s="416"/>
      <c r="J16" s="417"/>
      <c r="K16" s="418"/>
      <c r="L16" s="418"/>
      <c r="M16" s="418"/>
      <c r="N16" s="419"/>
      <c r="O16" s="416"/>
    </row>
    <row r="17" spans="1:15" ht="15.6" x14ac:dyDescent="0.3">
      <c r="A17" s="381" t="str">
        <f t="shared" si="1"/>
        <v>ok</v>
      </c>
      <c r="B17" s="415">
        <v>2</v>
      </c>
      <c r="C17" s="1273"/>
      <c r="D17" s="1238" t="s">
        <v>796</v>
      </c>
      <c r="E17" s="1272" t="str">
        <f>IF(Massnahmen!E17&lt;&gt;"",Massnahmen!E17,"")</f>
        <v/>
      </c>
      <c r="F17" s="1244">
        <f>Massnahmen!I17</f>
        <v>0</v>
      </c>
      <c r="G17" s="1267" t="str">
        <f>Massnahmen!L17</f>
        <v/>
      </c>
      <c r="H17" s="410" t="s">
        <v>2051</v>
      </c>
      <c r="I17" s="416"/>
      <c r="J17" s="417"/>
      <c r="K17" s="418"/>
      <c r="L17" s="418"/>
      <c r="M17" s="418"/>
      <c r="N17" s="419"/>
      <c r="O17" s="416"/>
    </row>
    <row r="18" spans="1:15" ht="15.6" x14ac:dyDescent="0.3">
      <c r="A18" s="381" t="str">
        <f t="shared" si="1"/>
        <v>ok</v>
      </c>
      <c r="B18" s="415">
        <v>2</v>
      </c>
      <c r="C18" s="1273"/>
      <c r="D18" s="1239"/>
      <c r="E18" s="1272"/>
      <c r="F18" s="1244"/>
      <c r="G18" s="1255"/>
      <c r="H18" s="410" t="s">
        <v>2052</v>
      </c>
      <c r="I18" s="416"/>
      <c r="J18" s="417"/>
      <c r="K18" s="418"/>
      <c r="L18" s="418"/>
      <c r="M18" s="418"/>
      <c r="N18" s="419"/>
      <c r="O18" s="416"/>
    </row>
    <row r="19" spans="1:15" ht="15.6" x14ac:dyDescent="0.3">
      <c r="A19" s="381" t="str">
        <f t="shared" si="1"/>
        <v>ok</v>
      </c>
      <c r="B19" s="415">
        <v>2</v>
      </c>
      <c r="C19" s="1273"/>
      <c r="D19" s="1238" t="s">
        <v>797</v>
      </c>
      <c r="E19" s="1271" t="str">
        <f>IF(Massnahmen!E19&lt;&gt;"",Massnahmen!E19,"")</f>
        <v/>
      </c>
      <c r="F19" s="1244">
        <f>Massnahmen!I19</f>
        <v>0</v>
      </c>
      <c r="G19" s="1267" t="str">
        <f>Massnahmen!L19</f>
        <v/>
      </c>
      <c r="H19" s="410" t="s">
        <v>2053</v>
      </c>
      <c r="I19" s="416"/>
      <c r="J19" s="417"/>
      <c r="K19" s="418"/>
      <c r="L19" s="418"/>
      <c r="M19" s="418"/>
      <c r="N19" s="419"/>
      <c r="O19" s="416"/>
    </row>
    <row r="20" spans="1:15" ht="15.6" x14ac:dyDescent="0.3">
      <c r="A20" s="381" t="str">
        <f t="shared" si="1"/>
        <v>ok</v>
      </c>
      <c r="B20" s="415">
        <v>2</v>
      </c>
      <c r="C20" s="1273"/>
      <c r="D20" s="1239"/>
      <c r="E20" s="1272"/>
      <c r="F20" s="1244"/>
      <c r="G20" s="1255"/>
      <c r="H20" s="410" t="s">
        <v>2054</v>
      </c>
      <c r="I20" s="416"/>
      <c r="J20" s="417"/>
      <c r="K20" s="418"/>
      <c r="L20" s="418"/>
      <c r="M20" s="418"/>
      <c r="N20" s="419"/>
      <c r="O20" s="416"/>
    </row>
    <row r="21" spans="1:15" ht="15.6" x14ac:dyDescent="0.3">
      <c r="A21" s="381" t="str">
        <f t="shared" si="1"/>
        <v>ok</v>
      </c>
      <c r="B21" s="415">
        <v>2</v>
      </c>
      <c r="C21" s="1273"/>
      <c r="D21" s="1238" t="s">
        <v>798</v>
      </c>
      <c r="E21" s="1272" t="str">
        <f>IF(Massnahmen!E21&lt;&gt;"",Massnahmen!E21,"")</f>
        <v/>
      </c>
      <c r="F21" s="1244">
        <f>Massnahmen!I21</f>
        <v>0</v>
      </c>
      <c r="G21" s="1267" t="str">
        <f>Massnahmen!L21</f>
        <v/>
      </c>
      <c r="H21" s="410" t="s">
        <v>2055</v>
      </c>
      <c r="I21" s="416"/>
      <c r="J21" s="417"/>
      <c r="K21" s="418"/>
      <c r="L21" s="418"/>
      <c r="M21" s="418"/>
      <c r="N21" s="419"/>
      <c r="O21" s="416"/>
    </row>
    <row r="22" spans="1:15" ht="15.6" x14ac:dyDescent="0.3">
      <c r="A22" s="381" t="str">
        <f t="shared" si="1"/>
        <v>ok</v>
      </c>
      <c r="B22" s="415">
        <v>2</v>
      </c>
      <c r="C22" s="1273"/>
      <c r="D22" s="1239"/>
      <c r="E22" s="1272"/>
      <c r="F22" s="1256"/>
      <c r="G22" s="1255"/>
      <c r="H22" s="410" t="s">
        <v>2056</v>
      </c>
      <c r="I22" s="416"/>
      <c r="J22" s="417"/>
      <c r="K22" s="418"/>
      <c r="L22" s="418"/>
      <c r="M22" s="418"/>
      <c r="N22" s="419"/>
      <c r="O22" s="416"/>
    </row>
    <row r="23" spans="1:15" ht="15.6" x14ac:dyDescent="0.3">
      <c r="A23" s="381" t="str">
        <f t="shared" ref="A23:A30" si="2">IF($C$23="","","ok")</f>
        <v>ok</v>
      </c>
      <c r="B23" s="402">
        <v>3</v>
      </c>
      <c r="C23" s="1276" t="str">
        <f>IF(Massnahmen!C23&lt;&gt;"",Massnahmen!C23,"")</f>
        <v>Ziel 3</v>
      </c>
      <c r="D23" s="1246" t="s">
        <v>799</v>
      </c>
      <c r="E23" s="1277" t="str">
        <f>IF(Massnahmen!E23&lt;&gt;"",Massnahmen!E23,"")</f>
        <v/>
      </c>
      <c r="F23" s="1225">
        <f>Massnahmen!I23</f>
        <v>0</v>
      </c>
      <c r="G23" s="1268" t="str">
        <f>Massnahmen!L23</f>
        <v/>
      </c>
      <c r="H23" s="410" t="s">
        <v>2057</v>
      </c>
      <c r="I23" s="411"/>
      <c r="J23" s="412"/>
      <c r="K23" s="413"/>
      <c r="L23" s="413"/>
      <c r="M23" s="413"/>
      <c r="N23" s="414"/>
      <c r="O23" s="411"/>
    </row>
    <row r="24" spans="1:15" ht="15.6" x14ac:dyDescent="0.3">
      <c r="A24" s="381" t="str">
        <f t="shared" si="2"/>
        <v>ok</v>
      </c>
      <c r="B24" s="415">
        <v>3</v>
      </c>
      <c r="C24" s="1276"/>
      <c r="D24" s="1247"/>
      <c r="E24" s="1278"/>
      <c r="F24" s="1225"/>
      <c r="G24" s="1235"/>
      <c r="H24" s="410" t="s">
        <v>2058</v>
      </c>
      <c r="I24" s="411"/>
      <c r="J24" s="412"/>
      <c r="K24" s="413"/>
      <c r="L24" s="413"/>
      <c r="M24" s="413"/>
      <c r="N24" s="414"/>
      <c r="O24" s="411"/>
    </row>
    <row r="25" spans="1:15" ht="15.6" x14ac:dyDescent="0.3">
      <c r="A25" s="381" t="str">
        <f t="shared" si="2"/>
        <v>ok</v>
      </c>
      <c r="B25" s="415">
        <v>3</v>
      </c>
      <c r="C25" s="1276"/>
      <c r="D25" s="1246" t="s">
        <v>800</v>
      </c>
      <c r="E25" s="1270" t="str">
        <f>IF(Massnahmen!E25&lt;&gt;"",Massnahmen!E25,"")</f>
        <v/>
      </c>
      <c r="F25" s="1225">
        <f>Massnahmen!I25</f>
        <v>0</v>
      </c>
      <c r="G25" s="1268" t="str">
        <f>Massnahmen!L25</f>
        <v/>
      </c>
      <c r="H25" s="410" t="s">
        <v>2059</v>
      </c>
      <c r="I25" s="411"/>
      <c r="J25" s="412"/>
      <c r="K25" s="413"/>
      <c r="L25" s="413"/>
      <c r="M25" s="413"/>
      <c r="N25" s="414"/>
      <c r="O25" s="411"/>
    </row>
    <row r="26" spans="1:15" ht="15.6" x14ac:dyDescent="0.3">
      <c r="A26" s="381" t="str">
        <f t="shared" si="2"/>
        <v>ok</v>
      </c>
      <c r="B26" s="415">
        <v>3</v>
      </c>
      <c r="C26" s="1276"/>
      <c r="D26" s="1247"/>
      <c r="E26" s="1270"/>
      <c r="F26" s="1225"/>
      <c r="G26" s="1235"/>
      <c r="H26" s="410" t="s">
        <v>2060</v>
      </c>
      <c r="I26" s="411"/>
      <c r="J26" s="412"/>
      <c r="K26" s="413"/>
      <c r="L26" s="413"/>
      <c r="M26" s="413"/>
      <c r="N26" s="414"/>
      <c r="O26" s="411"/>
    </row>
    <row r="27" spans="1:15" ht="15.6" x14ac:dyDescent="0.3">
      <c r="A27" s="381" t="str">
        <f t="shared" si="2"/>
        <v>ok</v>
      </c>
      <c r="B27" s="415">
        <v>3</v>
      </c>
      <c r="C27" s="1276"/>
      <c r="D27" s="1246" t="s">
        <v>801</v>
      </c>
      <c r="E27" s="1269" t="str">
        <f>IF(Massnahmen!E27&lt;&gt;"",Massnahmen!E27,"")</f>
        <v/>
      </c>
      <c r="F27" s="1225">
        <f>Massnahmen!I27</f>
        <v>0</v>
      </c>
      <c r="G27" s="1268" t="str">
        <f>Massnahmen!L27</f>
        <v/>
      </c>
      <c r="H27" s="410" t="s">
        <v>2061</v>
      </c>
      <c r="I27" s="411"/>
      <c r="J27" s="412"/>
      <c r="K27" s="413"/>
      <c r="L27" s="413"/>
      <c r="M27" s="413"/>
      <c r="N27" s="414"/>
      <c r="O27" s="411"/>
    </row>
    <row r="28" spans="1:15" ht="15.6" x14ac:dyDescent="0.3">
      <c r="A28" s="381" t="str">
        <f t="shared" si="2"/>
        <v>ok</v>
      </c>
      <c r="B28" s="415">
        <v>3</v>
      </c>
      <c r="C28" s="1276"/>
      <c r="D28" s="1247"/>
      <c r="E28" s="1270"/>
      <c r="F28" s="1225"/>
      <c r="G28" s="1235"/>
      <c r="H28" s="410" t="s">
        <v>2062</v>
      </c>
      <c r="I28" s="411"/>
      <c r="J28" s="412"/>
      <c r="K28" s="413"/>
      <c r="L28" s="413"/>
      <c r="M28" s="413"/>
      <c r="N28" s="414"/>
      <c r="O28" s="411"/>
    </row>
    <row r="29" spans="1:15" ht="15.6" x14ac:dyDescent="0.3">
      <c r="A29" s="381" t="str">
        <f t="shared" si="2"/>
        <v>ok</v>
      </c>
      <c r="B29" s="415">
        <v>3</v>
      </c>
      <c r="C29" s="1276"/>
      <c r="D29" s="1246" t="s">
        <v>802</v>
      </c>
      <c r="E29" s="1270" t="str">
        <f>IF(Massnahmen!E29&lt;&gt;"",Massnahmen!E29,"")</f>
        <v/>
      </c>
      <c r="F29" s="1225">
        <f>Massnahmen!I29</f>
        <v>0</v>
      </c>
      <c r="G29" s="1268" t="str">
        <f>Massnahmen!L29</f>
        <v/>
      </c>
      <c r="H29" s="410" t="s">
        <v>2063</v>
      </c>
      <c r="I29" s="411"/>
      <c r="J29" s="412"/>
      <c r="K29" s="413"/>
      <c r="L29" s="413"/>
      <c r="M29" s="413"/>
      <c r="N29" s="414"/>
      <c r="O29" s="411"/>
    </row>
    <row r="30" spans="1:15" ht="15.6" x14ac:dyDescent="0.3">
      <c r="A30" s="381" t="str">
        <f t="shared" si="2"/>
        <v>ok</v>
      </c>
      <c r="B30" s="415">
        <v>3</v>
      </c>
      <c r="C30" s="1276"/>
      <c r="D30" s="1247"/>
      <c r="E30" s="1270"/>
      <c r="F30" s="1236"/>
      <c r="G30" s="1235"/>
      <c r="H30" s="410" t="s">
        <v>2064</v>
      </c>
      <c r="I30" s="411"/>
      <c r="J30" s="412"/>
      <c r="K30" s="413"/>
      <c r="L30" s="413"/>
      <c r="M30" s="413"/>
      <c r="N30" s="414"/>
      <c r="O30" s="411"/>
    </row>
    <row r="31" spans="1:15" ht="15.6" x14ac:dyDescent="0.3">
      <c r="A31" s="381" t="str">
        <f t="shared" ref="A31:A38" si="3">IF($C$31="","","ok")</f>
        <v/>
      </c>
      <c r="B31" s="402">
        <v>4</v>
      </c>
      <c r="C31" s="1273" t="str">
        <f>IF(Massnahmen!C31&lt;&gt;"",Massnahmen!C31,"")</f>
        <v/>
      </c>
      <c r="D31" s="1238" t="s">
        <v>803</v>
      </c>
      <c r="E31" s="1274" t="str">
        <f>IF(Massnahmen!E31&lt;&gt;"",Massnahmen!E31,"")</f>
        <v/>
      </c>
      <c r="F31" s="1244">
        <f>Massnahmen!I31</f>
        <v>0</v>
      </c>
      <c r="G31" s="1267" t="str">
        <f>Massnahmen!L31</f>
        <v/>
      </c>
      <c r="H31" s="410" t="s">
        <v>2065</v>
      </c>
      <c r="I31" s="416"/>
      <c r="J31" s="417"/>
      <c r="K31" s="418"/>
      <c r="L31" s="418"/>
      <c r="M31" s="418"/>
      <c r="N31" s="419"/>
      <c r="O31" s="416"/>
    </row>
    <row r="32" spans="1:15" ht="15.6" x14ac:dyDescent="0.3">
      <c r="A32" s="381" t="str">
        <f t="shared" si="3"/>
        <v/>
      </c>
      <c r="B32" s="415">
        <v>4</v>
      </c>
      <c r="C32" s="1273"/>
      <c r="D32" s="1239"/>
      <c r="E32" s="1275"/>
      <c r="F32" s="1244"/>
      <c r="G32" s="1255"/>
      <c r="H32" s="410" t="s">
        <v>2066</v>
      </c>
      <c r="I32" s="416"/>
      <c r="J32" s="417"/>
      <c r="K32" s="418"/>
      <c r="L32" s="418"/>
      <c r="M32" s="418"/>
      <c r="N32" s="419"/>
      <c r="O32" s="416"/>
    </row>
    <row r="33" spans="1:15" ht="15.6" x14ac:dyDescent="0.3">
      <c r="A33" s="381" t="str">
        <f t="shared" si="3"/>
        <v/>
      </c>
      <c r="B33" s="415">
        <v>4</v>
      </c>
      <c r="C33" s="1273"/>
      <c r="D33" s="1238" t="s">
        <v>804</v>
      </c>
      <c r="E33" s="1272" t="str">
        <f>IF(Massnahmen!E33&lt;&gt;"",Massnahmen!E33,"")</f>
        <v/>
      </c>
      <c r="F33" s="1244">
        <f>Massnahmen!I33</f>
        <v>0</v>
      </c>
      <c r="G33" s="1267" t="str">
        <f>Massnahmen!L33</f>
        <v/>
      </c>
      <c r="H33" s="410" t="s">
        <v>2067</v>
      </c>
      <c r="I33" s="416"/>
      <c r="J33" s="417"/>
      <c r="K33" s="418"/>
      <c r="L33" s="418"/>
      <c r="M33" s="418"/>
      <c r="N33" s="419"/>
      <c r="O33" s="416"/>
    </row>
    <row r="34" spans="1:15" ht="15.6" x14ac:dyDescent="0.3">
      <c r="A34" s="381" t="str">
        <f t="shared" si="3"/>
        <v/>
      </c>
      <c r="B34" s="415">
        <v>4</v>
      </c>
      <c r="C34" s="1273"/>
      <c r="D34" s="1239"/>
      <c r="E34" s="1272"/>
      <c r="F34" s="1244"/>
      <c r="G34" s="1255"/>
      <c r="H34" s="410" t="s">
        <v>2068</v>
      </c>
      <c r="I34" s="416"/>
      <c r="J34" s="417"/>
      <c r="K34" s="418"/>
      <c r="L34" s="418"/>
      <c r="M34" s="418"/>
      <c r="N34" s="419"/>
      <c r="O34" s="416"/>
    </row>
    <row r="35" spans="1:15" ht="15.6" x14ac:dyDescent="0.3">
      <c r="A35" s="381" t="str">
        <f t="shared" si="3"/>
        <v/>
      </c>
      <c r="B35" s="415">
        <v>4</v>
      </c>
      <c r="C35" s="1273"/>
      <c r="D35" s="1238" t="s">
        <v>805</v>
      </c>
      <c r="E35" s="1271" t="str">
        <f>IF(Massnahmen!E35&lt;&gt;"",Massnahmen!E35,"")</f>
        <v/>
      </c>
      <c r="F35" s="1244">
        <f>Massnahmen!I35</f>
        <v>0</v>
      </c>
      <c r="G35" s="1267" t="str">
        <f>Massnahmen!L35</f>
        <v/>
      </c>
      <c r="H35" s="410" t="s">
        <v>2069</v>
      </c>
      <c r="I35" s="416"/>
      <c r="J35" s="417"/>
      <c r="K35" s="418"/>
      <c r="L35" s="418"/>
      <c r="M35" s="418"/>
      <c r="N35" s="419"/>
      <c r="O35" s="416"/>
    </row>
    <row r="36" spans="1:15" ht="15.6" x14ac:dyDescent="0.3">
      <c r="A36" s="381" t="str">
        <f t="shared" si="3"/>
        <v/>
      </c>
      <c r="B36" s="415">
        <v>4</v>
      </c>
      <c r="C36" s="1273"/>
      <c r="D36" s="1239"/>
      <c r="E36" s="1272"/>
      <c r="F36" s="1244"/>
      <c r="G36" s="1255"/>
      <c r="H36" s="410" t="s">
        <v>2070</v>
      </c>
      <c r="I36" s="416"/>
      <c r="J36" s="417"/>
      <c r="K36" s="418"/>
      <c r="L36" s="418"/>
      <c r="M36" s="418"/>
      <c r="N36" s="419"/>
      <c r="O36" s="416"/>
    </row>
    <row r="37" spans="1:15" ht="15.6" x14ac:dyDescent="0.3">
      <c r="A37" s="381" t="str">
        <f t="shared" si="3"/>
        <v/>
      </c>
      <c r="B37" s="415">
        <v>4</v>
      </c>
      <c r="C37" s="1273"/>
      <c r="D37" s="1238" t="s">
        <v>806</v>
      </c>
      <c r="E37" s="1272" t="str">
        <f>IF(Massnahmen!E37&lt;&gt;"",Massnahmen!E37,"")</f>
        <v/>
      </c>
      <c r="F37" s="1244">
        <f>Massnahmen!I37</f>
        <v>0</v>
      </c>
      <c r="G37" s="1267" t="str">
        <f>Massnahmen!L37</f>
        <v/>
      </c>
      <c r="H37" s="410" t="s">
        <v>2071</v>
      </c>
      <c r="I37" s="416"/>
      <c r="J37" s="417"/>
      <c r="K37" s="418"/>
      <c r="L37" s="418"/>
      <c r="M37" s="418"/>
      <c r="N37" s="419"/>
      <c r="O37" s="416"/>
    </row>
    <row r="38" spans="1:15" ht="15.6" x14ac:dyDescent="0.3">
      <c r="A38" s="381" t="str">
        <f t="shared" si="3"/>
        <v/>
      </c>
      <c r="B38" s="415">
        <v>4</v>
      </c>
      <c r="C38" s="1273"/>
      <c r="D38" s="1239"/>
      <c r="E38" s="1272"/>
      <c r="F38" s="1256"/>
      <c r="G38" s="1255"/>
      <c r="H38" s="410" t="s">
        <v>2072</v>
      </c>
      <c r="I38" s="416"/>
      <c r="J38" s="417"/>
      <c r="K38" s="418"/>
      <c r="L38" s="418"/>
      <c r="M38" s="418"/>
      <c r="N38" s="419"/>
      <c r="O38" s="416"/>
    </row>
    <row r="39" spans="1:15" ht="15.6" x14ac:dyDescent="0.3">
      <c r="A39" s="381" t="str">
        <f t="shared" ref="A39:A46" si="4">IF($C$39="","","ok")</f>
        <v/>
      </c>
      <c r="B39" s="402">
        <v>5</v>
      </c>
      <c r="C39" s="1276" t="str">
        <f>IF(Massnahmen!C39&lt;&gt;"",Massnahmen!C39,"")</f>
        <v/>
      </c>
      <c r="D39" s="1246" t="s">
        <v>807</v>
      </c>
      <c r="E39" s="1277" t="str">
        <f>IF(Massnahmen!E39&lt;&gt;"",Massnahmen!E39,"")</f>
        <v/>
      </c>
      <c r="F39" s="1225">
        <f>Massnahmen!I39</f>
        <v>0</v>
      </c>
      <c r="G39" s="1268" t="str">
        <f>Massnahmen!L39</f>
        <v/>
      </c>
      <c r="H39" s="410" t="s">
        <v>2073</v>
      </c>
      <c r="I39" s="411"/>
      <c r="J39" s="412"/>
      <c r="K39" s="413"/>
      <c r="L39" s="413"/>
      <c r="M39" s="413"/>
      <c r="N39" s="414"/>
      <c r="O39" s="411"/>
    </row>
    <row r="40" spans="1:15" ht="15.6" x14ac:dyDescent="0.3">
      <c r="A40" s="381" t="str">
        <f t="shared" si="4"/>
        <v/>
      </c>
      <c r="B40" s="415">
        <v>5</v>
      </c>
      <c r="C40" s="1276"/>
      <c r="D40" s="1247"/>
      <c r="E40" s="1278"/>
      <c r="F40" s="1225"/>
      <c r="G40" s="1235"/>
      <c r="H40" s="410" t="s">
        <v>2074</v>
      </c>
      <c r="I40" s="411"/>
      <c r="J40" s="412"/>
      <c r="K40" s="413"/>
      <c r="L40" s="413"/>
      <c r="M40" s="413"/>
      <c r="N40" s="414"/>
      <c r="O40" s="411"/>
    </row>
    <row r="41" spans="1:15" ht="15.6" x14ac:dyDescent="0.3">
      <c r="A41" s="381" t="str">
        <f t="shared" si="4"/>
        <v/>
      </c>
      <c r="B41" s="415">
        <v>5</v>
      </c>
      <c r="C41" s="1276"/>
      <c r="D41" s="1246" t="s">
        <v>808</v>
      </c>
      <c r="E41" s="1270" t="str">
        <f>IF(Massnahmen!E41&lt;&gt;"",Massnahmen!E41,"")</f>
        <v/>
      </c>
      <c r="F41" s="1225">
        <f>Massnahmen!I41</f>
        <v>0</v>
      </c>
      <c r="G41" s="1268" t="str">
        <f>Massnahmen!L41</f>
        <v/>
      </c>
      <c r="H41" s="410" t="s">
        <v>2075</v>
      </c>
      <c r="I41" s="411"/>
      <c r="J41" s="412"/>
      <c r="K41" s="413"/>
      <c r="L41" s="413"/>
      <c r="M41" s="413"/>
      <c r="N41" s="414"/>
      <c r="O41" s="411"/>
    </row>
    <row r="42" spans="1:15" ht="15.6" x14ac:dyDescent="0.3">
      <c r="A42" s="381" t="str">
        <f t="shared" si="4"/>
        <v/>
      </c>
      <c r="B42" s="415">
        <v>5</v>
      </c>
      <c r="C42" s="1276"/>
      <c r="D42" s="1247"/>
      <c r="E42" s="1270"/>
      <c r="F42" s="1225"/>
      <c r="G42" s="1235"/>
      <c r="H42" s="410" t="s">
        <v>2076</v>
      </c>
      <c r="I42" s="411"/>
      <c r="J42" s="412"/>
      <c r="K42" s="413"/>
      <c r="L42" s="413"/>
      <c r="M42" s="413"/>
      <c r="N42" s="414"/>
      <c r="O42" s="411"/>
    </row>
    <row r="43" spans="1:15" ht="15.6" x14ac:dyDescent="0.3">
      <c r="A43" s="381" t="str">
        <f t="shared" si="4"/>
        <v/>
      </c>
      <c r="B43" s="415">
        <v>5</v>
      </c>
      <c r="C43" s="1276"/>
      <c r="D43" s="1246" t="s">
        <v>863</v>
      </c>
      <c r="E43" s="1269" t="str">
        <f>IF(Massnahmen!E43&lt;&gt;"",Massnahmen!E43,"")</f>
        <v/>
      </c>
      <c r="F43" s="1225">
        <f>Massnahmen!I43</f>
        <v>0</v>
      </c>
      <c r="G43" s="1268" t="str">
        <f>Massnahmen!L43</f>
        <v/>
      </c>
      <c r="H43" s="410" t="s">
        <v>2077</v>
      </c>
      <c r="I43" s="411"/>
      <c r="J43" s="412"/>
      <c r="K43" s="413"/>
      <c r="L43" s="413"/>
      <c r="M43" s="413"/>
      <c r="N43" s="414"/>
      <c r="O43" s="411"/>
    </row>
    <row r="44" spans="1:15" ht="15.6" x14ac:dyDescent="0.3">
      <c r="A44" s="381" t="str">
        <f t="shared" si="4"/>
        <v/>
      </c>
      <c r="B44" s="415">
        <v>5</v>
      </c>
      <c r="C44" s="1276"/>
      <c r="D44" s="1247"/>
      <c r="E44" s="1270"/>
      <c r="F44" s="1225"/>
      <c r="G44" s="1235"/>
      <c r="H44" s="410" t="s">
        <v>2078</v>
      </c>
      <c r="I44" s="411"/>
      <c r="J44" s="412"/>
      <c r="K44" s="413"/>
      <c r="L44" s="413"/>
      <c r="M44" s="413"/>
      <c r="N44" s="414"/>
      <c r="O44" s="411"/>
    </row>
    <row r="45" spans="1:15" ht="15.6" x14ac:dyDescent="0.3">
      <c r="A45" s="381" t="str">
        <f t="shared" si="4"/>
        <v/>
      </c>
      <c r="B45" s="415">
        <v>5</v>
      </c>
      <c r="C45" s="1276"/>
      <c r="D45" s="1246" t="s">
        <v>864</v>
      </c>
      <c r="E45" s="1270" t="str">
        <f>IF(Massnahmen!E45&lt;&gt;"",Massnahmen!E45,"")</f>
        <v/>
      </c>
      <c r="F45" s="1225">
        <f>Massnahmen!I45</f>
        <v>0</v>
      </c>
      <c r="G45" s="1268" t="str">
        <f>Massnahmen!L45</f>
        <v/>
      </c>
      <c r="H45" s="410" t="s">
        <v>2079</v>
      </c>
      <c r="I45" s="411"/>
      <c r="J45" s="412"/>
      <c r="K45" s="413"/>
      <c r="L45" s="413"/>
      <c r="M45" s="413"/>
      <c r="N45" s="414"/>
      <c r="O45" s="411"/>
    </row>
    <row r="46" spans="1:15" ht="15.6" x14ac:dyDescent="0.3">
      <c r="A46" s="381" t="str">
        <f t="shared" si="4"/>
        <v/>
      </c>
      <c r="B46" s="415">
        <v>5</v>
      </c>
      <c r="C46" s="1276"/>
      <c r="D46" s="1247"/>
      <c r="E46" s="1270"/>
      <c r="F46" s="1236"/>
      <c r="G46" s="1235"/>
      <c r="H46" s="410" t="s">
        <v>2080</v>
      </c>
      <c r="I46" s="411"/>
      <c r="J46" s="412"/>
      <c r="K46" s="413"/>
      <c r="L46" s="413"/>
      <c r="M46" s="413"/>
      <c r="N46" s="414"/>
      <c r="O46" s="411"/>
    </row>
    <row r="47" spans="1:15" ht="15.6" x14ac:dyDescent="0.3">
      <c r="A47" s="381" t="str">
        <f t="shared" ref="A47:A54" si="5">IF($C$47="","","ok")</f>
        <v/>
      </c>
      <c r="B47" s="402">
        <v>6</v>
      </c>
      <c r="C47" s="1273" t="str">
        <f>IF(Massnahmen!C47&lt;&gt;"",Massnahmen!C47,"")</f>
        <v/>
      </c>
      <c r="D47" s="1238" t="s">
        <v>954</v>
      </c>
      <c r="E47" s="1274" t="str">
        <f>IF(Massnahmen!E47&lt;&gt;"",Massnahmen!E47,"")</f>
        <v/>
      </c>
      <c r="F47" s="1244">
        <f>Massnahmen!I47</f>
        <v>0</v>
      </c>
      <c r="G47" s="1267" t="str">
        <f>Massnahmen!L47</f>
        <v/>
      </c>
      <c r="H47" s="410" t="s">
        <v>2081</v>
      </c>
      <c r="I47" s="416"/>
      <c r="J47" s="417"/>
      <c r="K47" s="418"/>
      <c r="L47" s="418"/>
      <c r="M47" s="418"/>
      <c r="N47" s="419"/>
      <c r="O47" s="416"/>
    </row>
    <row r="48" spans="1:15" ht="15.6" x14ac:dyDescent="0.3">
      <c r="A48" s="381" t="str">
        <f t="shared" si="5"/>
        <v/>
      </c>
      <c r="B48" s="415">
        <v>6</v>
      </c>
      <c r="C48" s="1273"/>
      <c r="D48" s="1239"/>
      <c r="E48" s="1275"/>
      <c r="F48" s="1244"/>
      <c r="G48" s="1255"/>
      <c r="H48" s="410" t="s">
        <v>2082</v>
      </c>
      <c r="I48" s="416"/>
      <c r="J48" s="417"/>
      <c r="K48" s="418"/>
      <c r="L48" s="418"/>
      <c r="M48" s="418"/>
      <c r="N48" s="419"/>
      <c r="O48" s="416"/>
    </row>
    <row r="49" spans="1:15" ht="15.6" x14ac:dyDescent="0.3">
      <c r="A49" s="381" t="str">
        <f t="shared" si="5"/>
        <v/>
      </c>
      <c r="B49" s="415">
        <v>6</v>
      </c>
      <c r="C49" s="1273"/>
      <c r="D49" s="1238" t="s">
        <v>957</v>
      </c>
      <c r="E49" s="1272" t="str">
        <f>IF(Massnahmen!E49&lt;&gt;"",Massnahmen!E49,"")</f>
        <v/>
      </c>
      <c r="F49" s="1244">
        <f>Massnahmen!I49</f>
        <v>0</v>
      </c>
      <c r="G49" s="1267" t="str">
        <f>Massnahmen!L49</f>
        <v/>
      </c>
      <c r="H49" s="410" t="s">
        <v>2083</v>
      </c>
      <c r="I49" s="416"/>
      <c r="J49" s="417"/>
      <c r="K49" s="418"/>
      <c r="L49" s="418"/>
      <c r="M49" s="418"/>
      <c r="N49" s="419"/>
      <c r="O49" s="416"/>
    </row>
    <row r="50" spans="1:15" ht="15.6" x14ac:dyDescent="0.3">
      <c r="A50" s="381" t="str">
        <f t="shared" si="5"/>
        <v/>
      </c>
      <c r="B50" s="415">
        <v>6</v>
      </c>
      <c r="C50" s="1273"/>
      <c r="D50" s="1239"/>
      <c r="E50" s="1272"/>
      <c r="F50" s="1244"/>
      <c r="G50" s="1255"/>
      <c r="H50" s="410" t="s">
        <v>2084</v>
      </c>
      <c r="I50" s="416"/>
      <c r="J50" s="417"/>
      <c r="K50" s="418"/>
      <c r="L50" s="418"/>
      <c r="M50" s="418"/>
      <c r="N50" s="419"/>
      <c r="O50" s="416"/>
    </row>
    <row r="51" spans="1:15" ht="15.6" x14ac:dyDescent="0.3">
      <c r="A51" s="381" t="str">
        <f t="shared" si="5"/>
        <v/>
      </c>
      <c r="B51" s="415">
        <v>6</v>
      </c>
      <c r="C51" s="1273"/>
      <c r="D51" s="1238" t="s">
        <v>960</v>
      </c>
      <c r="E51" s="1271" t="str">
        <f>IF(Massnahmen!E51&lt;&gt;"",Massnahmen!E51,"")</f>
        <v/>
      </c>
      <c r="F51" s="1244">
        <f>Massnahmen!I51</f>
        <v>0</v>
      </c>
      <c r="G51" s="1267" t="str">
        <f>Massnahmen!L51</f>
        <v/>
      </c>
      <c r="H51" s="410" t="s">
        <v>2085</v>
      </c>
      <c r="I51" s="416"/>
      <c r="J51" s="417"/>
      <c r="K51" s="418"/>
      <c r="L51" s="418"/>
      <c r="M51" s="418"/>
      <c r="N51" s="419"/>
      <c r="O51" s="416"/>
    </row>
    <row r="52" spans="1:15" ht="15.6" x14ac:dyDescent="0.3">
      <c r="A52" s="381" t="str">
        <f t="shared" si="5"/>
        <v/>
      </c>
      <c r="B52" s="415">
        <v>6</v>
      </c>
      <c r="C52" s="1273"/>
      <c r="D52" s="1239"/>
      <c r="E52" s="1272"/>
      <c r="F52" s="1244"/>
      <c r="G52" s="1255"/>
      <c r="H52" s="410" t="s">
        <v>2086</v>
      </c>
      <c r="I52" s="416"/>
      <c r="J52" s="417"/>
      <c r="K52" s="418"/>
      <c r="L52" s="418"/>
      <c r="M52" s="418"/>
      <c r="N52" s="419"/>
      <c r="O52" s="416"/>
    </row>
    <row r="53" spans="1:15" ht="15.6" x14ac:dyDescent="0.3">
      <c r="A53" s="381" t="str">
        <f t="shared" si="5"/>
        <v/>
      </c>
      <c r="B53" s="415">
        <v>6</v>
      </c>
      <c r="C53" s="1273"/>
      <c r="D53" s="1238" t="s">
        <v>963</v>
      </c>
      <c r="E53" s="1272" t="str">
        <f>IF(Massnahmen!E53&lt;&gt;"",Massnahmen!E53,"")</f>
        <v/>
      </c>
      <c r="F53" s="1244">
        <f>Massnahmen!I53</f>
        <v>0</v>
      </c>
      <c r="G53" s="1267" t="str">
        <f>Massnahmen!L53</f>
        <v/>
      </c>
      <c r="H53" s="410" t="s">
        <v>2087</v>
      </c>
      <c r="I53" s="416"/>
      <c r="J53" s="417"/>
      <c r="K53" s="418"/>
      <c r="L53" s="418"/>
      <c r="M53" s="418"/>
      <c r="N53" s="419"/>
      <c r="O53" s="416"/>
    </row>
    <row r="54" spans="1:15" ht="15.6" x14ac:dyDescent="0.3">
      <c r="A54" s="381" t="str">
        <f t="shared" si="5"/>
        <v/>
      </c>
      <c r="B54" s="415">
        <v>6</v>
      </c>
      <c r="C54" s="1273"/>
      <c r="D54" s="1239"/>
      <c r="E54" s="1272"/>
      <c r="F54" s="1256"/>
      <c r="G54" s="1255"/>
      <c r="H54" s="410" t="s">
        <v>2088</v>
      </c>
      <c r="I54" s="416"/>
      <c r="J54" s="417"/>
      <c r="K54" s="418"/>
      <c r="L54" s="418"/>
      <c r="M54" s="418"/>
      <c r="N54" s="419"/>
      <c r="O54" s="416"/>
    </row>
    <row r="55" spans="1:15" ht="15.6" x14ac:dyDescent="0.3">
      <c r="A55" s="381" t="str">
        <f t="shared" ref="A55:A62" si="6">IF($C$55="","","ok")</f>
        <v/>
      </c>
      <c r="B55" s="402">
        <v>7</v>
      </c>
      <c r="C55" s="1276" t="str">
        <f>IF(Massnahmen!C55&lt;&gt;"",Massnahmen!C55,"")</f>
        <v/>
      </c>
      <c r="D55" s="1246" t="s">
        <v>966</v>
      </c>
      <c r="E55" s="1277" t="str">
        <f>IF(Massnahmen!E55&lt;&gt;"",Massnahmen!E55,"")</f>
        <v/>
      </c>
      <c r="F55" s="1225">
        <f>Massnahmen!I55</f>
        <v>0</v>
      </c>
      <c r="G55" s="1268" t="str">
        <f>Massnahmen!L55</f>
        <v/>
      </c>
      <c r="H55" s="410" t="s">
        <v>2089</v>
      </c>
      <c r="I55" s="411"/>
      <c r="J55" s="412"/>
      <c r="K55" s="420"/>
      <c r="L55" s="420"/>
      <c r="M55" s="420"/>
      <c r="N55" s="421"/>
      <c r="O55" s="411"/>
    </row>
    <row r="56" spans="1:15" ht="15.6" x14ac:dyDescent="0.3">
      <c r="A56" s="381" t="str">
        <f t="shared" si="6"/>
        <v/>
      </c>
      <c r="B56" s="415">
        <v>7</v>
      </c>
      <c r="C56" s="1276"/>
      <c r="D56" s="1247"/>
      <c r="E56" s="1278"/>
      <c r="F56" s="1225"/>
      <c r="G56" s="1235"/>
      <c r="H56" s="410" t="s">
        <v>2090</v>
      </c>
      <c r="I56" s="411"/>
      <c r="J56" s="412"/>
      <c r="K56" s="420"/>
      <c r="L56" s="420"/>
      <c r="M56" s="420"/>
      <c r="N56" s="421"/>
      <c r="O56" s="411"/>
    </row>
    <row r="57" spans="1:15" ht="15.6" x14ac:dyDescent="0.3">
      <c r="A57" s="381" t="str">
        <f t="shared" si="6"/>
        <v/>
      </c>
      <c r="B57" s="415">
        <v>7</v>
      </c>
      <c r="C57" s="1276"/>
      <c r="D57" s="1246" t="s">
        <v>969</v>
      </c>
      <c r="E57" s="1270" t="str">
        <f>IF(Massnahmen!E57&lt;&gt;"",Massnahmen!E57,"")</f>
        <v/>
      </c>
      <c r="F57" s="1225">
        <f>Massnahmen!I57</f>
        <v>0</v>
      </c>
      <c r="G57" s="1268" t="str">
        <f>Massnahmen!L57</f>
        <v/>
      </c>
      <c r="H57" s="410" t="s">
        <v>2091</v>
      </c>
      <c r="I57" s="411"/>
      <c r="J57" s="412"/>
      <c r="K57" s="420"/>
      <c r="L57" s="420"/>
      <c r="M57" s="420"/>
      <c r="N57" s="421"/>
      <c r="O57" s="411"/>
    </row>
    <row r="58" spans="1:15" ht="15.6" x14ac:dyDescent="0.3">
      <c r="A58" s="381" t="str">
        <f t="shared" si="6"/>
        <v/>
      </c>
      <c r="B58" s="415">
        <v>7</v>
      </c>
      <c r="C58" s="1276"/>
      <c r="D58" s="1247"/>
      <c r="E58" s="1270"/>
      <c r="F58" s="1225"/>
      <c r="G58" s="1235"/>
      <c r="H58" s="410" t="s">
        <v>2092</v>
      </c>
      <c r="I58" s="411"/>
      <c r="J58" s="412"/>
      <c r="K58" s="420"/>
      <c r="L58" s="420"/>
      <c r="M58" s="420"/>
      <c r="N58" s="421"/>
      <c r="O58" s="411"/>
    </row>
    <row r="59" spans="1:15" ht="15.6" x14ac:dyDescent="0.3">
      <c r="A59" s="381" t="str">
        <f t="shared" si="6"/>
        <v/>
      </c>
      <c r="B59" s="415">
        <v>7</v>
      </c>
      <c r="C59" s="1276"/>
      <c r="D59" s="1246" t="s">
        <v>972</v>
      </c>
      <c r="E59" s="1269" t="str">
        <f>IF(Massnahmen!E59&lt;&gt;"",Massnahmen!E59,"")</f>
        <v/>
      </c>
      <c r="F59" s="1225">
        <f>Massnahmen!I59</f>
        <v>0</v>
      </c>
      <c r="G59" s="1268" t="str">
        <f>Massnahmen!L59</f>
        <v/>
      </c>
      <c r="H59" s="410" t="s">
        <v>2093</v>
      </c>
      <c r="I59" s="411"/>
      <c r="J59" s="412"/>
      <c r="K59" s="420"/>
      <c r="L59" s="420"/>
      <c r="M59" s="420"/>
      <c r="N59" s="421"/>
      <c r="O59" s="411"/>
    </row>
    <row r="60" spans="1:15" ht="15.6" x14ac:dyDescent="0.3">
      <c r="A60" s="381" t="str">
        <f t="shared" si="6"/>
        <v/>
      </c>
      <c r="B60" s="415">
        <v>7</v>
      </c>
      <c r="C60" s="1276"/>
      <c r="D60" s="1247"/>
      <c r="E60" s="1270"/>
      <c r="F60" s="1225"/>
      <c r="G60" s="1235"/>
      <c r="H60" s="410" t="s">
        <v>2094</v>
      </c>
      <c r="I60" s="411"/>
      <c r="J60" s="412"/>
      <c r="K60" s="420"/>
      <c r="L60" s="420"/>
      <c r="M60" s="420"/>
      <c r="N60" s="421"/>
      <c r="O60" s="411"/>
    </row>
    <row r="61" spans="1:15" ht="15.6" x14ac:dyDescent="0.3">
      <c r="A61" s="381" t="str">
        <f t="shared" si="6"/>
        <v/>
      </c>
      <c r="B61" s="415">
        <v>7</v>
      </c>
      <c r="C61" s="1276"/>
      <c r="D61" s="1246" t="s">
        <v>975</v>
      </c>
      <c r="E61" s="1270" t="str">
        <f>IF(Massnahmen!E61&lt;&gt;"",Massnahmen!E61,"")</f>
        <v/>
      </c>
      <c r="F61" s="1225">
        <f>Massnahmen!I61</f>
        <v>0</v>
      </c>
      <c r="G61" s="1268" t="str">
        <f>Massnahmen!L61</f>
        <v/>
      </c>
      <c r="H61" s="410" t="s">
        <v>2095</v>
      </c>
      <c r="I61" s="411"/>
      <c r="J61" s="412"/>
      <c r="K61" s="420"/>
      <c r="L61" s="420"/>
      <c r="M61" s="420"/>
      <c r="N61" s="421"/>
      <c r="O61" s="411"/>
    </row>
    <row r="62" spans="1:15" ht="15.6" x14ac:dyDescent="0.3">
      <c r="A62" s="381" t="str">
        <f t="shared" si="6"/>
        <v/>
      </c>
      <c r="B62" s="415">
        <v>7</v>
      </c>
      <c r="C62" s="1276"/>
      <c r="D62" s="1247"/>
      <c r="E62" s="1270"/>
      <c r="F62" s="1236"/>
      <c r="G62" s="1235"/>
      <c r="H62" s="410" t="s">
        <v>2096</v>
      </c>
      <c r="I62" s="411"/>
      <c r="J62" s="412"/>
      <c r="K62" s="420"/>
      <c r="L62" s="420"/>
      <c r="M62" s="420"/>
      <c r="N62" s="421"/>
      <c r="O62" s="411"/>
    </row>
    <row r="63" spans="1:15" ht="15.6" x14ac:dyDescent="0.3">
      <c r="A63" s="381" t="str">
        <f t="shared" ref="A63:A70" si="7">IF($C$63="","","ok")</f>
        <v/>
      </c>
      <c r="B63" s="402">
        <v>8</v>
      </c>
      <c r="C63" s="1273" t="str">
        <f>IF(Massnahmen!C63&lt;&gt;"",Massnahmen!C63,"")</f>
        <v/>
      </c>
      <c r="D63" s="1238" t="s">
        <v>978</v>
      </c>
      <c r="E63" s="1274" t="str">
        <f>IF(Massnahmen!E63&lt;&gt;"",Massnahmen!E63,"")</f>
        <v/>
      </c>
      <c r="F63" s="1244">
        <f>Massnahmen!I63</f>
        <v>0</v>
      </c>
      <c r="G63" s="1267" t="str">
        <f>Massnahmen!L63</f>
        <v/>
      </c>
      <c r="H63" s="410" t="s">
        <v>2097</v>
      </c>
      <c r="I63" s="416"/>
      <c r="J63" s="417"/>
      <c r="K63" s="422"/>
      <c r="L63" s="422"/>
      <c r="M63" s="422"/>
      <c r="N63" s="423"/>
      <c r="O63" s="416"/>
    </row>
    <row r="64" spans="1:15" ht="15.6" x14ac:dyDescent="0.3">
      <c r="A64" s="381" t="str">
        <f t="shared" si="7"/>
        <v/>
      </c>
      <c r="B64" s="415">
        <v>8</v>
      </c>
      <c r="C64" s="1273"/>
      <c r="D64" s="1239"/>
      <c r="E64" s="1275"/>
      <c r="F64" s="1244"/>
      <c r="G64" s="1255"/>
      <c r="H64" s="410" t="s">
        <v>2098</v>
      </c>
      <c r="I64" s="416"/>
      <c r="J64" s="417"/>
      <c r="K64" s="422"/>
      <c r="L64" s="422"/>
      <c r="M64" s="422"/>
      <c r="N64" s="423"/>
      <c r="O64" s="416"/>
    </row>
    <row r="65" spans="1:15" ht="15.6" x14ac:dyDescent="0.3">
      <c r="A65" s="381" t="str">
        <f t="shared" si="7"/>
        <v/>
      </c>
      <c r="B65" s="415">
        <v>8</v>
      </c>
      <c r="C65" s="1273"/>
      <c r="D65" s="1238" t="s">
        <v>981</v>
      </c>
      <c r="E65" s="1272" t="str">
        <f>IF(Massnahmen!E65&lt;&gt;"",Massnahmen!E65,"")</f>
        <v/>
      </c>
      <c r="F65" s="1244">
        <f>Massnahmen!I65</f>
        <v>0</v>
      </c>
      <c r="G65" s="1267" t="str">
        <f>Massnahmen!L65</f>
        <v/>
      </c>
      <c r="H65" s="410" t="s">
        <v>2099</v>
      </c>
      <c r="I65" s="416"/>
      <c r="J65" s="417"/>
      <c r="K65" s="422"/>
      <c r="L65" s="422"/>
      <c r="M65" s="422"/>
      <c r="N65" s="423"/>
      <c r="O65" s="416"/>
    </row>
    <row r="66" spans="1:15" ht="15.6" x14ac:dyDescent="0.3">
      <c r="A66" s="381" t="str">
        <f t="shared" si="7"/>
        <v/>
      </c>
      <c r="B66" s="415">
        <v>8</v>
      </c>
      <c r="C66" s="1273"/>
      <c r="D66" s="1239"/>
      <c r="E66" s="1272"/>
      <c r="F66" s="1244"/>
      <c r="G66" s="1255"/>
      <c r="H66" s="410" t="s">
        <v>2100</v>
      </c>
      <c r="I66" s="416"/>
      <c r="J66" s="417"/>
      <c r="K66" s="422"/>
      <c r="L66" s="422"/>
      <c r="M66" s="422"/>
      <c r="N66" s="423"/>
      <c r="O66" s="416"/>
    </row>
    <row r="67" spans="1:15" ht="15.6" x14ac:dyDescent="0.3">
      <c r="A67" s="381" t="str">
        <f t="shared" si="7"/>
        <v/>
      </c>
      <c r="B67" s="415">
        <v>8</v>
      </c>
      <c r="C67" s="1273"/>
      <c r="D67" s="1238" t="s">
        <v>984</v>
      </c>
      <c r="E67" s="1271" t="str">
        <f>IF(Massnahmen!E67&lt;&gt;"",Massnahmen!E67,"")</f>
        <v/>
      </c>
      <c r="F67" s="1244">
        <f>Massnahmen!I67</f>
        <v>0</v>
      </c>
      <c r="G67" s="1267" t="str">
        <f>Massnahmen!L67</f>
        <v/>
      </c>
      <c r="H67" s="410" t="s">
        <v>2101</v>
      </c>
      <c r="I67" s="416"/>
      <c r="J67" s="417"/>
      <c r="K67" s="422"/>
      <c r="L67" s="422"/>
      <c r="M67" s="422"/>
      <c r="N67" s="423"/>
      <c r="O67" s="416"/>
    </row>
    <row r="68" spans="1:15" ht="15.6" x14ac:dyDescent="0.3">
      <c r="A68" s="381" t="str">
        <f t="shared" si="7"/>
        <v/>
      </c>
      <c r="B68" s="415">
        <v>8</v>
      </c>
      <c r="C68" s="1273"/>
      <c r="D68" s="1239"/>
      <c r="E68" s="1272"/>
      <c r="F68" s="1244"/>
      <c r="G68" s="1255"/>
      <c r="H68" s="410" t="s">
        <v>2102</v>
      </c>
      <c r="I68" s="416"/>
      <c r="J68" s="417"/>
      <c r="K68" s="422"/>
      <c r="L68" s="422"/>
      <c r="M68" s="422"/>
      <c r="N68" s="423"/>
      <c r="O68" s="416"/>
    </row>
    <row r="69" spans="1:15" ht="15.6" x14ac:dyDescent="0.3">
      <c r="A69" s="381" t="str">
        <f t="shared" si="7"/>
        <v/>
      </c>
      <c r="B69" s="415">
        <v>8</v>
      </c>
      <c r="C69" s="1273"/>
      <c r="D69" s="1238" t="s">
        <v>987</v>
      </c>
      <c r="E69" s="1272" t="str">
        <f>IF(Massnahmen!E69&lt;&gt;"",Massnahmen!E69,"")</f>
        <v/>
      </c>
      <c r="F69" s="1244">
        <f>Massnahmen!I69</f>
        <v>0</v>
      </c>
      <c r="G69" s="1267" t="str">
        <f>Massnahmen!L69</f>
        <v/>
      </c>
      <c r="H69" s="410" t="s">
        <v>2103</v>
      </c>
      <c r="I69" s="416"/>
      <c r="J69" s="417"/>
      <c r="K69" s="422"/>
      <c r="L69" s="422"/>
      <c r="M69" s="422"/>
      <c r="N69" s="423"/>
      <c r="O69" s="416"/>
    </row>
    <row r="70" spans="1:15" ht="15.6" x14ac:dyDescent="0.3">
      <c r="A70" s="381" t="str">
        <f t="shared" si="7"/>
        <v/>
      </c>
      <c r="B70" s="415">
        <v>8</v>
      </c>
      <c r="C70" s="1273"/>
      <c r="D70" s="1239"/>
      <c r="E70" s="1272"/>
      <c r="F70" s="1256"/>
      <c r="G70" s="1255"/>
      <c r="H70" s="410" t="s">
        <v>2104</v>
      </c>
      <c r="I70" s="416"/>
      <c r="J70" s="417"/>
      <c r="K70" s="422"/>
      <c r="L70" s="422"/>
      <c r="M70" s="422"/>
      <c r="N70" s="423"/>
      <c r="O70" s="416"/>
    </row>
    <row r="71" spans="1:15" ht="15.6" x14ac:dyDescent="0.3">
      <c r="A71" s="381" t="str">
        <f t="shared" ref="A71:A78" si="8">IF($C$71="","","ok")</f>
        <v/>
      </c>
      <c r="B71" s="402">
        <v>9</v>
      </c>
      <c r="C71" s="1276" t="str">
        <f>IF(Massnahmen!C71&lt;&gt;"",Massnahmen!C71,"")</f>
        <v/>
      </c>
      <c r="D71" s="1246" t="s">
        <v>990</v>
      </c>
      <c r="E71" s="1277" t="str">
        <f>IF(Massnahmen!E71&lt;&gt;"",Massnahmen!E71,"")</f>
        <v/>
      </c>
      <c r="F71" s="1225">
        <f>Massnahmen!I71</f>
        <v>0</v>
      </c>
      <c r="G71" s="1268" t="str">
        <f>Massnahmen!L71</f>
        <v/>
      </c>
      <c r="H71" s="410" t="s">
        <v>2105</v>
      </c>
      <c r="I71" s="411"/>
      <c r="J71" s="412"/>
      <c r="K71" s="420"/>
      <c r="L71" s="420"/>
      <c r="M71" s="420"/>
      <c r="N71" s="421"/>
      <c r="O71" s="411"/>
    </row>
    <row r="72" spans="1:15" ht="15.6" x14ac:dyDescent="0.3">
      <c r="A72" s="381" t="str">
        <f t="shared" si="8"/>
        <v/>
      </c>
      <c r="B72" s="415">
        <v>9</v>
      </c>
      <c r="C72" s="1276"/>
      <c r="D72" s="1247"/>
      <c r="E72" s="1278"/>
      <c r="F72" s="1225"/>
      <c r="G72" s="1235"/>
      <c r="H72" s="410" t="s">
        <v>2106</v>
      </c>
      <c r="I72" s="411"/>
      <c r="J72" s="412"/>
      <c r="K72" s="420"/>
      <c r="L72" s="420"/>
      <c r="M72" s="420"/>
      <c r="N72" s="421"/>
      <c r="O72" s="411"/>
    </row>
    <row r="73" spans="1:15" ht="15.6" x14ac:dyDescent="0.3">
      <c r="A73" s="381" t="str">
        <f t="shared" si="8"/>
        <v/>
      </c>
      <c r="B73" s="415">
        <v>9</v>
      </c>
      <c r="C73" s="1276"/>
      <c r="D73" s="1246" t="s">
        <v>993</v>
      </c>
      <c r="E73" s="1270" t="str">
        <f>IF(Massnahmen!E73&lt;&gt;"",Massnahmen!E73,"")</f>
        <v/>
      </c>
      <c r="F73" s="1225">
        <f>Massnahmen!I73</f>
        <v>0</v>
      </c>
      <c r="G73" s="1268" t="str">
        <f>Massnahmen!L73</f>
        <v/>
      </c>
      <c r="H73" s="410" t="s">
        <v>2107</v>
      </c>
      <c r="I73" s="411"/>
      <c r="J73" s="412"/>
      <c r="K73" s="420"/>
      <c r="L73" s="420"/>
      <c r="M73" s="420"/>
      <c r="N73" s="421"/>
      <c r="O73" s="411"/>
    </row>
    <row r="74" spans="1:15" ht="15.6" x14ac:dyDescent="0.3">
      <c r="A74" s="381" t="str">
        <f t="shared" si="8"/>
        <v/>
      </c>
      <c r="B74" s="415">
        <v>9</v>
      </c>
      <c r="C74" s="1276"/>
      <c r="D74" s="1247"/>
      <c r="E74" s="1270"/>
      <c r="F74" s="1225"/>
      <c r="G74" s="1235"/>
      <c r="H74" s="410" t="s">
        <v>2108</v>
      </c>
      <c r="I74" s="411"/>
      <c r="J74" s="412"/>
      <c r="K74" s="420"/>
      <c r="L74" s="420"/>
      <c r="M74" s="420"/>
      <c r="N74" s="421"/>
      <c r="O74" s="411"/>
    </row>
    <row r="75" spans="1:15" ht="15.6" x14ac:dyDescent="0.3">
      <c r="A75" s="381" t="str">
        <f t="shared" si="8"/>
        <v/>
      </c>
      <c r="B75" s="415">
        <v>9</v>
      </c>
      <c r="C75" s="1276"/>
      <c r="D75" s="1246" t="s">
        <v>996</v>
      </c>
      <c r="E75" s="1269" t="str">
        <f>IF(Massnahmen!E75&lt;&gt;"",Massnahmen!E75,"")</f>
        <v/>
      </c>
      <c r="F75" s="1225">
        <f>Massnahmen!I75</f>
        <v>0</v>
      </c>
      <c r="G75" s="1268" t="str">
        <f>Massnahmen!L75</f>
        <v/>
      </c>
      <c r="H75" s="410" t="s">
        <v>2109</v>
      </c>
      <c r="I75" s="411"/>
      <c r="J75" s="412"/>
      <c r="K75" s="420"/>
      <c r="L75" s="420"/>
      <c r="M75" s="420"/>
      <c r="N75" s="421"/>
      <c r="O75" s="411"/>
    </row>
    <row r="76" spans="1:15" ht="15.6" x14ac:dyDescent="0.3">
      <c r="A76" s="381" t="str">
        <f t="shared" si="8"/>
        <v/>
      </c>
      <c r="B76" s="415">
        <v>9</v>
      </c>
      <c r="C76" s="1276"/>
      <c r="D76" s="1247"/>
      <c r="E76" s="1270"/>
      <c r="F76" s="1225"/>
      <c r="G76" s="1235"/>
      <c r="H76" s="410" t="s">
        <v>2110</v>
      </c>
      <c r="I76" s="411"/>
      <c r="J76" s="412"/>
      <c r="K76" s="420"/>
      <c r="L76" s="420"/>
      <c r="M76" s="420"/>
      <c r="N76" s="421"/>
      <c r="O76" s="411"/>
    </row>
    <row r="77" spans="1:15" ht="15.6" x14ac:dyDescent="0.3">
      <c r="A77" s="381" t="str">
        <f t="shared" si="8"/>
        <v/>
      </c>
      <c r="B77" s="415">
        <v>9</v>
      </c>
      <c r="C77" s="1276"/>
      <c r="D77" s="1246" t="s">
        <v>999</v>
      </c>
      <c r="E77" s="1270" t="str">
        <f>IF(Massnahmen!E77&lt;&gt;"",Massnahmen!E77,"")</f>
        <v/>
      </c>
      <c r="F77" s="1225">
        <f>Massnahmen!I77</f>
        <v>0</v>
      </c>
      <c r="G77" s="1268" t="str">
        <f>Massnahmen!L77</f>
        <v/>
      </c>
      <c r="H77" s="410" t="s">
        <v>2111</v>
      </c>
      <c r="I77" s="411"/>
      <c r="J77" s="412"/>
      <c r="K77" s="420"/>
      <c r="L77" s="420"/>
      <c r="M77" s="420"/>
      <c r="N77" s="421"/>
      <c r="O77" s="411"/>
    </row>
    <row r="78" spans="1:15" ht="15.6" x14ac:dyDescent="0.3">
      <c r="A78" s="381" t="str">
        <f t="shared" si="8"/>
        <v/>
      </c>
      <c r="B78" s="415">
        <v>9</v>
      </c>
      <c r="C78" s="1276"/>
      <c r="D78" s="1247"/>
      <c r="E78" s="1270"/>
      <c r="F78" s="1236"/>
      <c r="G78" s="1235"/>
      <c r="H78" s="410" t="s">
        <v>2112</v>
      </c>
      <c r="I78" s="411"/>
      <c r="J78" s="412"/>
      <c r="K78" s="420"/>
      <c r="L78" s="420"/>
      <c r="M78" s="420"/>
      <c r="N78" s="421"/>
      <c r="O78" s="411"/>
    </row>
    <row r="79" spans="1:15" ht="15.6" x14ac:dyDescent="0.3">
      <c r="A79" s="381" t="str">
        <f t="shared" ref="A79:A86" si="9">IF($C$79="","","ok")</f>
        <v/>
      </c>
      <c r="B79" s="402">
        <v>10</v>
      </c>
      <c r="C79" s="1273" t="str">
        <f>IF(Massnahmen!C79&lt;&gt;"",Massnahmen!C79,"")</f>
        <v/>
      </c>
      <c r="D79" s="1238" t="s">
        <v>1002</v>
      </c>
      <c r="E79" s="1274" t="str">
        <f>IF(Massnahmen!E79&lt;&gt;"",Massnahmen!E79,"")</f>
        <v/>
      </c>
      <c r="F79" s="1244">
        <f>Massnahmen!I79</f>
        <v>0</v>
      </c>
      <c r="G79" s="1267" t="str">
        <f>Massnahmen!L79</f>
        <v/>
      </c>
      <c r="H79" s="410" t="s">
        <v>2113</v>
      </c>
      <c r="I79" s="416"/>
      <c r="J79" s="417"/>
      <c r="K79" s="422"/>
      <c r="L79" s="422"/>
      <c r="M79" s="422"/>
      <c r="N79" s="423"/>
      <c r="O79" s="416"/>
    </row>
    <row r="80" spans="1:15" ht="15.6" x14ac:dyDescent="0.3">
      <c r="A80" s="381" t="str">
        <f t="shared" si="9"/>
        <v/>
      </c>
      <c r="B80" s="415">
        <v>10</v>
      </c>
      <c r="C80" s="1273"/>
      <c r="D80" s="1239"/>
      <c r="E80" s="1275"/>
      <c r="F80" s="1244"/>
      <c r="G80" s="1255"/>
      <c r="H80" s="410" t="s">
        <v>2114</v>
      </c>
      <c r="I80" s="416"/>
      <c r="J80" s="417"/>
      <c r="K80" s="422"/>
      <c r="L80" s="422"/>
      <c r="M80" s="422"/>
      <c r="N80" s="423"/>
      <c r="O80" s="416"/>
    </row>
    <row r="81" spans="1:15" ht="15.6" x14ac:dyDescent="0.3">
      <c r="A81" s="381" t="str">
        <f t="shared" si="9"/>
        <v/>
      </c>
      <c r="B81" s="415">
        <v>10</v>
      </c>
      <c r="C81" s="1273"/>
      <c r="D81" s="1238" t="s">
        <v>1005</v>
      </c>
      <c r="E81" s="1272" t="str">
        <f>IF(Massnahmen!E81&lt;&gt;"",Massnahmen!E81,"")</f>
        <v/>
      </c>
      <c r="F81" s="1244">
        <f>Massnahmen!I81</f>
        <v>0</v>
      </c>
      <c r="G81" s="1267" t="str">
        <f>Massnahmen!L81</f>
        <v/>
      </c>
      <c r="H81" s="410" t="s">
        <v>2115</v>
      </c>
      <c r="I81" s="416"/>
      <c r="J81" s="417"/>
      <c r="K81" s="422"/>
      <c r="L81" s="422"/>
      <c r="M81" s="422"/>
      <c r="N81" s="423"/>
      <c r="O81" s="416"/>
    </row>
    <row r="82" spans="1:15" ht="15.6" x14ac:dyDescent="0.3">
      <c r="A82" s="381" t="str">
        <f t="shared" si="9"/>
        <v/>
      </c>
      <c r="B82" s="415">
        <v>10</v>
      </c>
      <c r="C82" s="1273"/>
      <c r="D82" s="1239"/>
      <c r="E82" s="1272"/>
      <c r="F82" s="1244"/>
      <c r="G82" s="1255"/>
      <c r="H82" s="410" t="s">
        <v>2116</v>
      </c>
      <c r="I82" s="416"/>
      <c r="J82" s="417"/>
      <c r="K82" s="422"/>
      <c r="L82" s="422"/>
      <c r="M82" s="422"/>
      <c r="N82" s="423"/>
      <c r="O82" s="416"/>
    </row>
    <row r="83" spans="1:15" ht="15.6" x14ac:dyDescent="0.3">
      <c r="A83" s="381" t="str">
        <f t="shared" si="9"/>
        <v/>
      </c>
      <c r="B83" s="415">
        <v>10</v>
      </c>
      <c r="C83" s="1273"/>
      <c r="D83" s="1238" t="s">
        <v>1008</v>
      </c>
      <c r="E83" s="1271" t="str">
        <f>IF(Massnahmen!E83&lt;&gt;"",Massnahmen!E83,"")</f>
        <v/>
      </c>
      <c r="F83" s="1244">
        <f>Massnahmen!I83</f>
        <v>0</v>
      </c>
      <c r="G83" s="1267" t="str">
        <f>Massnahmen!L83</f>
        <v/>
      </c>
      <c r="H83" s="410" t="s">
        <v>2117</v>
      </c>
      <c r="I83" s="416"/>
      <c r="J83" s="417"/>
      <c r="K83" s="422"/>
      <c r="L83" s="422"/>
      <c r="M83" s="422"/>
      <c r="N83" s="423"/>
      <c r="O83" s="416"/>
    </row>
    <row r="84" spans="1:15" ht="15.6" x14ac:dyDescent="0.3">
      <c r="A84" s="381" t="str">
        <f t="shared" si="9"/>
        <v/>
      </c>
      <c r="B84" s="415">
        <v>10</v>
      </c>
      <c r="C84" s="1273"/>
      <c r="D84" s="1239"/>
      <c r="E84" s="1272"/>
      <c r="F84" s="1244"/>
      <c r="G84" s="1255"/>
      <c r="H84" s="410" t="s">
        <v>2118</v>
      </c>
      <c r="I84" s="416"/>
      <c r="J84" s="417"/>
      <c r="K84" s="422"/>
      <c r="L84" s="422"/>
      <c r="M84" s="422"/>
      <c r="N84" s="423"/>
      <c r="O84" s="416"/>
    </row>
    <row r="85" spans="1:15" ht="15.6" x14ac:dyDescent="0.3">
      <c r="A85" s="381" t="str">
        <f t="shared" si="9"/>
        <v/>
      </c>
      <c r="B85" s="415">
        <v>10</v>
      </c>
      <c r="C85" s="1273"/>
      <c r="D85" s="1238" t="s">
        <v>1011</v>
      </c>
      <c r="E85" s="1272" t="str">
        <f>IF(Massnahmen!E85&lt;&gt;"",Massnahmen!E85,"")</f>
        <v/>
      </c>
      <c r="F85" s="1244">
        <f>Massnahmen!I85</f>
        <v>0</v>
      </c>
      <c r="G85" s="1267" t="str">
        <f>Massnahmen!L85</f>
        <v/>
      </c>
      <c r="H85" s="410" t="s">
        <v>2119</v>
      </c>
      <c r="I85" s="416"/>
      <c r="J85" s="417"/>
      <c r="K85" s="422"/>
      <c r="L85" s="422"/>
      <c r="M85" s="422"/>
      <c r="N85" s="423"/>
      <c r="O85" s="416"/>
    </row>
    <row r="86" spans="1:15" ht="15.6" x14ac:dyDescent="0.3">
      <c r="A86" s="381" t="str">
        <f t="shared" si="9"/>
        <v/>
      </c>
      <c r="B86" s="415">
        <v>10</v>
      </c>
      <c r="C86" s="1273"/>
      <c r="D86" s="1239"/>
      <c r="E86" s="1272"/>
      <c r="F86" s="1256"/>
      <c r="G86" s="1255"/>
      <c r="H86" s="410" t="s">
        <v>2120</v>
      </c>
      <c r="I86" s="416"/>
      <c r="J86" s="417"/>
      <c r="K86" s="422"/>
      <c r="L86" s="422"/>
      <c r="M86" s="422"/>
      <c r="N86" s="423"/>
      <c r="O86" s="416"/>
    </row>
    <row r="87" spans="1:15" s="424" customFormat="1" ht="15.6" x14ac:dyDescent="0.3">
      <c r="A87" s="381" t="str">
        <f>IF($C$87="","","ok")</f>
        <v>ok</v>
      </c>
      <c r="C87" s="130" t="s">
        <v>2792</v>
      </c>
      <c r="D87" s="93"/>
      <c r="E87" s="403"/>
      <c r="F87" s="425"/>
      <c r="G87" s="426"/>
      <c r="H87" s="427"/>
      <c r="I87" s="428"/>
      <c r="J87" s="428"/>
      <c r="K87" s="428"/>
      <c r="L87" s="428"/>
      <c r="M87" s="428"/>
      <c r="N87" s="426"/>
      <c r="O87" s="428" t="str">
        <f t="shared" ref="O87" si="10">IF($C$79="","","drucken")</f>
        <v/>
      </c>
    </row>
    <row r="88" spans="1:15" ht="15.6" x14ac:dyDescent="0.3">
      <c r="F88" s="431"/>
      <c r="G88" s="432"/>
      <c r="H88" s="427"/>
      <c r="I88" s="433"/>
      <c r="J88" s="433"/>
      <c r="K88" s="433"/>
      <c r="L88" s="433"/>
      <c r="M88" s="433"/>
      <c r="N88" s="432"/>
      <c r="O88" s="433"/>
    </row>
    <row r="89" spans="1:15" ht="18.75" customHeight="1" x14ac:dyDescent="0.3">
      <c r="F89" s="431"/>
      <c r="G89" s="432"/>
      <c r="H89" s="427"/>
      <c r="I89" s="433"/>
      <c r="J89" s="433"/>
      <c r="K89" s="433"/>
      <c r="L89" s="433"/>
      <c r="M89" s="433"/>
      <c r="N89" s="432"/>
      <c r="O89" s="433"/>
    </row>
    <row r="90" spans="1:15" ht="18.75" customHeight="1" x14ac:dyDescent="0.3">
      <c r="F90" s="431"/>
      <c r="G90" s="432"/>
      <c r="H90" s="427"/>
      <c r="I90" s="433"/>
      <c r="J90" s="433"/>
      <c r="K90" s="433"/>
      <c r="L90" s="433"/>
      <c r="M90" s="433"/>
      <c r="N90" s="432"/>
      <c r="O90" s="433"/>
    </row>
    <row r="91" spans="1:15" ht="18.75" customHeight="1" x14ac:dyDescent="0.3">
      <c r="F91" s="431"/>
      <c r="G91" s="432"/>
      <c r="H91" s="427"/>
      <c r="I91" s="433"/>
      <c r="J91" s="433"/>
      <c r="K91" s="433"/>
      <c r="L91" s="433"/>
      <c r="M91" s="433"/>
      <c r="N91" s="432"/>
      <c r="O91" s="433"/>
    </row>
    <row r="92" spans="1:15" ht="18.75" customHeight="1" x14ac:dyDescent="0.3">
      <c r="F92" s="431"/>
      <c r="G92" s="432"/>
      <c r="H92" s="427"/>
      <c r="I92" s="433"/>
      <c r="J92" s="433"/>
      <c r="K92" s="433"/>
      <c r="L92" s="433"/>
      <c r="M92" s="433"/>
      <c r="N92" s="432"/>
      <c r="O92" s="433"/>
    </row>
    <row r="93" spans="1:15" ht="18.75" customHeight="1" x14ac:dyDescent="0.3">
      <c r="F93" s="431"/>
      <c r="G93" s="432"/>
      <c r="H93" s="427"/>
      <c r="I93" s="433"/>
      <c r="J93" s="433"/>
      <c r="K93" s="433"/>
      <c r="L93" s="433"/>
      <c r="M93" s="433"/>
      <c r="N93" s="432"/>
      <c r="O93" s="433"/>
    </row>
  </sheetData>
  <sheetProtection sheet="1" objects="1" scenarios="1" formatCells="0" formatColumns="0" formatRows="0" insertHyperlinks="0" selectLockedCells="1" sort="0" autoFilter="0"/>
  <autoFilter ref="A6:N87" xr:uid="{00000000-0009-0000-0000-000028000000}"/>
  <mergeCells count="170">
    <mergeCell ref="G7:G8"/>
    <mergeCell ref="F9:F10"/>
    <mergeCell ref="C7:C14"/>
    <mergeCell ref="D7:D8"/>
    <mergeCell ref="E7:E8"/>
    <mergeCell ref="F7:F8"/>
    <mergeCell ref="D13:D14"/>
    <mergeCell ref="E13:E14"/>
    <mergeCell ref="G23:G24"/>
    <mergeCell ref="E11:E12"/>
    <mergeCell ref="D11:D12"/>
    <mergeCell ref="E9:E10"/>
    <mergeCell ref="D9:D10"/>
    <mergeCell ref="D17:D18"/>
    <mergeCell ref="F19:F20"/>
    <mergeCell ref="G15:G16"/>
    <mergeCell ref="F17:F18"/>
    <mergeCell ref="F13:F14"/>
    <mergeCell ref="G13:G14"/>
    <mergeCell ref="G9:G10"/>
    <mergeCell ref="F11:F12"/>
    <mergeCell ref="G11:G12"/>
    <mergeCell ref="F25:F26"/>
    <mergeCell ref="G21:G22"/>
    <mergeCell ref="C23:C30"/>
    <mergeCell ref="D23:D24"/>
    <mergeCell ref="E23:E24"/>
    <mergeCell ref="F23:F24"/>
    <mergeCell ref="D21:D22"/>
    <mergeCell ref="E21:E22"/>
    <mergeCell ref="F21:F22"/>
    <mergeCell ref="C15:C22"/>
    <mergeCell ref="D15:D16"/>
    <mergeCell ref="E15:E16"/>
    <mergeCell ref="F15:F16"/>
    <mergeCell ref="G29:G30"/>
    <mergeCell ref="E29:E30"/>
    <mergeCell ref="D29:D30"/>
    <mergeCell ref="G25:G26"/>
    <mergeCell ref="E25:E26"/>
    <mergeCell ref="D25:D26"/>
    <mergeCell ref="G19:G20"/>
    <mergeCell ref="E19:E20"/>
    <mergeCell ref="D19:D20"/>
    <mergeCell ref="G17:G18"/>
    <mergeCell ref="E17:E18"/>
    <mergeCell ref="G41:G42"/>
    <mergeCell ref="F43:F44"/>
    <mergeCell ref="G43:G44"/>
    <mergeCell ref="G39:G40"/>
    <mergeCell ref="F41:F42"/>
    <mergeCell ref="F37:F38"/>
    <mergeCell ref="G37:G38"/>
    <mergeCell ref="C39:C46"/>
    <mergeCell ref="D39:D40"/>
    <mergeCell ref="E39:E40"/>
    <mergeCell ref="F39:F40"/>
    <mergeCell ref="C31:C38"/>
    <mergeCell ref="D31:D32"/>
    <mergeCell ref="E31:E32"/>
    <mergeCell ref="F31:F32"/>
    <mergeCell ref="D37:D38"/>
    <mergeCell ref="E37:E38"/>
    <mergeCell ref="E41:E42"/>
    <mergeCell ref="D41:D42"/>
    <mergeCell ref="E35:E36"/>
    <mergeCell ref="D35:D36"/>
    <mergeCell ref="E33:E34"/>
    <mergeCell ref="D33:D34"/>
    <mergeCell ref="G33:G34"/>
    <mergeCell ref="G47:G48"/>
    <mergeCell ref="F49:F50"/>
    <mergeCell ref="G49:G50"/>
    <mergeCell ref="G45:G46"/>
    <mergeCell ref="C47:C54"/>
    <mergeCell ref="D47:D48"/>
    <mergeCell ref="E47:E48"/>
    <mergeCell ref="F47:F48"/>
    <mergeCell ref="D45:D46"/>
    <mergeCell ref="E45:E46"/>
    <mergeCell ref="F45:F46"/>
    <mergeCell ref="G55:G56"/>
    <mergeCell ref="F57:F58"/>
    <mergeCell ref="C55:C62"/>
    <mergeCell ref="D55:D56"/>
    <mergeCell ref="E55:E56"/>
    <mergeCell ref="F55:F56"/>
    <mergeCell ref="D61:D62"/>
    <mergeCell ref="E61:E62"/>
    <mergeCell ref="G51:G52"/>
    <mergeCell ref="F53:F54"/>
    <mergeCell ref="G53:G54"/>
    <mergeCell ref="D51:D52"/>
    <mergeCell ref="E51:E52"/>
    <mergeCell ref="F51:F52"/>
    <mergeCell ref="G63:G64"/>
    <mergeCell ref="F65:F66"/>
    <mergeCell ref="F61:F62"/>
    <mergeCell ref="G61:G62"/>
    <mergeCell ref="C63:C70"/>
    <mergeCell ref="D63:D64"/>
    <mergeCell ref="E63:E64"/>
    <mergeCell ref="F63:F64"/>
    <mergeCell ref="G57:G58"/>
    <mergeCell ref="F59:F60"/>
    <mergeCell ref="G59:G60"/>
    <mergeCell ref="G69:G70"/>
    <mergeCell ref="C71:C78"/>
    <mergeCell ref="D71:D72"/>
    <mergeCell ref="E71:E72"/>
    <mergeCell ref="F71:F72"/>
    <mergeCell ref="D69:D70"/>
    <mergeCell ref="E69:E70"/>
    <mergeCell ref="F69:F70"/>
    <mergeCell ref="G65:G66"/>
    <mergeCell ref="F67:F68"/>
    <mergeCell ref="G67:G68"/>
    <mergeCell ref="G75:G76"/>
    <mergeCell ref="F77:F78"/>
    <mergeCell ref="G77:G78"/>
    <mergeCell ref="D75:D76"/>
    <mergeCell ref="E75:E76"/>
    <mergeCell ref="F75:F76"/>
    <mergeCell ref="G71:G72"/>
    <mergeCell ref="F73:F74"/>
    <mergeCell ref="G73:G74"/>
    <mergeCell ref="E67:E68"/>
    <mergeCell ref="D67:D68"/>
    <mergeCell ref="E65:E66"/>
    <mergeCell ref="D65:D66"/>
    <mergeCell ref="E77:E78"/>
    <mergeCell ref="F85:F86"/>
    <mergeCell ref="G85:G86"/>
    <mergeCell ref="G81:G82"/>
    <mergeCell ref="F83:F84"/>
    <mergeCell ref="G83:G84"/>
    <mergeCell ref="G79:G80"/>
    <mergeCell ref="F81:F82"/>
    <mergeCell ref="C79:C86"/>
    <mergeCell ref="D79:D80"/>
    <mergeCell ref="E79:E80"/>
    <mergeCell ref="F79:F80"/>
    <mergeCell ref="D85:D86"/>
    <mergeCell ref="E85:E86"/>
    <mergeCell ref="D77:D78"/>
    <mergeCell ref="E73:E74"/>
    <mergeCell ref="D73:D74"/>
    <mergeCell ref="E83:E84"/>
    <mergeCell ref="D83:D84"/>
    <mergeCell ref="E81:E82"/>
    <mergeCell ref="D81:D82"/>
    <mergeCell ref="E43:E44"/>
    <mergeCell ref="D43:D44"/>
    <mergeCell ref="E53:E54"/>
    <mergeCell ref="D53:D54"/>
    <mergeCell ref="E49:E50"/>
    <mergeCell ref="D49:D50"/>
    <mergeCell ref="E59:E60"/>
    <mergeCell ref="D59:D60"/>
    <mergeCell ref="E57:E58"/>
    <mergeCell ref="D57:D58"/>
    <mergeCell ref="F35:F36"/>
    <mergeCell ref="G35:G36"/>
    <mergeCell ref="G31:G32"/>
    <mergeCell ref="F33:F34"/>
    <mergeCell ref="G27:G28"/>
    <mergeCell ref="F29:F30"/>
    <mergeCell ref="D27:D28"/>
    <mergeCell ref="E27:E28"/>
    <mergeCell ref="F27:F28"/>
  </mergeCells>
  <conditionalFormatting sqref="C7:C86">
    <cfRule type="expression" dxfId="42" priority="39">
      <formula>$B7=3</formula>
    </cfRule>
    <cfRule type="expression" dxfId="41" priority="38">
      <formula>$B7=2</formula>
    </cfRule>
    <cfRule type="expression" dxfId="40" priority="37">
      <formula>$B7=1</formula>
    </cfRule>
    <cfRule type="expression" dxfId="39" priority="43">
      <formula>$B7=7</formula>
    </cfRule>
    <cfRule type="expression" dxfId="38" priority="40">
      <formula>$B7=4</formula>
    </cfRule>
    <cfRule type="expression" dxfId="37" priority="41">
      <formula>$B7=5</formula>
    </cfRule>
    <cfRule type="expression" dxfId="36" priority="42">
      <formula>$B7=6</formula>
    </cfRule>
    <cfRule type="expression" dxfId="35" priority="44">
      <formula>$B7=8</formula>
    </cfRule>
    <cfRule type="expression" dxfId="34" priority="45">
      <formula>$B7=9</formula>
    </cfRule>
    <cfRule type="expression" dxfId="33" priority="46">
      <formula>$B7=10</formula>
    </cfRule>
  </conditionalFormatting>
  <conditionalFormatting sqref="E7:F86">
    <cfRule type="expression" dxfId="32" priority="36">
      <formula>$B7=10</formula>
    </cfRule>
    <cfRule type="expression" dxfId="31" priority="35">
      <formula>$B7=9</formula>
    </cfRule>
    <cfRule type="expression" dxfId="30" priority="34">
      <formula>$B7=8</formula>
    </cfRule>
    <cfRule type="expression" dxfId="29" priority="33">
      <formula>$B7=7</formula>
    </cfRule>
    <cfRule type="expression" dxfId="28" priority="32">
      <formula>$B7=6</formula>
    </cfRule>
    <cfRule type="expression" dxfId="27" priority="30">
      <formula>$B7=4</formula>
    </cfRule>
    <cfRule type="expression" dxfId="26" priority="29">
      <formula>$B7=3</formula>
    </cfRule>
    <cfRule type="expression" dxfId="25" priority="28">
      <formula>$B7=2</formula>
    </cfRule>
    <cfRule type="expression" dxfId="24" priority="27">
      <formula>$B7=1</formula>
    </cfRule>
    <cfRule type="expression" dxfId="23" priority="31">
      <formula>$B7=5</formula>
    </cfRule>
  </conditionalFormatting>
  <conditionalFormatting sqref="G7:G86">
    <cfRule type="iconSet" priority="26">
      <iconSet iconSet="3Symbols2" showValue="0" reverse="1">
        <cfvo type="percent" val="0"/>
        <cfvo type="percent" val="33"/>
        <cfvo type="percent" val="67"/>
      </iconSet>
    </cfRule>
  </conditionalFormatting>
  <conditionalFormatting sqref="G87">
    <cfRule type="iconSet" priority="13999">
      <iconSet iconSet="3Symbols2" showValue="0" reverse="1">
        <cfvo type="percent" val="0"/>
        <cfvo type="num" val="1.25"/>
        <cfvo type="num" val="2.25"/>
      </iconSet>
    </cfRule>
  </conditionalFormatting>
  <conditionalFormatting sqref="I7:I86">
    <cfRule type="expression" dxfId="22" priority="22">
      <formula>$B7=9</formula>
    </cfRule>
    <cfRule type="expression" dxfId="21" priority="23">
      <formula>$B7=10</formula>
    </cfRule>
    <cfRule type="expression" dxfId="20" priority="19">
      <formula>$B7=6</formula>
    </cfRule>
    <cfRule type="expression" dxfId="19" priority="14">
      <formula>$B7=1</formula>
    </cfRule>
    <cfRule type="expression" dxfId="18" priority="15">
      <formula>$B7=2</formula>
    </cfRule>
    <cfRule type="expression" dxfId="17" priority="16">
      <formula>$B7=3</formula>
    </cfRule>
    <cfRule type="expression" dxfId="16" priority="17">
      <formula>$B7=4</formula>
    </cfRule>
    <cfRule type="expression" dxfId="15" priority="18">
      <formula>$B7=5</formula>
    </cfRule>
    <cfRule type="expression" dxfId="14" priority="20">
      <formula>$B7=7</formula>
    </cfRule>
    <cfRule type="expression" dxfId="13" priority="21">
      <formula>$B7=8</formula>
    </cfRule>
  </conditionalFormatting>
  <conditionalFormatting sqref="J7:J86">
    <cfRule type="expression" dxfId="12" priority="13">
      <formula>J7=1</formula>
    </cfRule>
    <cfRule type="expression" dxfId="11" priority="12">
      <formula>J7=2</formula>
    </cfRule>
    <cfRule type="expression" dxfId="10" priority="11">
      <formula>J7=3</formula>
    </cfRule>
  </conditionalFormatting>
  <conditionalFormatting sqref="K7:O86">
    <cfRule type="expression" dxfId="9" priority="8">
      <formula>$B7=8</formula>
    </cfRule>
    <cfRule type="expression" dxfId="8" priority="6">
      <formula>$B7=6</formula>
    </cfRule>
    <cfRule type="expression" dxfId="7" priority="5">
      <formula>$B7=5</formula>
    </cfRule>
    <cfRule type="expression" dxfId="6" priority="4">
      <formula>$B7=4</formula>
    </cfRule>
    <cfRule type="expression" dxfId="5" priority="3">
      <formula>$B7=3</formula>
    </cfRule>
    <cfRule type="expression" dxfId="4" priority="2">
      <formula>$B7=2</formula>
    </cfRule>
    <cfRule type="expression" dxfId="3" priority="7">
      <formula>$B7=7</formula>
    </cfRule>
    <cfRule type="expression" dxfId="2" priority="1">
      <formula>$B7=1</formula>
    </cfRule>
    <cfRule type="expression" dxfId="1" priority="10">
      <formula>$B7=10</formula>
    </cfRule>
    <cfRule type="expression" dxfId="0" priority="9">
      <formula>$B7=9</formula>
    </cfRule>
  </conditionalFormatting>
  <conditionalFormatting sqref="N6">
    <cfRule type="iconSet" priority="25">
      <iconSet iconSet="3Symbols2" showValue="0" reverse="1">
        <cfvo type="percent" val="0"/>
        <cfvo type="num" val="1.25"/>
        <cfvo type="num" val="2.25"/>
      </iconSet>
    </cfRule>
  </conditionalFormatting>
  <conditionalFormatting sqref="N7:N86">
    <cfRule type="iconSet" priority="24">
      <iconSet iconSet="3Symbols2" showValue="0" reverse="1">
        <cfvo type="percent" val="0"/>
        <cfvo type="num" val="1.25"/>
        <cfvo type="num" val="2.25"/>
      </iconSet>
    </cfRule>
  </conditionalFormatting>
  <conditionalFormatting sqref="N87">
    <cfRule type="iconSet" priority="14001">
      <iconSet iconSet="3Symbols2" showValue="0" reverse="1">
        <cfvo type="percent" val="0"/>
        <cfvo type="num" val="1.25"/>
        <cfvo type="num" val="2.25"/>
      </iconSet>
    </cfRule>
    <cfRule type="iconSet" priority="14003">
      <iconSet iconSet="3Symbols2" showValue="0" reverse="1">
        <cfvo type="percent" val="0"/>
        <cfvo type="num" val="1.25"/>
        <cfvo type="num" val="2.25"/>
      </iconSet>
    </cfRule>
  </conditionalFormatting>
  <dataValidations count="2">
    <dataValidation type="list" showInputMessage="1" showErrorMessage="1" sqref="N7:N86" xr:uid="{00000000-0002-0000-2800-000000000000}">
      <formula1>"1,2,3"</formula1>
    </dataValidation>
    <dataValidation type="list" allowBlank="1" showInputMessage="1" showErrorMessage="1" sqref="J7:J86" xr:uid="{00000000-0002-0000-2800-000001000000}">
      <formula1>"1,2,3"</formula1>
    </dataValidation>
  </dataValidations>
  <hyperlinks>
    <hyperlink ref="I7" r:id="rId1" xr:uid="{00000000-0004-0000-2800-000000000000}"/>
  </hyperlinks>
  <pageMargins left="0.19685039370078741" right="0.19685039370078741" top="0.31496062992125984" bottom="0.43307086614173229" header="0" footer="0.19685039370078741"/>
  <pageSetup paperSize="8" fitToHeight="2" orientation="landscape" r:id="rId2"/>
  <headerFooter>
    <oddFooter>&amp;L&amp;8(c) S. Imboden&amp;C&amp;8gedruckt am &amp;D&amp;R&amp;8&amp;P/&amp;N</oddFooter>
  </headerFooter>
  <drawing r:id="rId3"/>
  <legacyDrawing r:id="rId4"/>
</worksheet>
</file>

<file path=xl/worksheets/sheet4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sheetPr codeName="Mitarbeiterkennzahlen1">
    <tabColor theme="4" tint="0.39997558519241921"/>
  </sheetPr>
  <dimension ref="A1:R484"/>
  <sheetViews>
    <sheetView showGridLines="0" zoomScaleNormal="100" workbookViewId="0">
      <pane ySplit="1" topLeftCell="A2" activePane="bottomLeft" state="frozen"/>
      <selection activeCell="B1" sqref="B1"/>
      <selection pane="bottomLeft" activeCell="A2" sqref="A2"/>
    </sheetView>
  </sheetViews>
  <sheetFormatPr baseColWidth="10" defaultColWidth="11.44140625" defaultRowHeight="14.4" x14ac:dyDescent="0.3"/>
  <cols>
    <col min="1" max="1" width="0.21875" style="138" customWidth="1"/>
    <col min="2" max="2" width="6.44140625" style="83" customWidth="1"/>
    <col min="3" max="3" width="4.44140625" style="83" customWidth="1"/>
    <col min="4" max="4" width="49.44140625" style="83" customWidth="1"/>
    <col min="5" max="5" width="51.44140625" style="83" customWidth="1"/>
    <col min="6" max="6" width="4" style="83" customWidth="1"/>
    <col min="7" max="16384" width="11.44140625" style="83"/>
  </cols>
  <sheetData>
    <row r="1" spans="1:18" s="82" customFormat="1" ht="42" customHeight="1" x14ac:dyDescent="0.3">
      <c r="A1" s="138"/>
      <c r="C1" s="79" t="str">
        <f ca="1">' '!A516</f>
        <v>I N D I K A T O R E N   Z I E L E</v>
      </c>
      <c r="D1" s="79"/>
      <c r="E1" s="79"/>
      <c r="F1" s="80"/>
      <c r="G1" s="81"/>
      <c r="H1" s="142"/>
      <c r="O1" s="357"/>
      <c r="P1" s="357"/>
      <c r="Q1" s="357"/>
      <c r="R1" s="357"/>
    </row>
    <row r="2" spans="1:18" ht="15.6" x14ac:dyDescent="0.3">
      <c r="A2" s="177"/>
      <c r="C2" s="84"/>
      <c r="D2" s="358"/>
      <c r="O2" s="357"/>
      <c r="P2" s="357"/>
      <c r="Q2" s="357"/>
      <c r="R2" s="357"/>
    </row>
    <row r="3" spans="1:18" ht="4.05" customHeight="1" x14ac:dyDescent="0.3">
      <c r="A3" s="359"/>
    </row>
    <row r="4" spans="1:18" ht="6.6" customHeight="1" x14ac:dyDescent="0.3">
      <c r="A4" s="360"/>
      <c r="D4" s="361"/>
    </row>
    <row r="5" spans="1:18" ht="24" customHeight="1" x14ac:dyDescent="0.3">
      <c r="A5" s="360"/>
      <c r="C5" s="367" t="s">
        <v>1999</v>
      </c>
      <c r="D5" s="368" t="str">
        <f>__s1</f>
        <v>Indikator 1</v>
      </c>
      <c r="E5" s="369"/>
      <c r="F5" s="369"/>
    </row>
    <row r="6" spans="1:18" ht="4.5" customHeight="1" x14ac:dyDescent="0.3">
      <c r="A6" s="360"/>
    </row>
    <row r="7" spans="1:18" x14ac:dyDescent="0.3">
      <c r="A7" s="360"/>
      <c r="C7" s="370"/>
      <c r="D7" s="370" t="str">
        <f ca="1">' '!$A$513</f>
        <v>Beschreibung/Bemerkungen</v>
      </c>
      <c r="E7" s="370"/>
      <c r="F7" s="370"/>
    </row>
    <row r="8" spans="1:18" ht="51" customHeight="1" x14ac:dyDescent="0.3">
      <c r="A8" s="360"/>
      <c r="C8" s="1279"/>
      <c r="D8" s="1279"/>
      <c r="E8" s="1279"/>
      <c r="F8" s="1279"/>
    </row>
    <row r="9" spans="1:18" x14ac:dyDescent="0.3">
      <c r="A9" s="360"/>
      <c r="C9" s="370"/>
      <c r="D9" s="370" t="str">
        <f ca="1">' '!$A$512</f>
        <v>Berechnung</v>
      </c>
      <c r="E9" s="370"/>
      <c r="F9" s="370"/>
    </row>
    <row r="10" spans="1:18" ht="58.05" customHeight="1" x14ac:dyDescent="0.3">
      <c r="A10" s="360"/>
      <c r="C10" s="1279"/>
      <c r="D10" s="1279"/>
      <c r="E10" s="1279" t="s">
        <v>1014</v>
      </c>
      <c r="F10" s="1279"/>
    </row>
    <row r="11" spans="1:18" x14ac:dyDescent="0.3">
      <c r="A11" s="360"/>
      <c r="C11" s="370"/>
      <c r="D11" s="371" t="str">
        <f ca="1">' '!$A$514</f>
        <v>Quelle</v>
      </c>
      <c r="E11" s="370" t="str">
        <f ca="1">' '!$A$515</f>
        <v>Erhebungszeitpunkt &amp; Branchenvergleich</v>
      </c>
      <c r="F11" s="370"/>
    </row>
    <row r="12" spans="1:18" x14ac:dyDescent="0.3">
      <c r="A12" s="360"/>
      <c r="C12" s="1280"/>
      <c r="D12" s="1281"/>
      <c r="E12" s="1280"/>
      <c r="F12" s="1281"/>
    </row>
    <row r="13" spans="1:18" x14ac:dyDescent="0.3">
      <c r="A13" s="360"/>
      <c r="C13" s="1280"/>
      <c r="D13" s="1281"/>
      <c r="E13" s="1280"/>
      <c r="F13" s="1281"/>
    </row>
    <row r="14" spans="1:18" x14ac:dyDescent="0.3">
      <c r="A14" s="360"/>
      <c r="C14" s="1280"/>
      <c r="D14" s="1281"/>
      <c r="E14" s="1280"/>
      <c r="F14" s="1281"/>
    </row>
    <row r="15" spans="1:18" ht="4.5" customHeight="1" x14ac:dyDescent="0.3">
      <c r="A15" s="360"/>
      <c r="C15" s="370"/>
      <c r="D15" s="370"/>
      <c r="E15" s="370"/>
      <c r="F15" s="370"/>
    </row>
    <row r="16" spans="1:18" ht="8.5500000000000007" customHeight="1" x14ac:dyDescent="0.3">
      <c r="A16" s="360"/>
      <c r="D16" s="361"/>
    </row>
    <row r="17" spans="1:6" ht="24" customHeight="1" x14ac:dyDescent="0.3">
      <c r="A17" s="360"/>
      <c r="C17" s="367" t="s">
        <v>2125</v>
      </c>
      <c r="D17" s="368">
        <f>Massnahmen!E9</f>
        <v>0</v>
      </c>
      <c r="E17" s="369"/>
      <c r="F17" s="369"/>
    </row>
    <row r="18" spans="1:6" x14ac:dyDescent="0.3">
      <c r="A18" s="360"/>
    </row>
    <row r="19" spans="1:6" x14ac:dyDescent="0.3">
      <c r="A19" s="360"/>
      <c r="C19" s="370"/>
      <c r="D19" s="370" t="str">
        <f ca="1">' '!$A$513</f>
        <v>Beschreibung/Bemerkungen</v>
      </c>
      <c r="E19" s="370"/>
      <c r="F19" s="370"/>
    </row>
    <row r="20" spans="1:6" x14ac:dyDescent="0.3">
      <c r="A20" s="360"/>
      <c r="C20" s="1279"/>
      <c r="D20" s="1279"/>
      <c r="E20" s="1279"/>
      <c r="F20" s="1279"/>
    </row>
    <row r="21" spans="1:6" x14ac:dyDescent="0.3">
      <c r="A21" s="360"/>
      <c r="C21" s="370"/>
      <c r="D21" s="370" t="str">
        <f ca="1">' '!$A$512</f>
        <v>Berechnung</v>
      </c>
      <c r="E21" s="370"/>
      <c r="F21" s="370"/>
    </row>
    <row r="22" spans="1:6" x14ac:dyDescent="0.3">
      <c r="A22" s="360"/>
      <c r="C22" s="1279"/>
      <c r="D22" s="1279"/>
      <c r="E22" s="1279" t="s">
        <v>1014</v>
      </c>
      <c r="F22" s="1279"/>
    </row>
    <row r="23" spans="1:6" x14ac:dyDescent="0.3">
      <c r="A23" s="360"/>
      <c r="C23" s="370"/>
      <c r="D23" s="371" t="str">
        <f ca="1">' '!$A$514</f>
        <v>Quelle</v>
      </c>
      <c r="E23" s="370" t="str">
        <f ca="1">' '!$A$515</f>
        <v>Erhebungszeitpunkt &amp; Branchenvergleich</v>
      </c>
      <c r="F23" s="370"/>
    </row>
    <row r="24" spans="1:6" x14ac:dyDescent="0.3">
      <c r="A24" s="360"/>
      <c r="C24" s="1280"/>
      <c r="D24" s="1281"/>
      <c r="E24" s="1280"/>
      <c r="F24" s="1281"/>
    </row>
    <row r="25" spans="1:6" x14ac:dyDescent="0.3">
      <c r="A25" s="360"/>
      <c r="C25" s="1280"/>
      <c r="D25" s="1281"/>
      <c r="E25" s="1280"/>
      <c r="F25" s="1281"/>
    </row>
    <row r="26" spans="1:6" x14ac:dyDescent="0.3">
      <c r="A26" s="360"/>
      <c r="C26" s="1280"/>
      <c r="D26" s="1281"/>
      <c r="E26" s="1280"/>
      <c r="F26" s="1281"/>
    </row>
    <row r="27" spans="1:6" x14ac:dyDescent="0.3">
      <c r="A27" s="360"/>
      <c r="C27" s="370"/>
      <c r="D27" s="370"/>
      <c r="E27" s="370"/>
      <c r="F27" s="370"/>
    </row>
    <row r="28" spans="1:6" ht="15.6" x14ac:dyDescent="0.3">
      <c r="A28" s="360"/>
      <c r="D28" s="361"/>
    </row>
    <row r="29" spans="1:6" ht="24" customHeight="1" x14ac:dyDescent="0.3">
      <c r="A29" s="360"/>
      <c r="C29" s="367" t="s">
        <v>2126</v>
      </c>
      <c r="D29" s="368">
        <f>__s3</f>
        <v>0</v>
      </c>
      <c r="E29" s="369"/>
      <c r="F29" s="369"/>
    </row>
    <row r="30" spans="1:6" x14ac:dyDescent="0.3">
      <c r="A30" s="360"/>
    </row>
    <row r="31" spans="1:6" x14ac:dyDescent="0.3">
      <c r="A31" s="360"/>
      <c r="C31" s="370"/>
      <c r="D31" s="370" t="str">
        <f ca="1">' '!$A$513</f>
        <v>Beschreibung/Bemerkungen</v>
      </c>
      <c r="E31" s="370"/>
      <c r="F31" s="370"/>
    </row>
    <row r="32" spans="1:6" x14ac:dyDescent="0.3">
      <c r="A32" s="360"/>
      <c r="C32" s="1279"/>
      <c r="D32" s="1279"/>
      <c r="E32" s="1279"/>
      <c r="F32" s="1279"/>
    </row>
    <row r="33" spans="1:6" x14ac:dyDescent="0.3">
      <c r="A33" s="360"/>
      <c r="C33" s="370"/>
      <c r="D33" s="370" t="str">
        <f ca="1">' '!$A$512</f>
        <v>Berechnung</v>
      </c>
      <c r="E33" s="370"/>
      <c r="F33" s="370"/>
    </row>
    <row r="34" spans="1:6" x14ac:dyDescent="0.3">
      <c r="A34" s="360"/>
      <c r="C34" s="1279"/>
      <c r="D34" s="1279"/>
      <c r="E34" s="1279" t="s">
        <v>1014</v>
      </c>
      <c r="F34" s="1279"/>
    </row>
    <row r="35" spans="1:6" x14ac:dyDescent="0.3">
      <c r="A35" s="360"/>
      <c r="C35" s="370"/>
      <c r="D35" s="371" t="str">
        <f ca="1">' '!$A$514</f>
        <v>Quelle</v>
      </c>
      <c r="E35" s="370" t="str">
        <f ca="1">' '!$A$515</f>
        <v>Erhebungszeitpunkt &amp; Branchenvergleich</v>
      </c>
      <c r="F35" s="370"/>
    </row>
    <row r="36" spans="1:6" x14ac:dyDescent="0.3">
      <c r="A36" s="360"/>
      <c r="C36" s="1280"/>
      <c r="D36" s="1281"/>
      <c r="E36" s="1280"/>
      <c r="F36" s="1281"/>
    </row>
    <row r="37" spans="1:6" x14ac:dyDescent="0.3">
      <c r="A37" s="360"/>
      <c r="C37" s="1280"/>
      <c r="D37" s="1281"/>
      <c r="E37" s="1280"/>
      <c r="F37" s="1281"/>
    </row>
    <row r="38" spans="1:6" x14ac:dyDescent="0.3">
      <c r="A38" s="360"/>
      <c r="C38" s="1280"/>
      <c r="D38" s="1281"/>
      <c r="E38" s="1280"/>
      <c r="F38" s="1281"/>
    </row>
    <row r="39" spans="1:6" x14ac:dyDescent="0.3">
      <c r="A39" s="360"/>
      <c r="C39" s="370"/>
      <c r="D39" s="370"/>
      <c r="E39" s="370"/>
      <c r="F39" s="370"/>
    </row>
    <row r="40" spans="1:6" ht="15.6" x14ac:dyDescent="0.3">
      <c r="A40" s="360"/>
      <c r="D40" s="361"/>
    </row>
    <row r="41" spans="1:6" ht="24" customHeight="1" x14ac:dyDescent="0.3">
      <c r="A41" s="360"/>
      <c r="C41" s="367" t="s">
        <v>2127</v>
      </c>
      <c r="D41" s="368">
        <f>__s4</f>
        <v>0</v>
      </c>
      <c r="E41" s="369"/>
      <c r="F41" s="369"/>
    </row>
    <row r="42" spans="1:6" x14ac:dyDescent="0.3">
      <c r="A42" s="360"/>
    </row>
    <row r="43" spans="1:6" x14ac:dyDescent="0.3">
      <c r="A43" s="360"/>
      <c r="C43" s="370"/>
      <c r="D43" s="370" t="str">
        <f ca="1">' '!$A$513</f>
        <v>Beschreibung/Bemerkungen</v>
      </c>
      <c r="E43" s="370"/>
      <c r="F43" s="370"/>
    </row>
    <row r="44" spans="1:6" x14ac:dyDescent="0.3">
      <c r="A44" s="360"/>
      <c r="C44" s="1279"/>
      <c r="D44" s="1279"/>
      <c r="E44" s="1279"/>
      <c r="F44" s="1279"/>
    </row>
    <row r="45" spans="1:6" x14ac:dyDescent="0.3">
      <c r="A45" s="360"/>
      <c r="C45" s="370"/>
      <c r="D45" s="370" t="str">
        <f ca="1">' '!$A$512</f>
        <v>Berechnung</v>
      </c>
      <c r="E45" s="370"/>
      <c r="F45" s="370"/>
    </row>
    <row r="46" spans="1:6" x14ac:dyDescent="0.3">
      <c r="A46" s="360"/>
      <c r="C46" s="1279"/>
      <c r="D46" s="1279"/>
      <c r="E46" s="1279" t="s">
        <v>1014</v>
      </c>
      <c r="F46" s="1279"/>
    </row>
    <row r="47" spans="1:6" x14ac:dyDescent="0.3">
      <c r="A47" s="360"/>
      <c r="C47" s="370"/>
      <c r="D47" s="371" t="str">
        <f ca="1">' '!$A$514</f>
        <v>Quelle</v>
      </c>
      <c r="E47" s="370" t="str">
        <f ca="1">' '!$A$515</f>
        <v>Erhebungszeitpunkt &amp; Branchenvergleich</v>
      </c>
      <c r="F47" s="370"/>
    </row>
    <row r="48" spans="1:6" x14ac:dyDescent="0.3">
      <c r="A48" s="360"/>
      <c r="C48" s="1280"/>
      <c r="D48" s="1281"/>
      <c r="E48" s="1280"/>
      <c r="F48" s="1281"/>
    </row>
    <row r="49" spans="1:6" x14ac:dyDescent="0.3">
      <c r="A49" s="360"/>
      <c r="C49" s="1280"/>
      <c r="D49" s="1281"/>
      <c r="E49" s="1280"/>
      <c r="F49" s="1281"/>
    </row>
    <row r="50" spans="1:6" x14ac:dyDescent="0.3">
      <c r="A50" s="360"/>
      <c r="C50" s="1280"/>
      <c r="D50" s="1281"/>
      <c r="E50" s="1280"/>
      <c r="F50" s="1281"/>
    </row>
    <row r="51" spans="1:6" x14ac:dyDescent="0.3">
      <c r="A51" s="360"/>
      <c r="C51" s="370"/>
      <c r="D51" s="370"/>
      <c r="E51" s="370"/>
      <c r="F51" s="370"/>
    </row>
    <row r="52" spans="1:6" ht="15.6" x14ac:dyDescent="0.3">
      <c r="A52" s="360"/>
      <c r="D52" s="361"/>
    </row>
    <row r="53" spans="1:6" ht="24" customHeight="1" x14ac:dyDescent="0.3">
      <c r="A53" s="360"/>
      <c r="C53" s="367" t="s">
        <v>2128</v>
      </c>
      <c r="D53" s="368">
        <f>__s5</f>
        <v>0</v>
      </c>
      <c r="E53" s="369"/>
      <c r="F53" s="369"/>
    </row>
    <row r="54" spans="1:6" x14ac:dyDescent="0.3">
      <c r="A54" s="360"/>
    </row>
    <row r="55" spans="1:6" x14ac:dyDescent="0.3">
      <c r="A55" s="360"/>
      <c r="C55" s="370"/>
      <c r="D55" s="370" t="str">
        <f ca="1">' '!$A$513</f>
        <v>Beschreibung/Bemerkungen</v>
      </c>
      <c r="E55" s="370"/>
      <c r="F55" s="370"/>
    </row>
    <row r="56" spans="1:6" x14ac:dyDescent="0.3">
      <c r="A56" s="360"/>
      <c r="C56" s="1279"/>
      <c r="D56" s="1279"/>
      <c r="E56" s="1279"/>
      <c r="F56" s="1279"/>
    </row>
    <row r="57" spans="1:6" x14ac:dyDescent="0.3">
      <c r="A57" s="360"/>
      <c r="C57" s="370"/>
      <c r="D57" s="370" t="str">
        <f ca="1">' '!$A$512</f>
        <v>Berechnung</v>
      </c>
      <c r="E57" s="370"/>
      <c r="F57" s="370"/>
    </row>
    <row r="58" spans="1:6" x14ac:dyDescent="0.3">
      <c r="A58" s="360"/>
      <c r="C58" s="1279"/>
      <c r="D58" s="1279"/>
      <c r="E58" s="1279" t="s">
        <v>1014</v>
      </c>
      <c r="F58" s="1279"/>
    </row>
    <row r="59" spans="1:6" x14ac:dyDescent="0.3">
      <c r="A59" s="360"/>
      <c r="C59" s="370"/>
      <c r="D59" s="371" t="str">
        <f ca="1">' '!$A$514</f>
        <v>Quelle</v>
      </c>
      <c r="E59" s="370" t="str">
        <f ca="1">' '!$A$515</f>
        <v>Erhebungszeitpunkt &amp; Branchenvergleich</v>
      </c>
      <c r="F59" s="370"/>
    </row>
    <row r="60" spans="1:6" x14ac:dyDescent="0.3">
      <c r="A60" s="360"/>
      <c r="C60" s="1280"/>
      <c r="D60" s="1281"/>
      <c r="E60" s="1280"/>
      <c r="F60" s="1281"/>
    </row>
    <row r="61" spans="1:6" x14ac:dyDescent="0.3">
      <c r="A61" s="360"/>
      <c r="C61" s="1280"/>
      <c r="D61" s="1281"/>
      <c r="E61" s="1280"/>
      <c r="F61" s="1281"/>
    </row>
    <row r="62" spans="1:6" x14ac:dyDescent="0.3">
      <c r="A62" s="360"/>
      <c r="C62" s="1280"/>
      <c r="D62" s="1281"/>
      <c r="E62" s="1280"/>
      <c r="F62" s="1281"/>
    </row>
    <row r="63" spans="1:6" x14ac:dyDescent="0.3">
      <c r="A63" s="360"/>
      <c r="C63" s="370"/>
      <c r="D63" s="370"/>
      <c r="E63" s="370"/>
      <c r="F63" s="370"/>
    </row>
    <row r="64" spans="1:6" ht="15.6" x14ac:dyDescent="0.3">
      <c r="A64" s="360"/>
      <c r="D64" s="361"/>
    </row>
    <row r="65" spans="1:6" ht="24" customHeight="1" x14ac:dyDescent="0.3">
      <c r="A65" s="360"/>
      <c r="C65" s="367" t="s">
        <v>2129</v>
      </c>
      <c r="D65" s="368">
        <f>__s6</f>
        <v>0</v>
      </c>
      <c r="E65" s="369"/>
      <c r="F65" s="369"/>
    </row>
    <row r="66" spans="1:6" x14ac:dyDescent="0.3">
      <c r="A66" s="360"/>
    </row>
    <row r="67" spans="1:6" x14ac:dyDescent="0.3">
      <c r="A67" s="360"/>
      <c r="C67" s="370"/>
      <c r="D67" s="370" t="str">
        <f ca="1">' '!$A$513</f>
        <v>Beschreibung/Bemerkungen</v>
      </c>
      <c r="E67" s="370"/>
      <c r="F67" s="370"/>
    </row>
    <row r="68" spans="1:6" x14ac:dyDescent="0.3">
      <c r="A68" s="360"/>
      <c r="C68" s="1279"/>
      <c r="D68" s="1279"/>
      <c r="E68" s="1279"/>
      <c r="F68" s="1279"/>
    </row>
    <row r="69" spans="1:6" x14ac:dyDescent="0.3">
      <c r="A69" s="360"/>
      <c r="C69" s="370"/>
      <c r="D69" s="370" t="str">
        <f ca="1">' '!$A$512</f>
        <v>Berechnung</v>
      </c>
      <c r="E69" s="370"/>
      <c r="F69" s="370"/>
    </row>
    <row r="70" spans="1:6" x14ac:dyDescent="0.3">
      <c r="A70" s="360"/>
      <c r="C70" s="1279"/>
      <c r="D70" s="1279"/>
      <c r="E70" s="1279" t="s">
        <v>1014</v>
      </c>
      <c r="F70" s="1279"/>
    </row>
    <row r="71" spans="1:6" x14ac:dyDescent="0.3">
      <c r="A71" s="360"/>
      <c r="C71" s="370"/>
      <c r="D71" s="371" t="str">
        <f ca="1">' '!$A$514</f>
        <v>Quelle</v>
      </c>
      <c r="E71" s="370" t="str">
        <f ca="1">' '!$A$515</f>
        <v>Erhebungszeitpunkt &amp; Branchenvergleich</v>
      </c>
      <c r="F71" s="370"/>
    </row>
    <row r="72" spans="1:6" x14ac:dyDescent="0.3">
      <c r="A72" s="360"/>
      <c r="C72" s="1280"/>
      <c r="D72" s="1281"/>
      <c r="E72" s="1280"/>
      <c r="F72" s="1281"/>
    </row>
    <row r="73" spans="1:6" x14ac:dyDescent="0.3">
      <c r="A73" s="360"/>
      <c r="C73" s="1280"/>
      <c r="D73" s="1281"/>
      <c r="E73" s="1280"/>
      <c r="F73" s="1281"/>
    </row>
    <row r="74" spans="1:6" x14ac:dyDescent="0.3">
      <c r="A74" s="360"/>
      <c r="C74" s="1280"/>
      <c r="D74" s="1281"/>
      <c r="E74" s="1280"/>
      <c r="F74" s="1281"/>
    </row>
    <row r="75" spans="1:6" x14ac:dyDescent="0.3">
      <c r="A75" s="360"/>
      <c r="C75" s="370"/>
      <c r="D75" s="370"/>
      <c r="E75" s="370"/>
      <c r="F75" s="370"/>
    </row>
    <row r="76" spans="1:6" ht="15.6" x14ac:dyDescent="0.3">
      <c r="A76" s="360"/>
      <c r="D76" s="361"/>
    </row>
    <row r="77" spans="1:6" ht="24" customHeight="1" x14ac:dyDescent="0.3">
      <c r="A77" s="360"/>
      <c r="C77" s="367" t="s">
        <v>2130</v>
      </c>
      <c r="D77" s="368">
        <f>__s7</f>
        <v>0</v>
      </c>
      <c r="E77" s="369"/>
      <c r="F77" s="369"/>
    </row>
    <row r="78" spans="1:6" x14ac:dyDescent="0.3">
      <c r="A78" s="360"/>
    </row>
    <row r="79" spans="1:6" x14ac:dyDescent="0.3">
      <c r="A79" s="360"/>
      <c r="C79" s="370"/>
      <c r="D79" s="370" t="str">
        <f ca="1">' '!$A$513</f>
        <v>Beschreibung/Bemerkungen</v>
      </c>
      <c r="E79" s="370"/>
      <c r="F79" s="370"/>
    </row>
    <row r="80" spans="1:6" x14ac:dyDescent="0.3">
      <c r="A80" s="360"/>
      <c r="C80" s="1279"/>
      <c r="D80" s="1279"/>
      <c r="E80" s="1279"/>
      <c r="F80" s="1279"/>
    </row>
    <row r="81" spans="1:6" x14ac:dyDescent="0.3">
      <c r="A81" s="360"/>
      <c r="C81" s="370"/>
      <c r="D81" s="370" t="str">
        <f ca="1">' '!$A$512</f>
        <v>Berechnung</v>
      </c>
      <c r="E81" s="370"/>
      <c r="F81" s="370"/>
    </row>
    <row r="82" spans="1:6" x14ac:dyDescent="0.3">
      <c r="A82" s="360"/>
      <c r="C82" s="1279"/>
      <c r="D82" s="1279"/>
      <c r="E82" s="1279" t="s">
        <v>1014</v>
      </c>
      <c r="F82" s="1279"/>
    </row>
    <row r="83" spans="1:6" x14ac:dyDescent="0.3">
      <c r="A83" s="360"/>
      <c r="C83" s="370"/>
      <c r="D83" s="371" t="str">
        <f ca="1">' '!$A$514</f>
        <v>Quelle</v>
      </c>
      <c r="E83" s="370" t="str">
        <f ca="1">' '!$A$515</f>
        <v>Erhebungszeitpunkt &amp; Branchenvergleich</v>
      </c>
      <c r="F83" s="370"/>
    </row>
    <row r="84" spans="1:6" x14ac:dyDescent="0.3">
      <c r="A84" s="360"/>
      <c r="C84" s="1280"/>
      <c r="D84" s="1281"/>
      <c r="E84" s="1280"/>
      <c r="F84" s="1281"/>
    </row>
    <row r="85" spans="1:6" x14ac:dyDescent="0.3">
      <c r="A85" s="360"/>
      <c r="C85" s="1280"/>
      <c r="D85" s="1281"/>
      <c r="E85" s="1280"/>
      <c r="F85" s="1281"/>
    </row>
    <row r="86" spans="1:6" x14ac:dyDescent="0.3">
      <c r="A86" s="360"/>
      <c r="C86" s="1280"/>
      <c r="D86" s="1281"/>
      <c r="E86" s="1280"/>
      <c r="F86" s="1281"/>
    </row>
    <row r="87" spans="1:6" x14ac:dyDescent="0.3">
      <c r="A87" s="360"/>
      <c r="C87" s="370"/>
      <c r="D87" s="370"/>
      <c r="E87" s="370"/>
      <c r="F87" s="370"/>
    </row>
    <row r="88" spans="1:6" ht="15.6" x14ac:dyDescent="0.3">
      <c r="A88" s="360"/>
      <c r="D88" s="361"/>
    </row>
    <row r="89" spans="1:6" ht="24" customHeight="1" x14ac:dyDescent="0.3">
      <c r="A89" s="360"/>
      <c r="C89" s="367" t="s">
        <v>2131</v>
      </c>
      <c r="D89" s="368">
        <f>__s8</f>
        <v>0</v>
      </c>
      <c r="E89" s="369"/>
      <c r="F89" s="369"/>
    </row>
    <row r="90" spans="1:6" x14ac:dyDescent="0.3">
      <c r="A90" s="360"/>
    </row>
    <row r="91" spans="1:6" x14ac:dyDescent="0.3">
      <c r="A91" s="360"/>
      <c r="C91" s="370"/>
      <c r="D91" s="370" t="str">
        <f ca="1">' '!$A$513</f>
        <v>Beschreibung/Bemerkungen</v>
      </c>
      <c r="E91" s="370"/>
      <c r="F91" s="370"/>
    </row>
    <row r="92" spans="1:6" x14ac:dyDescent="0.3">
      <c r="A92" s="360"/>
      <c r="C92" s="1279"/>
      <c r="D92" s="1279"/>
      <c r="E92" s="1279"/>
      <c r="F92" s="1279"/>
    </row>
    <row r="93" spans="1:6" x14ac:dyDescent="0.3">
      <c r="A93" s="360"/>
      <c r="C93" s="370"/>
      <c r="D93" s="370" t="str">
        <f ca="1">' '!$A$512</f>
        <v>Berechnung</v>
      </c>
      <c r="E93" s="370"/>
      <c r="F93" s="370"/>
    </row>
    <row r="94" spans="1:6" x14ac:dyDescent="0.3">
      <c r="A94" s="360"/>
      <c r="C94" s="1279"/>
      <c r="D94" s="1279"/>
      <c r="E94" s="1279" t="s">
        <v>1014</v>
      </c>
      <c r="F94" s="1279"/>
    </row>
    <row r="95" spans="1:6" x14ac:dyDescent="0.3">
      <c r="A95" s="360"/>
      <c r="C95" s="370"/>
      <c r="D95" s="371" t="str">
        <f ca="1">' '!$A$514</f>
        <v>Quelle</v>
      </c>
      <c r="E95" s="370" t="str">
        <f ca="1">' '!$A$515</f>
        <v>Erhebungszeitpunkt &amp; Branchenvergleich</v>
      </c>
      <c r="F95" s="370"/>
    </row>
    <row r="96" spans="1:6" x14ac:dyDescent="0.3">
      <c r="A96" s="360"/>
      <c r="C96" s="1280"/>
      <c r="D96" s="1281"/>
      <c r="E96" s="1280"/>
      <c r="F96" s="1281"/>
    </row>
    <row r="97" spans="1:6" x14ac:dyDescent="0.3">
      <c r="A97" s="360"/>
      <c r="C97" s="1280"/>
      <c r="D97" s="1281"/>
      <c r="E97" s="1280"/>
      <c r="F97" s="1281"/>
    </row>
    <row r="98" spans="1:6" x14ac:dyDescent="0.3">
      <c r="A98" s="360"/>
      <c r="C98" s="1280"/>
      <c r="D98" s="1281"/>
      <c r="E98" s="1280"/>
      <c r="F98" s="1281"/>
    </row>
    <row r="99" spans="1:6" x14ac:dyDescent="0.3">
      <c r="A99" s="360"/>
      <c r="C99" s="370"/>
      <c r="D99" s="370"/>
      <c r="E99" s="370"/>
      <c r="F99" s="370"/>
    </row>
    <row r="100" spans="1:6" ht="15.6" x14ac:dyDescent="0.3">
      <c r="A100" s="360"/>
      <c r="D100" s="361"/>
    </row>
    <row r="101" spans="1:6" ht="24" customHeight="1" x14ac:dyDescent="0.3">
      <c r="A101" s="360"/>
      <c r="C101" s="367" t="s">
        <v>2132</v>
      </c>
      <c r="D101" s="368">
        <f>__s9</f>
        <v>0</v>
      </c>
      <c r="E101" s="369"/>
      <c r="F101" s="369"/>
    </row>
    <row r="102" spans="1:6" x14ac:dyDescent="0.3">
      <c r="A102" s="360"/>
    </row>
    <row r="103" spans="1:6" x14ac:dyDescent="0.3">
      <c r="A103" s="360"/>
      <c r="C103" s="370"/>
      <c r="D103" s="370" t="str">
        <f ca="1">' '!$A$513</f>
        <v>Beschreibung/Bemerkungen</v>
      </c>
      <c r="E103" s="370"/>
      <c r="F103" s="370"/>
    </row>
    <row r="104" spans="1:6" x14ac:dyDescent="0.3">
      <c r="A104" s="360"/>
      <c r="C104" s="1279"/>
      <c r="D104" s="1279"/>
      <c r="E104" s="1279"/>
      <c r="F104" s="1279"/>
    </row>
    <row r="105" spans="1:6" x14ac:dyDescent="0.3">
      <c r="A105" s="360"/>
      <c r="C105" s="370"/>
      <c r="D105" s="370" t="str">
        <f ca="1">' '!$A$512</f>
        <v>Berechnung</v>
      </c>
      <c r="E105" s="370"/>
      <c r="F105" s="370"/>
    </row>
    <row r="106" spans="1:6" x14ac:dyDescent="0.3">
      <c r="A106" s="360"/>
      <c r="C106" s="1279"/>
      <c r="D106" s="1279"/>
      <c r="E106" s="1279" t="s">
        <v>1014</v>
      </c>
      <c r="F106" s="1279"/>
    </row>
    <row r="107" spans="1:6" x14ac:dyDescent="0.3">
      <c r="A107" s="360"/>
      <c r="C107" s="370"/>
      <c r="D107" s="371" t="str">
        <f ca="1">' '!$A$514</f>
        <v>Quelle</v>
      </c>
      <c r="E107" s="370" t="str">
        <f ca="1">' '!$A$515</f>
        <v>Erhebungszeitpunkt &amp; Branchenvergleich</v>
      </c>
      <c r="F107" s="370"/>
    </row>
    <row r="108" spans="1:6" x14ac:dyDescent="0.3">
      <c r="A108" s="360"/>
      <c r="C108" s="1280"/>
      <c r="D108" s="1281"/>
      <c r="E108" s="1280"/>
      <c r="F108" s="1281"/>
    </row>
    <row r="109" spans="1:6" x14ac:dyDescent="0.3">
      <c r="A109" s="360"/>
      <c r="C109" s="1280"/>
      <c r="D109" s="1281"/>
      <c r="E109" s="1280"/>
      <c r="F109" s="1281"/>
    </row>
    <row r="110" spans="1:6" x14ac:dyDescent="0.3">
      <c r="A110" s="360"/>
      <c r="C110" s="1280"/>
      <c r="D110" s="1281"/>
      <c r="E110" s="1280"/>
      <c r="F110" s="1281"/>
    </row>
    <row r="111" spans="1:6" x14ac:dyDescent="0.3">
      <c r="A111" s="360"/>
      <c r="C111" s="370"/>
      <c r="D111" s="370"/>
      <c r="E111" s="370"/>
      <c r="F111" s="370"/>
    </row>
    <row r="112" spans="1:6" ht="15.6" x14ac:dyDescent="0.3">
      <c r="A112" s="360"/>
      <c r="D112" s="361"/>
    </row>
    <row r="113" spans="1:6" ht="24" customHeight="1" x14ac:dyDescent="0.3">
      <c r="A113" s="360"/>
      <c r="C113" s="367" t="s">
        <v>2133</v>
      </c>
      <c r="D113" s="368">
        <f>__s10</f>
        <v>0</v>
      </c>
      <c r="E113" s="369"/>
      <c r="F113" s="369"/>
    </row>
    <row r="114" spans="1:6" x14ac:dyDescent="0.3">
      <c r="A114" s="360"/>
    </row>
    <row r="115" spans="1:6" x14ac:dyDescent="0.3">
      <c r="A115" s="360"/>
      <c r="C115" s="370"/>
      <c r="D115" s="370" t="str">
        <f ca="1">' '!$A$513</f>
        <v>Beschreibung/Bemerkungen</v>
      </c>
      <c r="E115" s="370"/>
      <c r="F115" s="370"/>
    </row>
    <row r="116" spans="1:6" x14ac:dyDescent="0.3">
      <c r="A116" s="360"/>
      <c r="C116" s="1279"/>
      <c r="D116" s="1279"/>
      <c r="E116" s="1279"/>
      <c r="F116" s="1279"/>
    </row>
    <row r="117" spans="1:6" x14ac:dyDescent="0.3">
      <c r="A117" s="360"/>
      <c r="C117" s="370"/>
      <c r="D117" s="370" t="str">
        <f ca="1">' '!$A$512</f>
        <v>Berechnung</v>
      </c>
      <c r="E117" s="370"/>
      <c r="F117" s="370"/>
    </row>
    <row r="118" spans="1:6" x14ac:dyDescent="0.3">
      <c r="A118" s="360"/>
      <c r="C118" s="1279"/>
      <c r="D118" s="1279"/>
      <c r="E118" s="1279" t="s">
        <v>1014</v>
      </c>
      <c r="F118" s="1279"/>
    </row>
    <row r="119" spans="1:6" x14ac:dyDescent="0.3">
      <c r="A119" s="360"/>
      <c r="C119" s="370"/>
      <c r="D119" s="371" t="str">
        <f ca="1">' '!$A$514</f>
        <v>Quelle</v>
      </c>
      <c r="E119" s="370" t="str">
        <f ca="1">' '!$A$515</f>
        <v>Erhebungszeitpunkt &amp; Branchenvergleich</v>
      </c>
      <c r="F119" s="370"/>
    </row>
    <row r="120" spans="1:6" x14ac:dyDescent="0.3">
      <c r="A120" s="360"/>
      <c r="C120" s="1280"/>
      <c r="D120" s="1281"/>
      <c r="E120" s="1280"/>
      <c r="F120" s="1281"/>
    </row>
    <row r="121" spans="1:6" x14ac:dyDescent="0.3">
      <c r="A121" s="360"/>
      <c r="C121" s="1280"/>
      <c r="D121" s="1281"/>
      <c r="E121" s="1280"/>
      <c r="F121" s="1281"/>
    </row>
    <row r="122" spans="1:6" x14ac:dyDescent="0.3">
      <c r="A122" s="360"/>
      <c r="C122" s="1280"/>
      <c r="D122" s="1281"/>
      <c r="E122" s="1280"/>
      <c r="F122" s="1281"/>
    </row>
    <row r="123" spans="1:6" x14ac:dyDescent="0.3">
      <c r="A123" s="360"/>
      <c r="C123" s="370"/>
      <c r="D123" s="370"/>
      <c r="E123" s="370"/>
      <c r="F123" s="370"/>
    </row>
    <row r="124" spans="1:6" ht="15.6" x14ac:dyDescent="0.3">
      <c r="A124" s="360"/>
      <c r="D124" s="361"/>
    </row>
    <row r="125" spans="1:6" ht="24" customHeight="1" x14ac:dyDescent="0.3">
      <c r="A125" s="360"/>
      <c r="C125" s="367" t="s">
        <v>2134</v>
      </c>
      <c r="D125" s="368">
        <f>__s11</f>
        <v>0</v>
      </c>
      <c r="E125" s="369"/>
      <c r="F125" s="369"/>
    </row>
    <row r="126" spans="1:6" x14ac:dyDescent="0.3">
      <c r="A126" s="360"/>
    </row>
    <row r="127" spans="1:6" x14ac:dyDescent="0.3">
      <c r="A127" s="360"/>
      <c r="C127" s="370"/>
      <c r="D127" s="370" t="str">
        <f ca="1">' '!$A$513</f>
        <v>Beschreibung/Bemerkungen</v>
      </c>
      <c r="E127" s="370"/>
      <c r="F127" s="370"/>
    </row>
    <row r="128" spans="1:6" x14ac:dyDescent="0.3">
      <c r="A128" s="360"/>
      <c r="C128" s="1279"/>
      <c r="D128" s="1279"/>
      <c r="E128" s="1279"/>
      <c r="F128" s="1279"/>
    </row>
    <row r="129" spans="1:6" x14ac:dyDescent="0.3">
      <c r="A129" s="360"/>
      <c r="C129" s="370"/>
      <c r="D129" s="370" t="str">
        <f ca="1">' '!$A$512</f>
        <v>Berechnung</v>
      </c>
      <c r="E129" s="370"/>
      <c r="F129" s="370"/>
    </row>
    <row r="130" spans="1:6" x14ac:dyDescent="0.3">
      <c r="A130" s="360"/>
      <c r="C130" s="1279"/>
      <c r="D130" s="1279"/>
      <c r="E130" s="1279" t="s">
        <v>1014</v>
      </c>
      <c r="F130" s="1279"/>
    </row>
    <row r="131" spans="1:6" x14ac:dyDescent="0.3">
      <c r="A131" s="360"/>
      <c r="C131" s="370"/>
      <c r="D131" s="371" t="str">
        <f ca="1">' '!$A$514</f>
        <v>Quelle</v>
      </c>
      <c r="E131" s="370" t="str">
        <f ca="1">' '!$A$515</f>
        <v>Erhebungszeitpunkt &amp; Branchenvergleich</v>
      </c>
      <c r="F131" s="370"/>
    </row>
    <row r="132" spans="1:6" x14ac:dyDescent="0.3">
      <c r="A132" s="360"/>
      <c r="C132" s="1280"/>
      <c r="D132" s="1281"/>
      <c r="E132" s="1280"/>
      <c r="F132" s="1281"/>
    </row>
    <row r="133" spans="1:6" x14ac:dyDescent="0.3">
      <c r="A133" s="360"/>
      <c r="C133" s="1280"/>
      <c r="D133" s="1281"/>
      <c r="E133" s="1280"/>
      <c r="F133" s="1281"/>
    </row>
    <row r="134" spans="1:6" x14ac:dyDescent="0.3">
      <c r="A134" s="360"/>
      <c r="C134" s="1280"/>
      <c r="D134" s="1281"/>
      <c r="E134" s="1280"/>
      <c r="F134" s="1281"/>
    </row>
    <row r="135" spans="1:6" x14ac:dyDescent="0.3">
      <c r="A135" s="360"/>
      <c r="C135" s="370"/>
      <c r="D135" s="370"/>
      <c r="E135" s="370"/>
      <c r="F135" s="370"/>
    </row>
    <row r="136" spans="1:6" ht="15.6" x14ac:dyDescent="0.3">
      <c r="A136" s="360"/>
      <c r="D136" s="361"/>
    </row>
    <row r="137" spans="1:6" ht="24" customHeight="1" x14ac:dyDescent="0.3">
      <c r="A137" s="360"/>
      <c r="C137" s="367" t="s">
        <v>2135</v>
      </c>
      <c r="D137" s="368">
        <f>__s12</f>
        <v>0</v>
      </c>
      <c r="E137" s="369"/>
      <c r="F137" s="369"/>
    </row>
    <row r="138" spans="1:6" x14ac:dyDescent="0.3">
      <c r="A138" s="360"/>
    </row>
    <row r="139" spans="1:6" x14ac:dyDescent="0.3">
      <c r="A139" s="360"/>
      <c r="C139" s="370"/>
      <c r="D139" s="370" t="str">
        <f ca="1">' '!$A$513</f>
        <v>Beschreibung/Bemerkungen</v>
      </c>
      <c r="E139" s="370"/>
      <c r="F139" s="370"/>
    </row>
    <row r="140" spans="1:6" x14ac:dyDescent="0.3">
      <c r="A140" s="360"/>
      <c r="C140" s="1279"/>
      <c r="D140" s="1279"/>
      <c r="E140" s="1279"/>
      <c r="F140" s="1279"/>
    </row>
    <row r="141" spans="1:6" x14ac:dyDescent="0.3">
      <c r="A141" s="360"/>
      <c r="C141" s="370"/>
      <c r="D141" s="370" t="str">
        <f ca="1">' '!$A$512</f>
        <v>Berechnung</v>
      </c>
      <c r="E141" s="370"/>
      <c r="F141" s="370"/>
    </row>
    <row r="142" spans="1:6" x14ac:dyDescent="0.3">
      <c r="A142" s="360"/>
      <c r="C142" s="1279"/>
      <c r="D142" s="1279"/>
      <c r="E142" s="1279" t="s">
        <v>1014</v>
      </c>
      <c r="F142" s="1279"/>
    </row>
    <row r="143" spans="1:6" x14ac:dyDescent="0.3">
      <c r="A143" s="360"/>
      <c r="C143" s="370"/>
      <c r="D143" s="371" t="str">
        <f ca="1">' '!$A$514</f>
        <v>Quelle</v>
      </c>
      <c r="E143" s="370" t="str">
        <f ca="1">' '!$A$515</f>
        <v>Erhebungszeitpunkt &amp; Branchenvergleich</v>
      </c>
      <c r="F143" s="370"/>
    </row>
    <row r="144" spans="1:6" x14ac:dyDescent="0.3">
      <c r="A144" s="360"/>
      <c r="C144" s="1280"/>
      <c r="D144" s="1281"/>
      <c r="E144" s="1280"/>
      <c r="F144" s="1281"/>
    </row>
    <row r="145" spans="1:6" x14ac:dyDescent="0.3">
      <c r="A145" s="360"/>
      <c r="C145" s="1280"/>
      <c r="D145" s="1281"/>
      <c r="E145" s="1280"/>
      <c r="F145" s="1281"/>
    </row>
    <row r="146" spans="1:6" x14ac:dyDescent="0.3">
      <c r="A146" s="360"/>
      <c r="C146" s="1280"/>
      <c r="D146" s="1281"/>
      <c r="E146" s="1280"/>
      <c r="F146" s="1281"/>
    </row>
    <row r="147" spans="1:6" x14ac:dyDescent="0.3">
      <c r="A147" s="360"/>
      <c r="C147" s="370"/>
      <c r="D147" s="370"/>
      <c r="E147" s="370"/>
      <c r="F147" s="370"/>
    </row>
    <row r="148" spans="1:6" ht="15.6" x14ac:dyDescent="0.3">
      <c r="A148" s="360"/>
      <c r="D148" s="361"/>
    </row>
    <row r="149" spans="1:6" ht="24" customHeight="1" x14ac:dyDescent="0.3">
      <c r="A149" s="360"/>
      <c r="C149" s="367" t="s">
        <v>2136</v>
      </c>
      <c r="D149" s="368">
        <f>__s13</f>
        <v>0</v>
      </c>
      <c r="E149" s="369"/>
      <c r="F149" s="369"/>
    </row>
    <row r="150" spans="1:6" x14ac:dyDescent="0.3">
      <c r="A150" s="360"/>
    </row>
    <row r="151" spans="1:6" x14ac:dyDescent="0.3">
      <c r="A151" s="360"/>
      <c r="C151" s="370"/>
      <c r="D151" s="370" t="str">
        <f ca="1">' '!$A$513</f>
        <v>Beschreibung/Bemerkungen</v>
      </c>
      <c r="E151" s="370"/>
      <c r="F151" s="370"/>
    </row>
    <row r="152" spans="1:6" x14ac:dyDescent="0.3">
      <c r="A152" s="360"/>
      <c r="C152" s="1279"/>
      <c r="D152" s="1279"/>
      <c r="E152" s="1279"/>
      <c r="F152" s="1279"/>
    </row>
    <row r="153" spans="1:6" x14ac:dyDescent="0.3">
      <c r="A153" s="360"/>
      <c r="C153" s="370"/>
      <c r="D153" s="370" t="str">
        <f ca="1">' '!$A$512</f>
        <v>Berechnung</v>
      </c>
      <c r="E153" s="370"/>
      <c r="F153" s="370"/>
    </row>
    <row r="154" spans="1:6" x14ac:dyDescent="0.3">
      <c r="A154" s="360"/>
      <c r="C154" s="1279"/>
      <c r="D154" s="1279"/>
      <c r="E154" s="1279" t="s">
        <v>1014</v>
      </c>
      <c r="F154" s="1279"/>
    </row>
    <row r="155" spans="1:6" x14ac:dyDescent="0.3">
      <c r="A155" s="360"/>
      <c r="C155" s="370"/>
      <c r="D155" s="371" t="str">
        <f ca="1">' '!$A$514</f>
        <v>Quelle</v>
      </c>
      <c r="E155" s="370" t="str">
        <f ca="1">' '!$A$515</f>
        <v>Erhebungszeitpunkt &amp; Branchenvergleich</v>
      </c>
      <c r="F155" s="370"/>
    </row>
    <row r="156" spans="1:6" x14ac:dyDescent="0.3">
      <c r="A156" s="360"/>
      <c r="C156" s="1280"/>
      <c r="D156" s="1281"/>
      <c r="E156" s="1280"/>
      <c r="F156" s="1281"/>
    </row>
    <row r="157" spans="1:6" x14ac:dyDescent="0.3">
      <c r="A157" s="360"/>
      <c r="C157" s="1280"/>
      <c r="D157" s="1281"/>
      <c r="E157" s="1280"/>
      <c r="F157" s="1281"/>
    </row>
    <row r="158" spans="1:6" x14ac:dyDescent="0.3">
      <c r="A158" s="360"/>
      <c r="C158" s="1280"/>
      <c r="D158" s="1281"/>
      <c r="E158" s="1280"/>
      <c r="F158" s="1281"/>
    </row>
    <row r="159" spans="1:6" x14ac:dyDescent="0.3">
      <c r="A159" s="360"/>
      <c r="C159" s="370"/>
      <c r="D159" s="370"/>
      <c r="E159" s="370"/>
      <c r="F159" s="370"/>
    </row>
    <row r="160" spans="1:6" ht="15.6" x14ac:dyDescent="0.3">
      <c r="A160" s="360"/>
      <c r="D160" s="361"/>
    </row>
    <row r="161" spans="1:6" ht="24" customHeight="1" x14ac:dyDescent="0.3">
      <c r="A161" s="360"/>
      <c r="C161" s="367" t="s">
        <v>2137</v>
      </c>
      <c r="D161" s="368">
        <f>__s14</f>
        <v>0</v>
      </c>
      <c r="E161" s="369"/>
      <c r="F161" s="369"/>
    </row>
    <row r="162" spans="1:6" x14ac:dyDescent="0.3">
      <c r="A162" s="360"/>
    </row>
    <row r="163" spans="1:6" x14ac:dyDescent="0.3">
      <c r="A163" s="360"/>
      <c r="C163" s="370"/>
      <c r="D163" s="370" t="str">
        <f ca="1">' '!$A$513</f>
        <v>Beschreibung/Bemerkungen</v>
      </c>
      <c r="E163" s="370"/>
      <c r="F163" s="370"/>
    </row>
    <row r="164" spans="1:6" x14ac:dyDescent="0.3">
      <c r="A164" s="360"/>
      <c r="C164" s="1279"/>
      <c r="D164" s="1279"/>
      <c r="E164" s="1279"/>
      <c r="F164" s="1279"/>
    </row>
    <row r="165" spans="1:6" x14ac:dyDescent="0.3">
      <c r="A165" s="360"/>
      <c r="C165" s="370"/>
      <c r="D165" s="370" t="str">
        <f ca="1">' '!$A$512</f>
        <v>Berechnung</v>
      </c>
      <c r="E165" s="370"/>
      <c r="F165" s="370"/>
    </row>
    <row r="166" spans="1:6" x14ac:dyDescent="0.3">
      <c r="A166" s="360"/>
      <c r="C166" s="1279"/>
      <c r="D166" s="1279"/>
      <c r="E166" s="1279" t="s">
        <v>1014</v>
      </c>
      <c r="F166" s="1279"/>
    </row>
    <row r="167" spans="1:6" x14ac:dyDescent="0.3">
      <c r="A167" s="360"/>
      <c r="C167" s="370"/>
      <c r="D167" s="371" t="str">
        <f ca="1">' '!$A$514</f>
        <v>Quelle</v>
      </c>
      <c r="E167" s="370" t="str">
        <f ca="1">' '!$A$515</f>
        <v>Erhebungszeitpunkt &amp; Branchenvergleich</v>
      </c>
      <c r="F167" s="370"/>
    </row>
    <row r="168" spans="1:6" x14ac:dyDescent="0.3">
      <c r="A168" s="360"/>
      <c r="C168" s="1280"/>
      <c r="D168" s="1281"/>
      <c r="E168" s="1280"/>
      <c r="F168" s="1281"/>
    </row>
    <row r="169" spans="1:6" x14ac:dyDescent="0.3">
      <c r="A169" s="360"/>
      <c r="C169" s="1280"/>
      <c r="D169" s="1281"/>
      <c r="E169" s="1280"/>
      <c r="F169" s="1281"/>
    </row>
    <row r="170" spans="1:6" x14ac:dyDescent="0.3">
      <c r="A170" s="360"/>
      <c r="C170" s="1280"/>
      <c r="D170" s="1281"/>
      <c r="E170" s="1280"/>
      <c r="F170" s="1281"/>
    </row>
    <row r="171" spans="1:6" x14ac:dyDescent="0.3">
      <c r="A171" s="360"/>
      <c r="C171" s="370"/>
      <c r="D171" s="370"/>
      <c r="E171" s="370"/>
      <c r="F171" s="370"/>
    </row>
    <row r="172" spans="1:6" ht="15.6" x14ac:dyDescent="0.3">
      <c r="A172" s="360"/>
      <c r="D172" s="361"/>
    </row>
    <row r="173" spans="1:6" ht="24" customHeight="1" x14ac:dyDescent="0.3">
      <c r="A173" s="360"/>
      <c r="C173" s="367" t="s">
        <v>2138</v>
      </c>
      <c r="D173" s="368">
        <f>__s15</f>
        <v>0</v>
      </c>
      <c r="E173" s="369"/>
      <c r="F173" s="369"/>
    </row>
    <row r="174" spans="1:6" x14ac:dyDescent="0.3">
      <c r="A174" s="360"/>
    </row>
    <row r="175" spans="1:6" x14ac:dyDescent="0.3">
      <c r="A175" s="360"/>
      <c r="C175" s="370"/>
      <c r="D175" s="370" t="str">
        <f ca="1">' '!$A$513</f>
        <v>Beschreibung/Bemerkungen</v>
      </c>
      <c r="E175" s="370"/>
      <c r="F175" s="370"/>
    </row>
    <row r="176" spans="1:6" x14ac:dyDescent="0.3">
      <c r="A176" s="360"/>
      <c r="C176" s="1279"/>
      <c r="D176" s="1279"/>
      <c r="E176" s="1279"/>
      <c r="F176" s="1279"/>
    </row>
    <row r="177" spans="1:6" x14ac:dyDescent="0.3">
      <c r="A177" s="360"/>
      <c r="C177" s="370"/>
      <c r="D177" s="370" t="str">
        <f ca="1">' '!$A$512</f>
        <v>Berechnung</v>
      </c>
      <c r="E177" s="370"/>
      <c r="F177" s="370"/>
    </row>
    <row r="178" spans="1:6" x14ac:dyDescent="0.3">
      <c r="A178" s="360"/>
      <c r="C178" s="1279"/>
      <c r="D178" s="1279"/>
      <c r="E178" s="1279" t="s">
        <v>1014</v>
      </c>
      <c r="F178" s="1279"/>
    </row>
    <row r="179" spans="1:6" x14ac:dyDescent="0.3">
      <c r="A179" s="360"/>
      <c r="C179" s="370"/>
      <c r="D179" s="371" t="str">
        <f ca="1">' '!$A$514</f>
        <v>Quelle</v>
      </c>
      <c r="E179" s="370" t="str">
        <f ca="1">' '!$A$515</f>
        <v>Erhebungszeitpunkt &amp; Branchenvergleich</v>
      </c>
      <c r="F179" s="370"/>
    </row>
    <row r="180" spans="1:6" x14ac:dyDescent="0.3">
      <c r="A180" s="360"/>
      <c r="C180" s="1280"/>
      <c r="D180" s="1281"/>
      <c r="E180" s="1280"/>
      <c r="F180" s="1281"/>
    </row>
    <row r="181" spans="1:6" x14ac:dyDescent="0.3">
      <c r="A181" s="360"/>
      <c r="C181" s="1280"/>
      <c r="D181" s="1281"/>
      <c r="E181" s="1280"/>
      <c r="F181" s="1281"/>
    </row>
    <row r="182" spans="1:6" x14ac:dyDescent="0.3">
      <c r="A182" s="360"/>
      <c r="C182" s="1280"/>
      <c r="D182" s="1281"/>
      <c r="E182" s="1280"/>
      <c r="F182" s="1281"/>
    </row>
    <row r="183" spans="1:6" x14ac:dyDescent="0.3">
      <c r="A183" s="360"/>
      <c r="C183" s="370"/>
      <c r="D183" s="370"/>
      <c r="E183" s="370"/>
      <c r="F183" s="370"/>
    </row>
    <row r="184" spans="1:6" ht="15.6" x14ac:dyDescent="0.3">
      <c r="A184" s="360"/>
      <c r="D184" s="361"/>
    </row>
    <row r="185" spans="1:6" ht="24" customHeight="1" x14ac:dyDescent="0.3">
      <c r="A185" s="360"/>
      <c r="C185" s="367" t="s">
        <v>2139</v>
      </c>
      <c r="D185" s="368">
        <f>__s16</f>
        <v>0</v>
      </c>
      <c r="E185" s="369"/>
      <c r="F185" s="369"/>
    </row>
    <row r="186" spans="1:6" x14ac:dyDescent="0.3">
      <c r="A186" s="360"/>
    </row>
    <row r="187" spans="1:6" x14ac:dyDescent="0.3">
      <c r="A187" s="360"/>
      <c r="C187" s="370"/>
      <c r="D187" s="370" t="str">
        <f ca="1">' '!$A$513</f>
        <v>Beschreibung/Bemerkungen</v>
      </c>
      <c r="E187" s="370"/>
      <c r="F187" s="370"/>
    </row>
    <row r="188" spans="1:6" x14ac:dyDescent="0.3">
      <c r="A188" s="360"/>
      <c r="C188" s="1279"/>
      <c r="D188" s="1279"/>
      <c r="E188" s="1279"/>
      <c r="F188" s="1279"/>
    </row>
    <row r="189" spans="1:6" x14ac:dyDescent="0.3">
      <c r="A189" s="360"/>
      <c r="C189" s="370"/>
      <c r="D189" s="370" t="str">
        <f ca="1">' '!$A$512</f>
        <v>Berechnung</v>
      </c>
      <c r="E189" s="370"/>
      <c r="F189" s="370"/>
    </row>
    <row r="190" spans="1:6" x14ac:dyDescent="0.3">
      <c r="A190" s="360"/>
      <c r="C190" s="1279"/>
      <c r="D190" s="1279"/>
      <c r="E190" s="1279" t="s">
        <v>1014</v>
      </c>
      <c r="F190" s="1279"/>
    </row>
    <row r="191" spans="1:6" x14ac:dyDescent="0.3">
      <c r="A191" s="360"/>
      <c r="C191" s="370"/>
      <c r="D191" s="371" t="str">
        <f ca="1">' '!$A$514</f>
        <v>Quelle</v>
      </c>
      <c r="E191" s="370" t="str">
        <f ca="1">' '!$A$515</f>
        <v>Erhebungszeitpunkt &amp; Branchenvergleich</v>
      </c>
      <c r="F191" s="370"/>
    </row>
    <row r="192" spans="1:6" x14ac:dyDescent="0.3">
      <c r="A192" s="360"/>
      <c r="C192" s="1280"/>
      <c r="D192" s="1281"/>
      <c r="E192" s="1280"/>
      <c r="F192" s="1281"/>
    </row>
    <row r="193" spans="1:6" x14ac:dyDescent="0.3">
      <c r="A193" s="360"/>
      <c r="C193" s="1280"/>
      <c r="D193" s="1281"/>
      <c r="E193" s="1280"/>
      <c r="F193" s="1281"/>
    </row>
    <row r="194" spans="1:6" x14ac:dyDescent="0.3">
      <c r="A194" s="360"/>
      <c r="C194" s="1280"/>
      <c r="D194" s="1281"/>
      <c r="E194" s="1280"/>
      <c r="F194" s="1281"/>
    </row>
    <row r="195" spans="1:6" x14ac:dyDescent="0.3">
      <c r="A195" s="360"/>
      <c r="C195" s="370"/>
      <c r="D195" s="370"/>
      <c r="E195" s="370"/>
      <c r="F195" s="370"/>
    </row>
    <row r="196" spans="1:6" ht="15.6" x14ac:dyDescent="0.3">
      <c r="A196" s="360"/>
      <c r="D196" s="361"/>
    </row>
    <row r="197" spans="1:6" ht="24" customHeight="1" x14ac:dyDescent="0.3">
      <c r="A197" s="360"/>
      <c r="C197" s="367" t="s">
        <v>2140</v>
      </c>
      <c r="D197" s="368">
        <f>__s17</f>
        <v>0</v>
      </c>
      <c r="E197" s="369"/>
      <c r="F197" s="369"/>
    </row>
    <row r="198" spans="1:6" x14ac:dyDescent="0.3">
      <c r="A198" s="360"/>
    </row>
    <row r="199" spans="1:6" x14ac:dyDescent="0.3">
      <c r="A199" s="360"/>
      <c r="C199" s="370"/>
      <c r="D199" s="370" t="str">
        <f ca="1">' '!$A$513</f>
        <v>Beschreibung/Bemerkungen</v>
      </c>
      <c r="E199" s="370"/>
      <c r="F199" s="370"/>
    </row>
    <row r="200" spans="1:6" x14ac:dyDescent="0.3">
      <c r="A200" s="360"/>
      <c r="C200" s="1279"/>
      <c r="D200" s="1279"/>
      <c r="E200" s="1279"/>
      <c r="F200" s="1279"/>
    </row>
    <row r="201" spans="1:6" x14ac:dyDescent="0.3">
      <c r="A201" s="360"/>
      <c r="C201" s="370"/>
      <c r="D201" s="370" t="str">
        <f ca="1">' '!$A$512</f>
        <v>Berechnung</v>
      </c>
      <c r="E201" s="370"/>
      <c r="F201" s="370"/>
    </row>
    <row r="202" spans="1:6" x14ac:dyDescent="0.3">
      <c r="A202" s="360"/>
      <c r="C202" s="1279"/>
      <c r="D202" s="1279"/>
      <c r="E202" s="1279" t="s">
        <v>1014</v>
      </c>
      <c r="F202" s="1279"/>
    </row>
    <row r="203" spans="1:6" x14ac:dyDescent="0.3">
      <c r="A203" s="360"/>
      <c r="C203" s="370"/>
      <c r="D203" s="371" t="str">
        <f ca="1">' '!$A$514</f>
        <v>Quelle</v>
      </c>
      <c r="E203" s="370" t="str">
        <f ca="1">' '!$A$515</f>
        <v>Erhebungszeitpunkt &amp; Branchenvergleich</v>
      </c>
      <c r="F203" s="370"/>
    </row>
    <row r="204" spans="1:6" x14ac:dyDescent="0.3">
      <c r="A204" s="360"/>
      <c r="C204" s="1280"/>
      <c r="D204" s="1281"/>
      <c r="E204" s="1280"/>
      <c r="F204" s="1281"/>
    </row>
    <row r="205" spans="1:6" x14ac:dyDescent="0.3">
      <c r="A205" s="360"/>
      <c r="C205" s="1280"/>
      <c r="D205" s="1281"/>
      <c r="E205" s="1280"/>
      <c r="F205" s="1281"/>
    </row>
    <row r="206" spans="1:6" x14ac:dyDescent="0.3">
      <c r="A206" s="360"/>
      <c r="C206" s="1280"/>
      <c r="D206" s="1281"/>
      <c r="E206" s="1280"/>
      <c r="F206" s="1281"/>
    </row>
    <row r="207" spans="1:6" x14ac:dyDescent="0.3">
      <c r="A207" s="360"/>
      <c r="C207" s="370"/>
      <c r="D207" s="370"/>
      <c r="E207" s="370"/>
      <c r="F207" s="370"/>
    </row>
    <row r="208" spans="1:6" ht="15.6" x14ac:dyDescent="0.3">
      <c r="A208" s="360"/>
      <c r="D208" s="361"/>
    </row>
    <row r="209" spans="1:6" ht="24" customHeight="1" x14ac:dyDescent="0.3">
      <c r="A209" s="360"/>
      <c r="C209" s="367" t="s">
        <v>2141</v>
      </c>
      <c r="D209" s="368">
        <f>__s18</f>
        <v>0</v>
      </c>
      <c r="E209" s="369"/>
      <c r="F209" s="369"/>
    </row>
    <row r="210" spans="1:6" x14ac:dyDescent="0.3">
      <c r="A210" s="360"/>
    </row>
    <row r="211" spans="1:6" x14ac:dyDescent="0.3">
      <c r="A211" s="360"/>
      <c r="C211" s="370"/>
      <c r="D211" s="370" t="str">
        <f ca="1">' '!$A$513</f>
        <v>Beschreibung/Bemerkungen</v>
      </c>
      <c r="E211" s="370"/>
      <c r="F211" s="370"/>
    </row>
    <row r="212" spans="1:6" x14ac:dyDescent="0.3">
      <c r="A212" s="360"/>
      <c r="C212" s="1279"/>
      <c r="D212" s="1279"/>
      <c r="E212" s="1279"/>
      <c r="F212" s="1279"/>
    </row>
    <row r="213" spans="1:6" x14ac:dyDescent="0.3">
      <c r="A213" s="360"/>
      <c r="C213" s="370"/>
      <c r="D213" s="370" t="str">
        <f ca="1">' '!$A$512</f>
        <v>Berechnung</v>
      </c>
      <c r="E213" s="370"/>
      <c r="F213" s="370"/>
    </row>
    <row r="214" spans="1:6" x14ac:dyDescent="0.3">
      <c r="A214" s="360"/>
      <c r="C214" s="1279"/>
      <c r="D214" s="1279"/>
      <c r="E214" s="1279" t="s">
        <v>1014</v>
      </c>
      <c r="F214" s="1279"/>
    </row>
    <row r="215" spans="1:6" x14ac:dyDescent="0.3">
      <c r="A215" s="360"/>
      <c r="C215" s="370"/>
      <c r="D215" s="371" t="str">
        <f ca="1">' '!$A$514</f>
        <v>Quelle</v>
      </c>
      <c r="E215" s="370" t="str">
        <f ca="1">' '!$A$515</f>
        <v>Erhebungszeitpunkt &amp; Branchenvergleich</v>
      </c>
      <c r="F215" s="370"/>
    </row>
    <row r="216" spans="1:6" x14ac:dyDescent="0.3">
      <c r="A216" s="360"/>
      <c r="C216" s="1280"/>
      <c r="D216" s="1281"/>
      <c r="E216" s="1280"/>
      <c r="F216" s="1281"/>
    </row>
    <row r="217" spans="1:6" x14ac:dyDescent="0.3">
      <c r="A217" s="360"/>
      <c r="C217" s="1280"/>
      <c r="D217" s="1281"/>
      <c r="E217" s="1280"/>
      <c r="F217" s="1281"/>
    </row>
    <row r="218" spans="1:6" x14ac:dyDescent="0.3">
      <c r="A218" s="360"/>
      <c r="C218" s="1280"/>
      <c r="D218" s="1281"/>
      <c r="E218" s="1280"/>
      <c r="F218" s="1281"/>
    </row>
    <row r="219" spans="1:6" x14ac:dyDescent="0.3">
      <c r="A219" s="360"/>
      <c r="C219" s="370"/>
      <c r="D219" s="370"/>
      <c r="E219" s="370"/>
      <c r="F219" s="370"/>
    </row>
    <row r="220" spans="1:6" ht="15.6" x14ac:dyDescent="0.3">
      <c r="A220" s="360"/>
      <c r="D220" s="361"/>
    </row>
    <row r="221" spans="1:6" ht="24" customHeight="1" x14ac:dyDescent="0.3">
      <c r="A221" s="360"/>
      <c r="C221" s="367" t="s">
        <v>2142</v>
      </c>
      <c r="D221" s="368">
        <f>__s19</f>
        <v>0</v>
      </c>
      <c r="E221" s="369"/>
      <c r="F221" s="369"/>
    </row>
    <row r="222" spans="1:6" x14ac:dyDescent="0.3">
      <c r="A222" s="360"/>
    </row>
    <row r="223" spans="1:6" x14ac:dyDescent="0.3">
      <c r="A223" s="360"/>
      <c r="C223" s="370"/>
      <c r="D223" s="370" t="str">
        <f ca="1">' '!$A$513</f>
        <v>Beschreibung/Bemerkungen</v>
      </c>
      <c r="E223" s="370"/>
      <c r="F223" s="370"/>
    </row>
    <row r="224" spans="1:6" x14ac:dyDescent="0.3">
      <c r="A224" s="360"/>
      <c r="C224" s="1279"/>
      <c r="D224" s="1279"/>
      <c r="E224" s="1279"/>
      <c r="F224" s="1279"/>
    </row>
    <row r="225" spans="1:6" x14ac:dyDescent="0.3">
      <c r="A225" s="360"/>
      <c r="C225" s="370"/>
      <c r="D225" s="370" t="str">
        <f ca="1">' '!$A$512</f>
        <v>Berechnung</v>
      </c>
      <c r="E225" s="370"/>
      <c r="F225" s="370"/>
    </row>
    <row r="226" spans="1:6" x14ac:dyDescent="0.3">
      <c r="A226" s="360"/>
      <c r="C226" s="1279"/>
      <c r="D226" s="1279"/>
      <c r="E226" s="1279" t="s">
        <v>1014</v>
      </c>
      <c r="F226" s="1279"/>
    </row>
    <row r="227" spans="1:6" x14ac:dyDescent="0.3">
      <c r="A227" s="360"/>
      <c r="C227" s="370"/>
      <c r="D227" s="371" t="str">
        <f ca="1">' '!$A$514</f>
        <v>Quelle</v>
      </c>
      <c r="E227" s="370" t="str">
        <f ca="1">' '!$A$515</f>
        <v>Erhebungszeitpunkt &amp; Branchenvergleich</v>
      </c>
      <c r="F227" s="370"/>
    </row>
    <row r="228" spans="1:6" x14ac:dyDescent="0.3">
      <c r="A228" s="360"/>
      <c r="C228" s="1280"/>
      <c r="D228" s="1281"/>
      <c r="E228" s="1280"/>
      <c r="F228" s="1281"/>
    </row>
    <row r="229" spans="1:6" x14ac:dyDescent="0.3">
      <c r="A229" s="360"/>
      <c r="C229" s="1280"/>
      <c r="D229" s="1281"/>
      <c r="E229" s="1280"/>
      <c r="F229" s="1281"/>
    </row>
    <row r="230" spans="1:6" x14ac:dyDescent="0.3">
      <c r="A230" s="360"/>
      <c r="C230" s="1280"/>
      <c r="D230" s="1281"/>
      <c r="E230" s="1280"/>
      <c r="F230" s="1281"/>
    </row>
    <row r="231" spans="1:6" x14ac:dyDescent="0.3">
      <c r="A231" s="360"/>
      <c r="C231" s="370"/>
      <c r="D231" s="370"/>
      <c r="E231" s="370"/>
      <c r="F231" s="370"/>
    </row>
    <row r="232" spans="1:6" ht="15.6" x14ac:dyDescent="0.3">
      <c r="A232" s="360"/>
      <c r="D232" s="361"/>
    </row>
    <row r="233" spans="1:6" ht="24" customHeight="1" x14ac:dyDescent="0.3">
      <c r="A233" s="360"/>
      <c r="C233" s="367" t="s">
        <v>2143</v>
      </c>
      <c r="D233" s="368">
        <f>__s20</f>
        <v>0</v>
      </c>
      <c r="E233" s="369"/>
      <c r="F233" s="369"/>
    </row>
    <row r="234" spans="1:6" x14ac:dyDescent="0.3">
      <c r="A234" s="360"/>
    </row>
    <row r="235" spans="1:6" x14ac:dyDescent="0.3">
      <c r="A235" s="360"/>
      <c r="C235" s="370"/>
      <c r="D235" s="370" t="str">
        <f ca="1">' '!$A$513</f>
        <v>Beschreibung/Bemerkungen</v>
      </c>
      <c r="E235" s="370"/>
      <c r="F235" s="370"/>
    </row>
    <row r="236" spans="1:6" x14ac:dyDescent="0.3">
      <c r="A236" s="360"/>
      <c r="C236" s="1279"/>
      <c r="D236" s="1279"/>
      <c r="E236" s="1279"/>
      <c r="F236" s="1279"/>
    </row>
    <row r="237" spans="1:6" x14ac:dyDescent="0.3">
      <c r="A237" s="360"/>
      <c r="C237" s="370"/>
      <c r="D237" s="370" t="str">
        <f ca="1">' '!$A$512</f>
        <v>Berechnung</v>
      </c>
      <c r="E237" s="370"/>
      <c r="F237" s="370"/>
    </row>
    <row r="238" spans="1:6" x14ac:dyDescent="0.3">
      <c r="A238" s="360"/>
      <c r="C238" s="1279"/>
      <c r="D238" s="1279"/>
      <c r="E238" s="1279" t="s">
        <v>1014</v>
      </c>
      <c r="F238" s="1279"/>
    </row>
    <row r="239" spans="1:6" x14ac:dyDescent="0.3">
      <c r="A239" s="360"/>
      <c r="C239" s="370"/>
      <c r="D239" s="371" t="str">
        <f ca="1">' '!$A$514</f>
        <v>Quelle</v>
      </c>
      <c r="E239" s="370" t="str">
        <f ca="1">' '!$A$515</f>
        <v>Erhebungszeitpunkt &amp; Branchenvergleich</v>
      </c>
      <c r="F239" s="370"/>
    </row>
    <row r="240" spans="1:6" x14ac:dyDescent="0.3">
      <c r="A240" s="360"/>
      <c r="C240" s="1280"/>
      <c r="D240" s="1281"/>
      <c r="E240" s="1280"/>
      <c r="F240" s="1281"/>
    </row>
    <row r="241" spans="1:6" x14ac:dyDescent="0.3">
      <c r="A241" s="360"/>
      <c r="C241" s="1280"/>
      <c r="D241" s="1281"/>
      <c r="E241" s="1280"/>
      <c r="F241" s="1281"/>
    </row>
    <row r="242" spans="1:6" x14ac:dyDescent="0.3">
      <c r="A242" s="360"/>
      <c r="C242" s="1280"/>
      <c r="D242" s="1281"/>
      <c r="E242" s="1280"/>
      <c r="F242" s="1281"/>
    </row>
    <row r="243" spans="1:6" x14ac:dyDescent="0.3">
      <c r="A243" s="360"/>
      <c r="C243" s="370"/>
      <c r="D243" s="370"/>
      <c r="E243" s="370"/>
      <c r="F243" s="370"/>
    </row>
    <row r="244" spans="1:6" ht="15.6" x14ac:dyDescent="0.3">
      <c r="A244" s="360"/>
      <c r="D244" s="361"/>
    </row>
    <row r="245" spans="1:6" ht="24" customHeight="1" x14ac:dyDescent="0.3">
      <c r="A245" s="360"/>
      <c r="C245" s="367" t="s">
        <v>2144</v>
      </c>
      <c r="D245" s="368">
        <f>__s21</f>
        <v>0</v>
      </c>
      <c r="E245" s="369"/>
      <c r="F245" s="369"/>
    </row>
    <row r="246" spans="1:6" x14ac:dyDescent="0.3">
      <c r="A246" s="360"/>
    </row>
    <row r="247" spans="1:6" x14ac:dyDescent="0.3">
      <c r="A247" s="360"/>
      <c r="C247" s="370"/>
      <c r="D247" s="370" t="str">
        <f ca="1">' '!$A$513</f>
        <v>Beschreibung/Bemerkungen</v>
      </c>
      <c r="E247" s="370"/>
      <c r="F247" s="370"/>
    </row>
    <row r="248" spans="1:6" x14ac:dyDescent="0.3">
      <c r="A248" s="360"/>
      <c r="C248" s="1279"/>
      <c r="D248" s="1279"/>
      <c r="E248" s="1279"/>
      <c r="F248" s="1279"/>
    </row>
    <row r="249" spans="1:6" x14ac:dyDescent="0.3">
      <c r="A249" s="360"/>
      <c r="C249" s="370"/>
      <c r="D249" s="370" t="str">
        <f ca="1">' '!$A$512</f>
        <v>Berechnung</v>
      </c>
      <c r="E249" s="370"/>
      <c r="F249" s="370"/>
    </row>
    <row r="250" spans="1:6" x14ac:dyDescent="0.3">
      <c r="A250" s="360"/>
      <c r="C250" s="1279"/>
      <c r="D250" s="1279"/>
      <c r="E250" s="1279" t="s">
        <v>1014</v>
      </c>
      <c r="F250" s="1279"/>
    </row>
    <row r="251" spans="1:6" x14ac:dyDescent="0.3">
      <c r="A251" s="360"/>
      <c r="C251" s="370"/>
      <c r="D251" s="371" t="str">
        <f ca="1">' '!$A$514</f>
        <v>Quelle</v>
      </c>
      <c r="E251" s="370" t="str">
        <f ca="1">' '!$A$515</f>
        <v>Erhebungszeitpunkt &amp; Branchenvergleich</v>
      </c>
      <c r="F251" s="370"/>
    </row>
    <row r="252" spans="1:6" x14ac:dyDescent="0.3">
      <c r="A252" s="360"/>
      <c r="C252" s="1280"/>
      <c r="D252" s="1281"/>
      <c r="E252" s="1280"/>
      <c r="F252" s="1281"/>
    </row>
    <row r="253" spans="1:6" x14ac:dyDescent="0.3">
      <c r="A253" s="360"/>
      <c r="C253" s="1280"/>
      <c r="D253" s="1281"/>
      <c r="E253" s="1280"/>
      <c r="F253" s="1281"/>
    </row>
    <row r="254" spans="1:6" x14ac:dyDescent="0.3">
      <c r="A254" s="360"/>
      <c r="C254" s="1280"/>
      <c r="D254" s="1281"/>
      <c r="E254" s="1280"/>
      <c r="F254" s="1281"/>
    </row>
    <row r="255" spans="1:6" x14ac:dyDescent="0.3">
      <c r="A255" s="360"/>
      <c r="C255" s="370"/>
      <c r="D255" s="370"/>
      <c r="E255" s="370"/>
      <c r="F255" s="370"/>
    </row>
    <row r="256" spans="1:6" ht="15.6" x14ac:dyDescent="0.3">
      <c r="A256" s="360"/>
      <c r="D256" s="361"/>
    </row>
    <row r="257" spans="1:6" ht="24" customHeight="1" x14ac:dyDescent="0.3">
      <c r="A257" s="360"/>
      <c r="C257" s="367" t="s">
        <v>2145</v>
      </c>
      <c r="D257" s="368">
        <f>__s22</f>
        <v>0</v>
      </c>
      <c r="E257" s="369"/>
      <c r="F257" s="369"/>
    </row>
    <row r="258" spans="1:6" x14ac:dyDescent="0.3">
      <c r="A258" s="360"/>
    </row>
    <row r="259" spans="1:6" x14ac:dyDescent="0.3">
      <c r="A259" s="360"/>
      <c r="C259" s="370"/>
      <c r="D259" s="370" t="str">
        <f ca="1">' '!$A$513</f>
        <v>Beschreibung/Bemerkungen</v>
      </c>
      <c r="E259" s="370"/>
      <c r="F259" s="370"/>
    </row>
    <row r="260" spans="1:6" x14ac:dyDescent="0.3">
      <c r="A260" s="360"/>
      <c r="C260" s="1279"/>
      <c r="D260" s="1279"/>
      <c r="E260" s="1279"/>
      <c r="F260" s="1279"/>
    </row>
    <row r="261" spans="1:6" x14ac:dyDescent="0.3">
      <c r="A261" s="360"/>
      <c r="C261" s="370"/>
      <c r="D261" s="370" t="str">
        <f ca="1">' '!$A$512</f>
        <v>Berechnung</v>
      </c>
      <c r="E261" s="370"/>
      <c r="F261" s="370"/>
    </row>
    <row r="262" spans="1:6" x14ac:dyDescent="0.3">
      <c r="A262" s="360"/>
      <c r="C262" s="1279"/>
      <c r="D262" s="1279"/>
      <c r="E262" s="1279" t="s">
        <v>1014</v>
      </c>
      <c r="F262" s="1279"/>
    </row>
    <row r="263" spans="1:6" x14ac:dyDescent="0.3">
      <c r="A263" s="360"/>
      <c r="C263" s="370"/>
      <c r="D263" s="371" t="str">
        <f ca="1">' '!$A$514</f>
        <v>Quelle</v>
      </c>
      <c r="E263" s="370" t="str">
        <f ca="1">' '!$A$515</f>
        <v>Erhebungszeitpunkt &amp; Branchenvergleich</v>
      </c>
      <c r="F263" s="370"/>
    </row>
    <row r="264" spans="1:6" x14ac:dyDescent="0.3">
      <c r="A264" s="360"/>
      <c r="C264" s="1280"/>
      <c r="D264" s="1281"/>
      <c r="E264" s="1280"/>
      <c r="F264" s="1281"/>
    </row>
    <row r="265" spans="1:6" x14ac:dyDescent="0.3">
      <c r="A265" s="360"/>
      <c r="C265" s="1280"/>
      <c r="D265" s="1281"/>
      <c r="E265" s="1280"/>
      <c r="F265" s="1281"/>
    </row>
    <row r="266" spans="1:6" x14ac:dyDescent="0.3">
      <c r="A266" s="360"/>
      <c r="C266" s="1280"/>
      <c r="D266" s="1281"/>
      <c r="E266" s="1280"/>
      <c r="F266" s="1281"/>
    </row>
    <row r="267" spans="1:6" x14ac:dyDescent="0.3">
      <c r="A267" s="360"/>
      <c r="C267" s="370"/>
      <c r="D267" s="370"/>
      <c r="E267" s="370"/>
      <c r="F267" s="370"/>
    </row>
    <row r="268" spans="1:6" ht="15.6" x14ac:dyDescent="0.3">
      <c r="A268" s="360"/>
      <c r="D268" s="361"/>
    </row>
    <row r="269" spans="1:6" ht="24" customHeight="1" x14ac:dyDescent="0.3">
      <c r="A269" s="360"/>
      <c r="C269" s="367" t="s">
        <v>2146</v>
      </c>
      <c r="D269" s="368">
        <f>__s23</f>
        <v>0</v>
      </c>
      <c r="E269" s="369"/>
      <c r="F269" s="369"/>
    </row>
    <row r="270" spans="1:6" x14ac:dyDescent="0.3">
      <c r="A270" s="360"/>
    </row>
    <row r="271" spans="1:6" x14ac:dyDescent="0.3">
      <c r="A271" s="360"/>
      <c r="C271" s="370"/>
      <c r="D271" s="370" t="str">
        <f ca="1">' '!$A$513</f>
        <v>Beschreibung/Bemerkungen</v>
      </c>
      <c r="E271" s="370"/>
      <c r="F271" s="370"/>
    </row>
    <row r="272" spans="1:6" x14ac:dyDescent="0.3">
      <c r="A272" s="360"/>
      <c r="C272" s="1279"/>
      <c r="D272" s="1279"/>
      <c r="E272" s="1279"/>
      <c r="F272" s="1279"/>
    </row>
    <row r="273" spans="1:6" x14ac:dyDescent="0.3">
      <c r="A273" s="360"/>
      <c r="C273" s="370"/>
      <c r="D273" s="370" t="str">
        <f ca="1">' '!$A$512</f>
        <v>Berechnung</v>
      </c>
      <c r="E273" s="370"/>
      <c r="F273" s="370"/>
    </row>
    <row r="274" spans="1:6" x14ac:dyDescent="0.3">
      <c r="A274" s="360"/>
      <c r="C274" s="1279"/>
      <c r="D274" s="1279"/>
      <c r="E274" s="1279" t="s">
        <v>1014</v>
      </c>
      <c r="F274" s="1279"/>
    </row>
    <row r="275" spans="1:6" x14ac:dyDescent="0.3">
      <c r="A275" s="360"/>
      <c r="C275" s="370"/>
      <c r="D275" s="371" t="str">
        <f ca="1">' '!$A$514</f>
        <v>Quelle</v>
      </c>
      <c r="E275" s="370" t="str">
        <f ca="1">' '!$A$515</f>
        <v>Erhebungszeitpunkt &amp; Branchenvergleich</v>
      </c>
      <c r="F275" s="370"/>
    </row>
    <row r="276" spans="1:6" x14ac:dyDescent="0.3">
      <c r="A276" s="360"/>
      <c r="C276" s="1280"/>
      <c r="D276" s="1281"/>
      <c r="E276" s="1280"/>
      <c r="F276" s="1281"/>
    </row>
    <row r="277" spans="1:6" x14ac:dyDescent="0.3">
      <c r="A277" s="360"/>
      <c r="C277" s="1280"/>
      <c r="D277" s="1281"/>
      <c r="E277" s="1280"/>
      <c r="F277" s="1281"/>
    </row>
    <row r="278" spans="1:6" x14ac:dyDescent="0.3">
      <c r="A278" s="360"/>
      <c r="C278" s="1280"/>
      <c r="D278" s="1281"/>
      <c r="E278" s="1280"/>
      <c r="F278" s="1281"/>
    </row>
    <row r="279" spans="1:6" x14ac:dyDescent="0.3">
      <c r="A279" s="360"/>
      <c r="C279" s="370"/>
      <c r="D279" s="370"/>
      <c r="E279" s="370"/>
      <c r="F279" s="370"/>
    </row>
    <row r="280" spans="1:6" ht="15.6" x14ac:dyDescent="0.3">
      <c r="A280" s="360"/>
      <c r="D280" s="361"/>
    </row>
    <row r="281" spans="1:6" ht="24" customHeight="1" x14ac:dyDescent="0.3">
      <c r="A281" s="360"/>
      <c r="C281" s="367" t="s">
        <v>2147</v>
      </c>
      <c r="D281" s="368">
        <f>__s24</f>
        <v>0</v>
      </c>
      <c r="E281" s="369"/>
      <c r="F281" s="369"/>
    </row>
    <row r="282" spans="1:6" x14ac:dyDescent="0.3">
      <c r="A282" s="360"/>
    </row>
    <row r="283" spans="1:6" x14ac:dyDescent="0.3">
      <c r="A283" s="360"/>
      <c r="C283" s="370"/>
      <c r="D283" s="370" t="str">
        <f ca="1">' '!$A$513</f>
        <v>Beschreibung/Bemerkungen</v>
      </c>
      <c r="E283" s="370"/>
      <c r="F283" s="370"/>
    </row>
    <row r="284" spans="1:6" x14ac:dyDescent="0.3">
      <c r="A284" s="360"/>
      <c r="C284" s="1279"/>
      <c r="D284" s="1279"/>
      <c r="E284" s="1279"/>
      <c r="F284" s="1279"/>
    </row>
    <row r="285" spans="1:6" x14ac:dyDescent="0.3">
      <c r="A285" s="360"/>
      <c r="C285" s="370"/>
      <c r="D285" s="370" t="str">
        <f ca="1">' '!$A$512</f>
        <v>Berechnung</v>
      </c>
      <c r="E285" s="370"/>
      <c r="F285" s="370"/>
    </row>
    <row r="286" spans="1:6" x14ac:dyDescent="0.3">
      <c r="A286" s="360"/>
      <c r="C286" s="1279"/>
      <c r="D286" s="1279"/>
      <c r="E286" s="1279" t="s">
        <v>1014</v>
      </c>
      <c r="F286" s="1279"/>
    </row>
    <row r="287" spans="1:6" x14ac:dyDescent="0.3">
      <c r="A287" s="360"/>
      <c r="C287" s="370"/>
      <c r="D287" s="371" t="str">
        <f ca="1">' '!$A$514</f>
        <v>Quelle</v>
      </c>
      <c r="E287" s="370" t="str">
        <f ca="1">' '!$A$515</f>
        <v>Erhebungszeitpunkt &amp; Branchenvergleich</v>
      </c>
      <c r="F287" s="370"/>
    </row>
    <row r="288" spans="1:6" x14ac:dyDescent="0.3">
      <c r="A288" s="360"/>
      <c r="C288" s="1280"/>
      <c r="D288" s="1281"/>
      <c r="E288" s="1280"/>
      <c r="F288" s="1281"/>
    </row>
    <row r="289" spans="1:6" x14ac:dyDescent="0.3">
      <c r="A289" s="360"/>
      <c r="C289" s="1280"/>
      <c r="D289" s="1281"/>
      <c r="E289" s="1280"/>
      <c r="F289" s="1281"/>
    </row>
    <row r="290" spans="1:6" x14ac:dyDescent="0.3">
      <c r="A290" s="360"/>
      <c r="C290" s="1280"/>
      <c r="D290" s="1281"/>
      <c r="E290" s="1280"/>
      <c r="F290" s="1281"/>
    </row>
    <row r="291" spans="1:6" x14ac:dyDescent="0.3">
      <c r="A291" s="360"/>
      <c r="C291" s="370"/>
      <c r="D291" s="370"/>
      <c r="E291" s="370"/>
      <c r="F291" s="370"/>
    </row>
    <row r="292" spans="1:6" ht="15.6" x14ac:dyDescent="0.3">
      <c r="A292" s="360"/>
      <c r="D292" s="361"/>
    </row>
    <row r="293" spans="1:6" ht="24" customHeight="1" x14ac:dyDescent="0.3">
      <c r="A293" s="360"/>
      <c r="C293" s="367" t="s">
        <v>2148</v>
      </c>
      <c r="D293" s="368">
        <f>__s25</f>
        <v>0</v>
      </c>
      <c r="E293" s="369"/>
      <c r="F293" s="369"/>
    </row>
    <row r="294" spans="1:6" x14ac:dyDescent="0.3">
      <c r="A294" s="360"/>
    </row>
    <row r="295" spans="1:6" x14ac:dyDescent="0.3">
      <c r="A295" s="360"/>
      <c r="C295" s="370"/>
      <c r="D295" s="370" t="str">
        <f ca="1">' '!$A$513</f>
        <v>Beschreibung/Bemerkungen</v>
      </c>
      <c r="E295" s="370"/>
      <c r="F295" s="370"/>
    </row>
    <row r="296" spans="1:6" x14ac:dyDescent="0.3">
      <c r="A296" s="360"/>
      <c r="C296" s="1279"/>
      <c r="D296" s="1279"/>
      <c r="E296" s="1279"/>
      <c r="F296" s="1279"/>
    </row>
    <row r="297" spans="1:6" x14ac:dyDescent="0.3">
      <c r="A297" s="360"/>
      <c r="C297" s="370"/>
      <c r="D297" s="370" t="str">
        <f ca="1">' '!$A$512</f>
        <v>Berechnung</v>
      </c>
      <c r="E297" s="370"/>
      <c r="F297" s="370"/>
    </row>
    <row r="298" spans="1:6" x14ac:dyDescent="0.3">
      <c r="A298" s="360"/>
      <c r="C298" s="1279"/>
      <c r="D298" s="1279"/>
      <c r="E298" s="1279" t="s">
        <v>1014</v>
      </c>
      <c r="F298" s="1279"/>
    </row>
    <row r="299" spans="1:6" x14ac:dyDescent="0.3">
      <c r="A299" s="360"/>
      <c r="C299" s="370"/>
      <c r="D299" s="371" t="str">
        <f ca="1">' '!$A$514</f>
        <v>Quelle</v>
      </c>
      <c r="E299" s="370" t="str">
        <f ca="1">' '!$A$515</f>
        <v>Erhebungszeitpunkt &amp; Branchenvergleich</v>
      </c>
      <c r="F299" s="370"/>
    </row>
    <row r="300" spans="1:6" x14ac:dyDescent="0.3">
      <c r="A300" s="360"/>
      <c r="C300" s="1280"/>
      <c r="D300" s="1281"/>
      <c r="E300" s="1280"/>
      <c r="F300" s="1281"/>
    </row>
    <row r="301" spans="1:6" x14ac:dyDescent="0.3">
      <c r="A301" s="360"/>
      <c r="C301" s="1280"/>
      <c r="D301" s="1281"/>
      <c r="E301" s="1280"/>
      <c r="F301" s="1281"/>
    </row>
    <row r="302" spans="1:6" x14ac:dyDescent="0.3">
      <c r="A302" s="360"/>
      <c r="C302" s="1280"/>
      <c r="D302" s="1281"/>
      <c r="E302" s="1280"/>
      <c r="F302" s="1281"/>
    </row>
    <row r="303" spans="1:6" x14ac:dyDescent="0.3">
      <c r="A303" s="360"/>
      <c r="C303" s="370"/>
      <c r="D303" s="370"/>
      <c r="E303" s="370"/>
      <c r="F303" s="370"/>
    </row>
    <row r="304" spans="1:6" ht="15.6" x14ac:dyDescent="0.3">
      <c r="A304" s="360"/>
      <c r="D304" s="361"/>
    </row>
    <row r="305" spans="1:6" ht="24" customHeight="1" x14ac:dyDescent="0.3">
      <c r="A305" s="360"/>
      <c r="C305" s="367" t="s">
        <v>2149</v>
      </c>
      <c r="D305" s="368">
        <f>__s26</f>
        <v>0</v>
      </c>
      <c r="E305" s="369"/>
      <c r="F305" s="369"/>
    </row>
    <row r="306" spans="1:6" x14ac:dyDescent="0.3">
      <c r="A306" s="360"/>
    </row>
    <row r="307" spans="1:6" x14ac:dyDescent="0.3">
      <c r="A307" s="360"/>
      <c r="C307" s="370"/>
      <c r="D307" s="370" t="str">
        <f ca="1">' '!$A$513</f>
        <v>Beschreibung/Bemerkungen</v>
      </c>
      <c r="E307" s="370"/>
      <c r="F307" s="370"/>
    </row>
    <row r="308" spans="1:6" x14ac:dyDescent="0.3">
      <c r="A308" s="360"/>
      <c r="C308" s="1279"/>
      <c r="D308" s="1279"/>
      <c r="E308" s="1279"/>
      <c r="F308" s="1279"/>
    </row>
    <row r="309" spans="1:6" x14ac:dyDescent="0.3">
      <c r="A309" s="360"/>
      <c r="C309" s="370"/>
      <c r="D309" s="370" t="str">
        <f ca="1">' '!$A$512</f>
        <v>Berechnung</v>
      </c>
      <c r="E309" s="370"/>
      <c r="F309" s="370"/>
    </row>
    <row r="310" spans="1:6" x14ac:dyDescent="0.3">
      <c r="A310" s="360"/>
      <c r="C310" s="1279"/>
      <c r="D310" s="1279"/>
      <c r="E310" s="1279" t="s">
        <v>1014</v>
      </c>
      <c r="F310" s="1279"/>
    </row>
    <row r="311" spans="1:6" x14ac:dyDescent="0.3">
      <c r="A311" s="360"/>
      <c r="C311" s="370"/>
      <c r="D311" s="371" t="str">
        <f ca="1">' '!$A$514</f>
        <v>Quelle</v>
      </c>
      <c r="E311" s="370" t="str">
        <f ca="1">' '!$A$515</f>
        <v>Erhebungszeitpunkt &amp; Branchenvergleich</v>
      </c>
      <c r="F311" s="370"/>
    </row>
    <row r="312" spans="1:6" x14ac:dyDescent="0.3">
      <c r="A312" s="360"/>
      <c r="C312" s="1280"/>
      <c r="D312" s="1281"/>
      <c r="E312" s="1280"/>
      <c r="F312" s="1281"/>
    </row>
    <row r="313" spans="1:6" x14ac:dyDescent="0.3">
      <c r="A313" s="360"/>
      <c r="C313" s="1280"/>
      <c r="D313" s="1281"/>
      <c r="E313" s="1280"/>
      <c r="F313" s="1281"/>
    </row>
    <row r="314" spans="1:6" x14ac:dyDescent="0.3">
      <c r="A314" s="360"/>
      <c r="C314" s="1280"/>
      <c r="D314" s="1281"/>
      <c r="E314" s="1280"/>
      <c r="F314" s="1281"/>
    </row>
    <row r="315" spans="1:6" x14ac:dyDescent="0.3">
      <c r="A315" s="360"/>
      <c r="C315" s="370"/>
      <c r="D315" s="370"/>
      <c r="E315" s="370"/>
      <c r="F315" s="370"/>
    </row>
    <row r="316" spans="1:6" ht="15.6" x14ac:dyDescent="0.3">
      <c r="A316" s="360"/>
      <c r="D316" s="361"/>
    </row>
    <row r="317" spans="1:6" ht="24" customHeight="1" x14ac:dyDescent="0.3">
      <c r="A317" s="360"/>
      <c r="C317" s="367" t="s">
        <v>2150</v>
      </c>
      <c r="D317" s="368">
        <f>__s27</f>
        <v>0</v>
      </c>
      <c r="E317" s="369"/>
      <c r="F317" s="369"/>
    </row>
    <row r="318" spans="1:6" x14ac:dyDescent="0.3">
      <c r="A318" s="360"/>
    </row>
    <row r="319" spans="1:6" x14ac:dyDescent="0.3">
      <c r="A319" s="360"/>
      <c r="C319" s="370"/>
      <c r="D319" s="370" t="str">
        <f ca="1">' '!$A$513</f>
        <v>Beschreibung/Bemerkungen</v>
      </c>
      <c r="E319" s="370"/>
      <c r="F319" s="370"/>
    </row>
    <row r="320" spans="1:6" x14ac:dyDescent="0.3">
      <c r="A320" s="360"/>
      <c r="C320" s="1279"/>
      <c r="D320" s="1279"/>
      <c r="E320" s="1279"/>
      <c r="F320" s="1279"/>
    </row>
    <row r="321" spans="1:6" x14ac:dyDescent="0.3">
      <c r="A321" s="360"/>
      <c r="C321" s="370"/>
      <c r="D321" s="370" t="str">
        <f ca="1">' '!$A$512</f>
        <v>Berechnung</v>
      </c>
      <c r="E321" s="370"/>
      <c r="F321" s="370"/>
    </row>
    <row r="322" spans="1:6" x14ac:dyDescent="0.3">
      <c r="A322" s="360"/>
      <c r="C322" s="1279"/>
      <c r="D322" s="1279"/>
      <c r="E322" s="1279" t="s">
        <v>1014</v>
      </c>
      <c r="F322" s="1279"/>
    </row>
    <row r="323" spans="1:6" x14ac:dyDescent="0.3">
      <c r="A323" s="360"/>
      <c r="C323" s="370"/>
      <c r="D323" s="371" t="str">
        <f ca="1">' '!$A$514</f>
        <v>Quelle</v>
      </c>
      <c r="E323" s="370" t="str">
        <f ca="1">' '!$A$515</f>
        <v>Erhebungszeitpunkt &amp; Branchenvergleich</v>
      </c>
      <c r="F323" s="370"/>
    </row>
    <row r="324" spans="1:6" x14ac:dyDescent="0.3">
      <c r="A324" s="360"/>
      <c r="C324" s="1280"/>
      <c r="D324" s="1281"/>
      <c r="E324" s="1280"/>
      <c r="F324" s="1281"/>
    </row>
    <row r="325" spans="1:6" x14ac:dyDescent="0.3">
      <c r="A325" s="360"/>
      <c r="C325" s="1280"/>
      <c r="D325" s="1281"/>
      <c r="E325" s="1280"/>
      <c r="F325" s="1281"/>
    </row>
    <row r="326" spans="1:6" x14ac:dyDescent="0.3">
      <c r="A326" s="360"/>
      <c r="C326" s="1280"/>
      <c r="D326" s="1281"/>
      <c r="E326" s="1280"/>
      <c r="F326" s="1281"/>
    </row>
    <row r="327" spans="1:6" x14ac:dyDescent="0.3">
      <c r="A327" s="360"/>
      <c r="C327" s="370"/>
      <c r="D327" s="370"/>
      <c r="E327" s="370"/>
      <c r="F327" s="370"/>
    </row>
    <row r="328" spans="1:6" ht="15.6" x14ac:dyDescent="0.3">
      <c r="A328" s="360"/>
      <c r="D328" s="361"/>
    </row>
    <row r="329" spans="1:6" ht="24" customHeight="1" x14ac:dyDescent="0.3">
      <c r="A329" s="360"/>
      <c r="C329" s="367" t="s">
        <v>2151</v>
      </c>
      <c r="D329" s="368">
        <f>__s28</f>
        <v>0</v>
      </c>
      <c r="E329" s="369"/>
      <c r="F329" s="369"/>
    </row>
    <row r="330" spans="1:6" x14ac:dyDescent="0.3">
      <c r="A330" s="360"/>
    </row>
    <row r="331" spans="1:6" x14ac:dyDescent="0.3">
      <c r="A331" s="360"/>
      <c r="C331" s="370"/>
      <c r="D331" s="370" t="str">
        <f ca="1">' '!$A$513</f>
        <v>Beschreibung/Bemerkungen</v>
      </c>
      <c r="E331" s="370"/>
      <c r="F331" s="370"/>
    </row>
    <row r="332" spans="1:6" x14ac:dyDescent="0.3">
      <c r="A332" s="360"/>
      <c r="C332" s="1279"/>
      <c r="D332" s="1279"/>
      <c r="E332" s="1279"/>
      <c r="F332" s="1279"/>
    </row>
    <row r="333" spans="1:6" x14ac:dyDescent="0.3">
      <c r="A333" s="360"/>
      <c r="C333" s="370"/>
      <c r="D333" s="370" t="str">
        <f ca="1">' '!$A$512</f>
        <v>Berechnung</v>
      </c>
      <c r="E333" s="370"/>
      <c r="F333" s="370"/>
    </row>
    <row r="334" spans="1:6" x14ac:dyDescent="0.3">
      <c r="A334" s="360"/>
      <c r="C334" s="1279"/>
      <c r="D334" s="1279"/>
      <c r="E334" s="1279" t="s">
        <v>1014</v>
      </c>
      <c r="F334" s="1279"/>
    </row>
    <row r="335" spans="1:6" x14ac:dyDescent="0.3">
      <c r="A335" s="360"/>
      <c r="C335" s="370"/>
      <c r="D335" s="371" t="str">
        <f ca="1">' '!$A$514</f>
        <v>Quelle</v>
      </c>
      <c r="E335" s="370" t="str">
        <f ca="1">' '!$A$515</f>
        <v>Erhebungszeitpunkt &amp; Branchenvergleich</v>
      </c>
      <c r="F335" s="370"/>
    </row>
    <row r="336" spans="1:6" x14ac:dyDescent="0.3">
      <c r="A336" s="360"/>
      <c r="C336" s="1280"/>
      <c r="D336" s="1281"/>
      <c r="E336" s="1280"/>
      <c r="F336" s="1281"/>
    </row>
    <row r="337" spans="1:6" x14ac:dyDescent="0.3">
      <c r="A337" s="360"/>
      <c r="C337" s="1280"/>
      <c r="D337" s="1281"/>
      <c r="E337" s="1280"/>
      <c r="F337" s="1281"/>
    </row>
    <row r="338" spans="1:6" x14ac:dyDescent="0.3">
      <c r="A338" s="360"/>
      <c r="C338" s="1280"/>
      <c r="D338" s="1281"/>
      <c r="E338" s="1280"/>
      <c r="F338" s="1281"/>
    </row>
    <row r="339" spans="1:6" x14ac:dyDescent="0.3">
      <c r="A339" s="360"/>
      <c r="C339" s="370"/>
      <c r="D339" s="370"/>
      <c r="E339" s="370"/>
      <c r="F339" s="370"/>
    </row>
    <row r="340" spans="1:6" ht="15.6" x14ac:dyDescent="0.3">
      <c r="A340" s="360"/>
      <c r="D340" s="361"/>
    </row>
    <row r="341" spans="1:6" ht="24" customHeight="1" x14ac:dyDescent="0.3">
      <c r="A341" s="360"/>
      <c r="C341" s="367" t="s">
        <v>2152</v>
      </c>
      <c r="D341" s="368">
        <f>__s29</f>
        <v>0</v>
      </c>
      <c r="E341" s="369"/>
      <c r="F341" s="369"/>
    </row>
    <row r="342" spans="1:6" x14ac:dyDescent="0.3">
      <c r="A342" s="360"/>
    </row>
    <row r="343" spans="1:6" x14ac:dyDescent="0.3">
      <c r="A343" s="360"/>
      <c r="C343" s="370"/>
      <c r="D343" s="370" t="str">
        <f ca="1">' '!$A$513</f>
        <v>Beschreibung/Bemerkungen</v>
      </c>
      <c r="E343" s="370"/>
      <c r="F343" s="370"/>
    </row>
    <row r="344" spans="1:6" x14ac:dyDescent="0.3">
      <c r="A344" s="360"/>
      <c r="C344" s="1279"/>
      <c r="D344" s="1279"/>
      <c r="E344" s="1279"/>
      <c r="F344" s="1279"/>
    </row>
    <row r="345" spans="1:6" x14ac:dyDescent="0.3">
      <c r="A345" s="360"/>
      <c r="C345" s="370"/>
      <c r="D345" s="370" t="str">
        <f ca="1">' '!$A$512</f>
        <v>Berechnung</v>
      </c>
      <c r="E345" s="370"/>
      <c r="F345" s="370"/>
    </row>
    <row r="346" spans="1:6" x14ac:dyDescent="0.3">
      <c r="A346" s="360"/>
      <c r="C346" s="1279"/>
      <c r="D346" s="1279"/>
      <c r="E346" s="1279" t="s">
        <v>1014</v>
      </c>
      <c r="F346" s="1279"/>
    </row>
    <row r="347" spans="1:6" x14ac:dyDescent="0.3">
      <c r="A347" s="360"/>
      <c r="C347" s="370"/>
      <c r="D347" s="371" t="str">
        <f ca="1">' '!$A$514</f>
        <v>Quelle</v>
      </c>
      <c r="E347" s="370" t="str">
        <f ca="1">' '!$A$515</f>
        <v>Erhebungszeitpunkt &amp; Branchenvergleich</v>
      </c>
      <c r="F347" s="370"/>
    </row>
    <row r="348" spans="1:6" x14ac:dyDescent="0.3">
      <c r="A348" s="360"/>
      <c r="C348" s="1280"/>
      <c r="D348" s="1281"/>
      <c r="E348" s="1280"/>
      <c r="F348" s="1281"/>
    </row>
    <row r="349" spans="1:6" x14ac:dyDescent="0.3">
      <c r="A349" s="360"/>
      <c r="C349" s="1280"/>
      <c r="D349" s="1281"/>
      <c r="E349" s="1280"/>
      <c r="F349" s="1281"/>
    </row>
    <row r="350" spans="1:6" x14ac:dyDescent="0.3">
      <c r="A350" s="360"/>
      <c r="C350" s="1280"/>
      <c r="D350" s="1281"/>
      <c r="E350" s="1280"/>
      <c r="F350" s="1281"/>
    </row>
    <row r="351" spans="1:6" x14ac:dyDescent="0.3">
      <c r="A351" s="360"/>
      <c r="C351" s="370"/>
      <c r="D351" s="370"/>
      <c r="E351" s="370"/>
      <c r="F351" s="370"/>
    </row>
    <row r="352" spans="1:6" ht="15.6" x14ac:dyDescent="0.3">
      <c r="A352" s="360"/>
      <c r="D352" s="361"/>
    </row>
    <row r="353" spans="1:6" ht="24" customHeight="1" x14ac:dyDescent="0.3">
      <c r="A353" s="360"/>
      <c r="C353" s="367" t="s">
        <v>2153</v>
      </c>
      <c r="D353" s="368">
        <f>__s30</f>
        <v>0</v>
      </c>
      <c r="E353" s="369"/>
      <c r="F353" s="369"/>
    </row>
    <row r="354" spans="1:6" x14ac:dyDescent="0.3">
      <c r="A354" s="360"/>
    </row>
    <row r="355" spans="1:6" x14ac:dyDescent="0.3">
      <c r="A355" s="360"/>
      <c r="C355" s="370"/>
      <c r="D355" s="370" t="str">
        <f ca="1">' '!$A$513</f>
        <v>Beschreibung/Bemerkungen</v>
      </c>
      <c r="E355" s="370"/>
      <c r="F355" s="370"/>
    </row>
    <row r="356" spans="1:6" x14ac:dyDescent="0.3">
      <c r="A356" s="360"/>
      <c r="C356" s="1279"/>
      <c r="D356" s="1279"/>
      <c r="E356" s="1279"/>
      <c r="F356" s="1279"/>
    </row>
    <row r="357" spans="1:6" x14ac:dyDescent="0.3">
      <c r="A357" s="360"/>
      <c r="C357" s="370"/>
      <c r="D357" s="370" t="str">
        <f ca="1">' '!$A$512</f>
        <v>Berechnung</v>
      </c>
      <c r="E357" s="370"/>
      <c r="F357" s="370"/>
    </row>
    <row r="358" spans="1:6" x14ac:dyDescent="0.3">
      <c r="A358" s="360"/>
      <c r="C358" s="1279"/>
      <c r="D358" s="1279"/>
      <c r="E358" s="1279" t="s">
        <v>1014</v>
      </c>
      <c r="F358" s="1279"/>
    </row>
    <row r="359" spans="1:6" x14ac:dyDescent="0.3">
      <c r="A359" s="360"/>
      <c r="C359" s="370"/>
      <c r="D359" s="371" t="str">
        <f ca="1">' '!$A$514</f>
        <v>Quelle</v>
      </c>
      <c r="E359" s="370" t="str">
        <f ca="1">' '!$A$515</f>
        <v>Erhebungszeitpunkt &amp; Branchenvergleich</v>
      </c>
      <c r="F359" s="370"/>
    </row>
    <row r="360" spans="1:6" x14ac:dyDescent="0.3">
      <c r="A360" s="360"/>
      <c r="C360" s="1280"/>
      <c r="D360" s="1281"/>
      <c r="E360" s="1280"/>
      <c r="F360" s="1281"/>
    </row>
    <row r="361" spans="1:6" x14ac:dyDescent="0.3">
      <c r="A361" s="360"/>
      <c r="C361" s="1280"/>
      <c r="D361" s="1281"/>
      <c r="E361" s="1280"/>
      <c r="F361" s="1281"/>
    </row>
    <row r="362" spans="1:6" x14ac:dyDescent="0.3">
      <c r="A362" s="360"/>
      <c r="C362" s="1280"/>
      <c r="D362" s="1281"/>
      <c r="E362" s="1280"/>
      <c r="F362" s="1281"/>
    </row>
    <row r="363" spans="1:6" x14ac:dyDescent="0.3">
      <c r="A363" s="360"/>
      <c r="C363" s="370"/>
      <c r="D363" s="370"/>
      <c r="E363" s="370"/>
      <c r="F363" s="370"/>
    </row>
    <row r="364" spans="1:6" ht="15.6" x14ac:dyDescent="0.3">
      <c r="A364" s="360"/>
      <c r="D364" s="361"/>
    </row>
    <row r="365" spans="1:6" ht="24" customHeight="1" x14ac:dyDescent="0.3">
      <c r="A365" s="360"/>
      <c r="C365" s="367" t="s">
        <v>2154</v>
      </c>
      <c r="D365" s="368">
        <f>__s31</f>
        <v>0</v>
      </c>
      <c r="E365" s="369"/>
      <c r="F365" s="369"/>
    </row>
    <row r="366" spans="1:6" x14ac:dyDescent="0.3">
      <c r="A366" s="360"/>
    </row>
    <row r="367" spans="1:6" x14ac:dyDescent="0.3">
      <c r="A367" s="360"/>
      <c r="C367" s="370"/>
      <c r="D367" s="370" t="str">
        <f ca="1">' '!$A$513</f>
        <v>Beschreibung/Bemerkungen</v>
      </c>
      <c r="E367" s="370"/>
      <c r="F367" s="370"/>
    </row>
    <row r="368" spans="1:6" x14ac:dyDescent="0.3">
      <c r="A368" s="360"/>
      <c r="C368" s="1279"/>
      <c r="D368" s="1279"/>
      <c r="E368" s="1279"/>
      <c r="F368" s="1279"/>
    </row>
    <row r="369" spans="1:6" x14ac:dyDescent="0.3">
      <c r="A369" s="360"/>
      <c r="C369" s="370"/>
      <c r="D369" s="370" t="str">
        <f ca="1">' '!$A$512</f>
        <v>Berechnung</v>
      </c>
      <c r="E369" s="370"/>
      <c r="F369" s="370"/>
    </row>
    <row r="370" spans="1:6" x14ac:dyDescent="0.3">
      <c r="A370" s="360"/>
      <c r="C370" s="1279"/>
      <c r="D370" s="1279"/>
      <c r="E370" s="1279" t="s">
        <v>1014</v>
      </c>
      <c r="F370" s="1279"/>
    </row>
    <row r="371" spans="1:6" x14ac:dyDescent="0.3">
      <c r="A371" s="360"/>
      <c r="C371" s="370"/>
      <c r="D371" s="371" t="str">
        <f ca="1">' '!$A$514</f>
        <v>Quelle</v>
      </c>
      <c r="E371" s="370" t="str">
        <f ca="1">' '!$A$515</f>
        <v>Erhebungszeitpunkt &amp; Branchenvergleich</v>
      </c>
      <c r="F371" s="370"/>
    </row>
    <row r="372" spans="1:6" x14ac:dyDescent="0.3">
      <c r="A372" s="360"/>
      <c r="C372" s="1280"/>
      <c r="D372" s="1281"/>
      <c r="E372" s="1280"/>
      <c r="F372" s="1281"/>
    </row>
    <row r="373" spans="1:6" x14ac:dyDescent="0.3">
      <c r="A373" s="360"/>
      <c r="C373" s="1280"/>
      <c r="D373" s="1281"/>
      <c r="E373" s="1280"/>
      <c r="F373" s="1281"/>
    </row>
    <row r="374" spans="1:6" x14ac:dyDescent="0.3">
      <c r="A374" s="360"/>
      <c r="C374" s="1280"/>
      <c r="D374" s="1281"/>
      <c r="E374" s="1280"/>
      <c r="F374" s="1281"/>
    </row>
    <row r="375" spans="1:6" x14ac:dyDescent="0.3">
      <c r="A375" s="360"/>
      <c r="C375" s="370"/>
      <c r="D375" s="370"/>
      <c r="E375" s="370"/>
      <c r="F375" s="370"/>
    </row>
    <row r="376" spans="1:6" ht="15.6" x14ac:dyDescent="0.3">
      <c r="A376" s="360"/>
      <c r="D376" s="361"/>
    </row>
    <row r="377" spans="1:6" ht="24" customHeight="1" x14ac:dyDescent="0.3">
      <c r="A377" s="360"/>
      <c r="C377" s="367" t="s">
        <v>2155</v>
      </c>
      <c r="D377" s="368">
        <f>__s32</f>
        <v>0</v>
      </c>
      <c r="E377" s="369"/>
      <c r="F377" s="369"/>
    </row>
    <row r="378" spans="1:6" x14ac:dyDescent="0.3">
      <c r="A378" s="360"/>
    </row>
    <row r="379" spans="1:6" x14ac:dyDescent="0.3">
      <c r="A379" s="360"/>
      <c r="C379" s="370"/>
      <c r="D379" s="370" t="str">
        <f ca="1">' '!$A$513</f>
        <v>Beschreibung/Bemerkungen</v>
      </c>
      <c r="E379" s="370"/>
      <c r="F379" s="370"/>
    </row>
    <row r="380" spans="1:6" x14ac:dyDescent="0.3">
      <c r="A380" s="360"/>
      <c r="C380" s="1279"/>
      <c r="D380" s="1279"/>
      <c r="E380" s="1279"/>
      <c r="F380" s="1279"/>
    </row>
    <row r="381" spans="1:6" x14ac:dyDescent="0.3">
      <c r="A381" s="360"/>
      <c r="C381" s="370"/>
      <c r="D381" s="370" t="str">
        <f ca="1">' '!$A$512</f>
        <v>Berechnung</v>
      </c>
      <c r="E381" s="370"/>
      <c r="F381" s="370"/>
    </row>
    <row r="382" spans="1:6" x14ac:dyDescent="0.3">
      <c r="A382" s="360"/>
      <c r="C382" s="1279"/>
      <c r="D382" s="1279"/>
      <c r="E382" s="1279" t="s">
        <v>1014</v>
      </c>
      <c r="F382" s="1279"/>
    </row>
    <row r="383" spans="1:6" x14ac:dyDescent="0.3">
      <c r="A383" s="360"/>
      <c r="C383" s="370"/>
      <c r="D383" s="371" t="str">
        <f ca="1">' '!$A$514</f>
        <v>Quelle</v>
      </c>
      <c r="E383" s="370" t="str">
        <f ca="1">' '!$A$515</f>
        <v>Erhebungszeitpunkt &amp; Branchenvergleich</v>
      </c>
      <c r="F383" s="370"/>
    </row>
    <row r="384" spans="1:6" x14ac:dyDescent="0.3">
      <c r="A384" s="360"/>
      <c r="C384" s="1280"/>
      <c r="D384" s="1281"/>
      <c r="E384" s="1280"/>
      <c r="F384" s="1281"/>
    </row>
    <row r="385" spans="1:6" x14ac:dyDescent="0.3">
      <c r="A385" s="360"/>
      <c r="C385" s="1280"/>
      <c r="D385" s="1281"/>
      <c r="E385" s="1280"/>
      <c r="F385" s="1281"/>
    </row>
    <row r="386" spans="1:6" x14ac:dyDescent="0.3">
      <c r="A386" s="360"/>
      <c r="C386" s="1280"/>
      <c r="D386" s="1281"/>
      <c r="E386" s="1280"/>
      <c r="F386" s="1281"/>
    </row>
    <row r="387" spans="1:6" x14ac:dyDescent="0.3">
      <c r="A387" s="360"/>
      <c r="C387" s="370"/>
      <c r="D387" s="370"/>
      <c r="E387" s="370"/>
      <c r="F387" s="370"/>
    </row>
    <row r="388" spans="1:6" ht="15.6" x14ac:dyDescent="0.3">
      <c r="A388" s="360"/>
      <c r="D388" s="361"/>
    </row>
    <row r="389" spans="1:6" ht="24" customHeight="1" x14ac:dyDescent="0.3">
      <c r="A389" s="360"/>
      <c r="C389" s="367" t="s">
        <v>2156</v>
      </c>
      <c r="D389" s="368">
        <f>__s33</f>
        <v>0</v>
      </c>
      <c r="E389" s="369"/>
      <c r="F389" s="369"/>
    </row>
    <row r="390" spans="1:6" x14ac:dyDescent="0.3">
      <c r="A390" s="360"/>
    </row>
    <row r="391" spans="1:6" x14ac:dyDescent="0.3">
      <c r="A391" s="360"/>
      <c r="C391" s="370"/>
      <c r="D391" s="370" t="str">
        <f ca="1">' '!$A$513</f>
        <v>Beschreibung/Bemerkungen</v>
      </c>
      <c r="E391" s="370"/>
      <c r="F391" s="370"/>
    </row>
    <row r="392" spans="1:6" x14ac:dyDescent="0.3">
      <c r="A392" s="360"/>
      <c r="C392" s="1279"/>
      <c r="D392" s="1279"/>
      <c r="E392" s="1279"/>
      <c r="F392" s="1279"/>
    </row>
    <row r="393" spans="1:6" x14ac:dyDescent="0.3">
      <c r="A393" s="360"/>
      <c r="C393" s="370"/>
      <c r="D393" s="370" t="str">
        <f ca="1">' '!$A$512</f>
        <v>Berechnung</v>
      </c>
      <c r="E393" s="370"/>
      <c r="F393" s="370"/>
    </row>
    <row r="394" spans="1:6" x14ac:dyDescent="0.3">
      <c r="A394" s="360"/>
      <c r="C394" s="1279"/>
      <c r="D394" s="1279"/>
      <c r="E394" s="1279" t="s">
        <v>1014</v>
      </c>
      <c r="F394" s="1279"/>
    </row>
    <row r="395" spans="1:6" x14ac:dyDescent="0.3">
      <c r="A395" s="360"/>
      <c r="C395" s="370"/>
      <c r="D395" s="371" t="str">
        <f ca="1">' '!$A$514</f>
        <v>Quelle</v>
      </c>
      <c r="E395" s="370" t="str">
        <f ca="1">' '!$A$515</f>
        <v>Erhebungszeitpunkt &amp; Branchenvergleich</v>
      </c>
      <c r="F395" s="370"/>
    </row>
    <row r="396" spans="1:6" x14ac:dyDescent="0.3">
      <c r="A396" s="360"/>
      <c r="C396" s="1280"/>
      <c r="D396" s="1281"/>
      <c r="E396" s="1280"/>
      <c r="F396" s="1281"/>
    </row>
    <row r="397" spans="1:6" x14ac:dyDescent="0.3">
      <c r="A397" s="360"/>
      <c r="C397" s="1280"/>
      <c r="D397" s="1281"/>
      <c r="E397" s="1280"/>
      <c r="F397" s="1281"/>
    </row>
    <row r="398" spans="1:6" x14ac:dyDescent="0.3">
      <c r="A398" s="360"/>
      <c r="C398" s="1280"/>
      <c r="D398" s="1281"/>
      <c r="E398" s="1280"/>
      <c r="F398" s="1281"/>
    </row>
    <row r="399" spans="1:6" x14ac:dyDescent="0.3">
      <c r="A399" s="360"/>
      <c r="C399" s="370"/>
      <c r="D399" s="370"/>
      <c r="E399" s="370"/>
      <c r="F399" s="370"/>
    </row>
    <row r="400" spans="1:6" ht="15.6" x14ac:dyDescent="0.3">
      <c r="A400" s="360"/>
      <c r="D400" s="361"/>
    </row>
    <row r="401" spans="1:6" ht="24" customHeight="1" x14ac:dyDescent="0.3">
      <c r="A401" s="360"/>
      <c r="C401" s="367" t="s">
        <v>2157</v>
      </c>
      <c r="D401" s="368">
        <f>__s34</f>
        <v>0</v>
      </c>
      <c r="E401" s="369"/>
      <c r="F401" s="369"/>
    </row>
    <row r="402" spans="1:6" x14ac:dyDescent="0.3">
      <c r="A402" s="360"/>
    </row>
    <row r="403" spans="1:6" x14ac:dyDescent="0.3">
      <c r="A403" s="360"/>
      <c r="C403" s="370"/>
      <c r="D403" s="370" t="str">
        <f ca="1">' '!$A$513</f>
        <v>Beschreibung/Bemerkungen</v>
      </c>
      <c r="E403" s="370"/>
      <c r="F403" s="370"/>
    </row>
    <row r="404" spans="1:6" x14ac:dyDescent="0.3">
      <c r="A404" s="360"/>
      <c r="C404" s="1279"/>
      <c r="D404" s="1279"/>
      <c r="E404" s="1279"/>
      <c r="F404" s="1279"/>
    </row>
    <row r="405" spans="1:6" x14ac:dyDescent="0.3">
      <c r="A405" s="360"/>
      <c r="C405" s="370"/>
      <c r="D405" s="370" t="str">
        <f ca="1">' '!$A$512</f>
        <v>Berechnung</v>
      </c>
      <c r="E405" s="370"/>
      <c r="F405" s="370"/>
    </row>
    <row r="406" spans="1:6" x14ac:dyDescent="0.3">
      <c r="A406" s="360"/>
      <c r="C406" s="1279"/>
      <c r="D406" s="1279"/>
      <c r="E406" s="1279" t="s">
        <v>1014</v>
      </c>
      <c r="F406" s="1279"/>
    </row>
    <row r="407" spans="1:6" x14ac:dyDescent="0.3">
      <c r="A407" s="360"/>
      <c r="C407" s="370"/>
      <c r="D407" s="371" t="str">
        <f ca="1">' '!$A$514</f>
        <v>Quelle</v>
      </c>
      <c r="E407" s="370" t="str">
        <f ca="1">' '!$A$515</f>
        <v>Erhebungszeitpunkt &amp; Branchenvergleich</v>
      </c>
      <c r="F407" s="370"/>
    </row>
    <row r="408" spans="1:6" x14ac:dyDescent="0.3">
      <c r="A408" s="360"/>
      <c r="C408" s="1280"/>
      <c r="D408" s="1281"/>
      <c r="E408" s="1280"/>
      <c r="F408" s="1281"/>
    </row>
    <row r="409" spans="1:6" x14ac:dyDescent="0.3">
      <c r="A409" s="360"/>
      <c r="C409" s="1280"/>
      <c r="D409" s="1281"/>
      <c r="E409" s="1280"/>
      <c r="F409" s="1281"/>
    </row>
    <row r="410" spans="1:6" x14ac:dyDescent="0.3">
      <c r="A410" s="360"/>
      <c r="C410" s="1280"/>
      <c r="D410" s="1281"/>
      <c r="E410" s="1280"/>
      <c r="F410" s="1281"/>
    </row>
    <row r="411" spans="1:6" x14ac:dyDescent="0.3">
      <c r="A411" s="360"/>
      <c r="C411" s="370"/>
      <c r="D411" s="370"/>
      <c r="E411" s="370"/>
      <c r="F411" s="370"/>
    </row>
    <row r="412" spans="1:6" ht="15.6" x14ac:dyDescent="0.3">
      <c r="A412" s="360"/>
      <c r="D412" s="361"/>
    </row>
    <row r="413" spans="1:6" ht="24" customHeight="1" x14ac:dyDescent="0.3">
      <c r="A413" s="360"/>
      <c r="C413" s="367" t="s">
        <v>2158</v>
      </c>
      <c r="D413" s="368">
        <f>__s35</f>
        <v>0</v>
      </c>
      <c r="E413" s="369"/>
      <c r="F413" s="369"/>
    </row>
    <row r="414" spans="1:6" x14ac:dyDescent="0.3">
      <c r="A414" s="360"/>
    </row>
    <row r="415" spans="1:6" x14ac:dyDescent="0.3">
      <c r="A415" s="360"/>
      <c r="C415" s="370"/>
      <c r="D415" s="370" t="str">
        <f ca="1">' '!$A$513</f>
        <v>Beschreibung/Bemerkungen</v>
      </c>
      <c r="E415" s="370"/>
      <c r="F415" s="370"/>
    </row>
    <row r="416" spans="1:6" x14ac:dyDescent="0.3">
      <c r="A416" s="360"/>
      <c r="C416" s="1279"/>
      <c r="D416" s="1279"/>
      <c r="E416" s="1279"/>
      <c r="F416" s="1279"/>
    </row>
    <row r="417" spans="1:6" x14ac:dyDescent="0.3">
      <c r="A417" s="360"/>
      <c r="C417" s="370"/>
      <c r="D417" s="370" t="str">
        <f ca="1">' '!$A$512</f>
        <v>Berechnung</v>
      </c>
      <c r="E417" s="370"/>
      <c r="F417" s="370"/>
    </row>
    <row r="418" spans="1:6" x14ac:dyDescent="0.3">
      <c r="A418" s="360"/>
      <c r="C418" s="1279"/>
      <c r="D418" s="1279"/>
      <c r="E418" s="1279" t="s">
        <v>1014</v>
      </c>
      <c r="F418" s="1279"/>
    </row>
    <row r="419" spans="1:6" x14ac:dyDescent="0.3">
      <c r="A419" s="360"/>
      <c r="C419" s="370"/>
      <c r="D419" s="371" t="str">
        <f ca="1">' '!$A$514</f>
        <v>Quelle</v>
      </c>
      <c r="E419" s="370" t="str">
        <f ca="1">' '!$A$515</f>
        <v>Erhebungszeitpunkt &amp; Branchenvergleich</v>
      </c>
      <c r="F419" s="370"/>
    </row>
    <row r="420" spans="1:6" x14ac:dyDescent="0.3">
      <c r="A420" s="360"/>
      <c r="C420" s="1280"/>
      <c r="D420" s="1281"/>
      <c r="E420" s="1280"/>
      <c r="F420" s="1281"/>
    </row>
    <row r="421" spans="1:6" x14ac:dyDescent="0.3">
      <c r="A421" s="360"/>
      <c r="C421" s="1280"/>
      <c r="D421" s="1281"/>
      <c r="E421" s="1280"/>
      <c r="F421" s="1281"/>
    </row>
    <row r="422" spans="1:6" x14ac:dyDescent="0.3">
      <c r="A422" s="360"/>
      <c r="C422" s="1280"/>
      <c r="D422" s="1281"/>
      <c r="E422" s="1280"/>
      <c r="F422" s="1281"/>
    </row>
    <row r="423" spans="1:6" x14ac:dyDescent="0.3">
      <c r="A423" s="360"/>
      <c r="C423" s="370"/>
      <c r="D423" s="370"/>
      <c r="E423" s="370"/>
      <c r="F423" s="370"/>
    </row>
    <row r="424" spans="1:6" ht="15.6" x14ac:dyDescent="0.3">
      <c r="A424" s="360"/>
      <c r="D424" s="361"/>
    </row>
    <row r="425" spans="1:6" ht="24" customHeight="1" x14ac:dyDescent="0.3">
      <c r="A425" s="360"/>
      <c r="C425" s="367" t="s">
        <v>2159</v>
      </c>
      <c r="D425" s="368">
        <f>__s36</f>
        <v>0</v>
      </c>
      <c r="E425" s="369"/>
      <c r="F425" s="369"/>
    </row>
    <row r="426" spans="1:6" x14ac:dyDescent="0.3">
      <c r="A426" s="360"/>
    </row>
    <row r="427" spans="1:6" x14ac:dyDescent="0.3">
      <c r="A427" s="360"/>
      <c r="C427" s="370"/>
      <c r="D427" s="370" t="str">
        <f ca="1">' '!$A$513</f>
        <v>Beschreibung/Bemerkungen</v>
      </c>
      <c r="E427" s="370"/>
      <c r="F427" s="370"/>
    </row>
    <row r="428" spans="1:6" x14ac:dyDescent="0.3">
      <c r="A428" s="360"/>
      <c r="C428" s="1279"/>
      <c r="D428" s="1279"/>
      <c r="E428" s="1279"/>
      <c r="F428" s="1279"/>
    </row>
    <row r="429" spans="1:6" x14ac:dyDescent="0.3">
      <c r="A429" s="360"/>
      <c r="C429" s="370"/>
      <c r="D429" s="370" t="str">
        <f ca="1">' '!$A$512</f>
        <v>Berechnung</v>
      </c>
      <c r="E429" s="370"/>
      <c r="F429" s="370"/>
    </row>
    <row r="430" spans="1:6" x14ac:dyDescent="0.3">
      <c r="A430" s="360"/>
      <c r="C430" s="1279"/>
      <c r="D430" s="1279"/>
      <c r="E430" s="1279" t="s">
        <v>1014</v>
      </c>
      <c r="F430" s="1279"/>
    </row>
    <row r="431" spans="1:6" x14ac:dyDescent="0.3">
      <c r="A431" s="360"/>
      <c r="C431" s="370"/>
      <c r="D431" s="371" t="str">
        <f ca="1">' '!$A$514</f>
        <v>Quelle</v>
      </c>
      <c r="E431" s="370" t="str">
        <f ca="1">' '!$A$515</f>
        <v>Erhebungszeitpunkt &amp; Branchenvergleich</v>
      </c>
      <c r="F431" s="370"/>
    </row>
    <row r="432" spans="1:6" x14ac:dyDescent="0.3">
      <c r="A432" s="360"/>
      <c r="C432" s="1280"/>
      <c r="D432" s="1281"/>
      <c r="E432" s="1280"/>
      <c r="F432" s="1281"/>
    </row>
    <row r="433" spans="1:6" x14ac:dyDescent="0.3">
      <c r="A433" s="360"/>
      <c r="C433" s="1280"/>
      <c r="D433" s="1281"/>
      <c r="E433" s="1280"/>
      <c r="F433" s="1281"/>
    </row>
    <row r="434" spans="1:6" x14ac:dyDescent="0.3">
      <c r="A434" s="360"/>
      <c r="C434" s="1280"/>
      <c r="D434" s="1281"/>
      <c r="E434" s="1280"/>
      <c r="F434" s="1281"/>
    </row>
    <row r="435" spans="1:6" x14ac:dyDescent="0.3">
      <c r="A435" s="360"/>
      <c r="C435" s="370"/>
      <c r="D435" s="370"/>
      <c r="E435" s="370"/>
      <c r="F435" s="370"/>
    </row>
    <row r="436" spans="1:6" ht="15.6" x14ac:dyDescent="0.3">
      <c r="A436" s="360"/>
      <c r="D436" s="361"/>
    </row>
    <row r="437" spans="1:6" ht="24" customHeight="1" x14ac:dyDescent="0.3">
      <c r="A437" s="360"/>
      <c r="C437" s="367" t="s">
        <v>2160</v>
      </c>
      <c r="D437" s="368">
        <f>__s37</f>
        <v>0</v>
      </c>
      <c r="E437" s="369"/>
      <c r="F437" s="369"/>
    </row>
    <row r="438" spans="1:6" x14ac:dyDescent="0.3">
      <c r="A438" s="360"/>
    </row>
    <row r="439" spans="1:6" x14ac:dyDescent="0.3">
      <c r="A439" s="360"/>
      <c r="C439" s="370"/>
      <c r="D439" s="370" t="str">
        <f ca="1">' '!$A$513</f>
        <v>Beschreibung/Bemerkungen</v>
      </c>
      <c r="E439" s="370"/>
      <c r="F439" s="370"/>
    </row>
    <row r="440" spans="1:6" x14ac:dyDescent="0.3">
      <c r="A440" s="360"/>
      <c r="C440" s="1279"/>
      <c r="D440" s="1279"/>
      <c r="E440" s="1279"/>
      <c r="F440" s="1279"/>
    </row>
    <row r="441" spans="1:6" x14ac:dyDescent="0.3">
      <c r="A441" s="360"/>
      <c r="C441" s="370"/>
      <c r="D441" s="370" t="str">
        <f ca="1">' '!$A$512</f>
        <v>Berechnung</v>
      </c>
      <c r="E441" s="370"/>
      <c r="F441" s="370"/>
    </row>
    <row r="442" spans="1:6" x14ac:dyDescent="0.3">
      <c r="A442" s="360"/>
      <c r="C442" s="1279"/>
      <c r="D442" s="1279"/>
      <c r="E442" s="1279" t="s">
        <v>1014</v>
      </c>
      <c r="F442" s="1279"/>
    </row>
    <row r="443" spans="1:6" x14ac:dyDescent="0.3">
      <c r="A443" s="360"/>
      <c r="C443" s="370"/>
      <c r="D443" s="371" t="str">
        <f ca="1">' '!$A$514</f>
        <v>Quelle</v>
      </c>
      <c r="E443" s="370" t="str">
        <f ca="1">' '!$A$515</f>
        <v>Erhebungszeitpunkt &amp; Branchenvergleich</v>
      </c>
      <c r="F443" s="370"/>
    </row>
    <row r="444" spans="1:6" x14ac:dyDescent="0.3">
      <c r="A444" s="360"/>
      <c r="C444" s="1280"/>
      <c r="D444" s="1281"/>
      <c r="E444" s="1280"/>
      <c r="F444" s="1281"/>
    </row>
    <row r="445" spans="1:6" x14ac:dyDescent="0.3">
      <c r="A445" s="360"/>
      <c r="C445" s="1280"/>
      <c r="D445" s="1281"/>
      <c r="E445" s="1280"/>
      <c r="F445" s="1281"/>
    </row>
    <row r="446" spans="1:6" x14ac:dyDescent="0.3">
      <c r="A446" s="360"/>
      <c r="C446" s="1280"/>
      <c r="D446" s="1281"/>
      <c r="E446" s="1280"/>
      <c r="F446" s="1281"/>
    </row>
    <row r="447" spans="1:6" x14ac:dyDescent="0.3">
      <c r="A447" s="360"/>
      <c r="C447" s="370"/>
      <c r="D447" s="370"/>
      <c r="E447" s="370"/>
      <c r="F447" s="370"/>
    </row>
    <row r="448" spans="1:6" ht="15.6" x14ac:dyDescent="0.3">
      <c r="A448" s="360"/>
      <c r="D448" s="361"/>
    </row>
    <row r="449" spans="1:6" ht="24" customHeight="1" x14ac:dyDescent="0.3">
      <c r="A449" s="360"/>
      <c r="C449" s="367" t="s">
        <v>2161</v>
      </c>
      <c r="D449" s="368">
        <f>__s38</f>
        <v>0</v>
      </c>
      <c r="E449" s="369"/>
      <c r="F449" s="369"/>
    </row>
    <row r="450" spans="1:6" x14ac:dyDescent="0.3">
      <c r="A450" s="360"/>
    </row>
    <row r="451" spans="1:6" x14ac:dyDescent="0.3">
      <c r="A451" s="360"/>
      <c r="C451" s="370"/>
      <c r="D451" s="370" t="str">
        <f ca="1">' '!$A$513</f>
        <v>Beschreibung/Bemerkungen</v>
      </c>
      <c r="E451" s="370"/>
      <c r="F451" s="370"/>
    </row>
    <row r="452" spans="1:6" x14ac:dyDescent="0.3">
      <c r="A452" s="360"/>
      <c r="C452" s="1279"/>
      <c r="D452" s="1279"/>
      <c r="E452" s="1279"/>
      <c r="F452" s="1279"/>
    </row>
    <row r="453" spans="1:6" x14ac:dyDescent="0.3">
      <c r="A453" s="360"/>
      <c r="C453" s="370"/>
      <c r="D453" s="370" t="str">
        <f ca="1">' '!$A$512</f>
        <v>Berechnung</v>
      </c>
      <c r="E453" s="370"/>
      <c r="F453" s="370"/>
    </row>
    <row r="454" spans="1:6" x14ac:dyDescent="0.3">
      <c r="A454" s="360"/>
      <c r="C454" s="1279"/>
      <c r="D454" s="1279"/>
      <c r="E454" s="1279" t="s">
        <v>1014</v>
      </c>
      <c r="F454" s="1279"/>
    </row>
    <row r="455" spans="1:6" x14ac:dyDescent="0.3">
      <c r="A455" s="360"/>
      <c r="C455" s="370"/>
      <c r="D455" s="371" t="str">
        <f ca="1">' '!$A$514</f>
        <v>Quelle</v>
      </c>
      <c r="E455" s="370" t="str">
        <f ca="1">' '!$A$515</f>
        <v>Erhebungszeitpunkt &amp; Branchenvergleich</v>
      </c>
      <c r="F455" s="370"/>
    </row>
    <row r="456" spans="1:6" x14ac:dyDescent="0.3">
      <c r="A456" s="360"/>
      <c r="C456" s="1280"/>
      <c r="D456" s="1281"/>
      <c r="E456" s="1280"/>
      <c r="F456" s="1281"/>
    </row>
    <row r="457" spans="1:6" x14ac:dyDescent="0.3">
      <c r="A457" s="360"/>
      <c r="C457" s="1280"/>
      <c r="D457" s="1281"/>
      <c r="E457" s="1280"/>
      <c r="F457" s="1281"/>
    </row>
    <row r="458" spans="1:6" x14ac:dyDescent="0.3">
      <c r="A458" s="360"/>
      <c r="C458" s="1280"/>
      <c r="D458" s="1281"/>
      <c r="E458" s="1280"/>
      <c r="F458" s="1281"/>
    </row>
    <row r="459" spans="1:6" x14ac:dyDescent="0.3">
      <c r="A459" s="360"/>
      <c r="C459" s="370"/>
      <c r="D459" s="370"/>
      <c r="E459" s="370"/>
      <c r="F459" s="370"/>
    </row>
    <row r="460" spans="1:6" ht="15.6" x14ac:dyDescent="0.3">
      <c r="A460" s="360"/>
      <c r="D460" s="361"/>
    </row>
    <row r="461" spans="1:6" ht="24" customHeight="1" x14ac:dyDescent="0.3">
      <c r="A461" s="360"/>
      <c r="C461" s="367" t="s">
        <v>2162</v>
      </c>
      <c r="D461" s="368">
        <f>__s39</f>
        <v>0</v>
      </c>
      <c r="E461" s="369"/>
      <c r="F461" s="369"/>
    </row>
    <row r="462" spans="1:6" x14ac:dyDescent="0.3">
      <c r="A462" s="360"/>
    </row>
    <row r="463" spans="1:6" x14ac:dyDescent="0.3">
      <c r="A463" s="360"/>
      <c r="C463" s="370"/>
      <c r="D463" s="370" t="str">
        <f ca="1">' '!$A$513</f>
        <v>Beschreibung/Bemerkungen</v>
      </c>
      <c r="E463" s="370"/>
      <c r="F463" s="370"/>
    </row>
    <row r="464" spans="1:6" x14ac:dyDescent="0.3">
      <c r="A464" s="360"/>
      <c r="C464" s="1279"/>
      <c r="D464" s="1279"/>
      <c r="E464" s="1279"/>
      <c r="F464" s="1279"/>
    </row>
    <row r="465" spans="1:6" x14ac:dyDescent="0.3">
      <c r="A465" s="360"/>
      <c r="C465" s="370"/>
      <c r="D465" s="370" t="str">
        <f ca="1">' '!$A$512</f>
        <v>Berechnung</v>
      </c>
      <c r="E465" s="370"/>
      <c r="F465" s="370"/>
    </row>
    <row r="466" spans="1:6" x14ac:dyDescent="0.3">
      <c r="A466" s="360"/>
      <c r="C466" s="1279"/>
      <c r="D466" s="1279"/>
      <c r="E466" s="1279" t="s">
        <v>1014</v>
      </c>
      <c r="F466" s="1279"/>
    </row>
    <row r="467" spans="1:6" x14ac:dyDescent="0.3">
      <c r="A467" s="360"/>
      <c r="C467" s="370"/>
      <c r="D467" s="371" t="str">
        <f ca="1">' '!$A$514</f>
        <v>Quelle</v>
      </c>
      <c r="E467" s="370" t="str">
        <f ca="1">' '!$A$515</f>
        <v>Erhebungszeitpunkt &amp; Branchenvergleich</v>
      </c>
      <c r="F467" s="370"/>
    </row>
    <row r="468" spans="1:6" x14ac:dyDescent="0.3">
      <c r="A468" s="360"/>
      <c r="C468" s="1280"/>
      <c r="D468" s="1281"/>
      <c r="E468" s="1280"/>
      <c r="F468" s="1281"/>
    </row>
    <row r="469" spans="1:6" x14ac:dyDescent="0.3">
      <c r="A469" s="360"/>
      <c r="C469" s="1280"/>
      <c r="D469" s="1281"/>
      <c r="E469" s="1280"/>
      <c r="F469" s="1281"/>
    </row>
    <row r="470" spans="1:6" x14ac:dyDescent="0.3">
      <c r="A470" s="360"/>
      <c r="C470" s="1280"/>
      <c r="D470" s="1281"/>
      <c r="E470" s="1280"/>
      <c r="F470" s="1281"/>
    </row>
    <row r="471" spans="1:6" x14ac:dyDescent="0.3">
      <c r="A471" s="360"/>
      <c r="C471" s="370"/>
      <c r="D471" s="370"/>
      <c r="E471" s="370"/>
      <c r="F471" s="370"/>
    </row>
    <row r="472" spans="1:6" ht="15.6" x14ac:dyDescent="0.3">
      <c r="A472" s="360"/>
      <c r="D472" s="361"/>
    </row>
    <row r="473" spans="1:6" ht="24" customHeight="1" x14ac:dyDescent="0.3">
      <c r="A473" s="360"/>
      <c r="C473" s="367" t="s">
        <v>2163</v>
      </c>
      <c r="D473" s="368">
        <f>__s40</f>
        <v>0</v>
      </c>
      <c r="E473" s="369"/>
      <c r="F473" s="369"/>
    </row>
    <row r="474" spans="1:6" x14ac:dyDescent="0.3">
      <c r="A474" s="360"/>
    </row>
    <row r="475" spans="1:6" x14ac:dyDescent="0.3">
      <c r="A475" s="360"/>
      <c r="C475" s="370"/>
      <c r="D475" s="370" t="str">
        <f ca="1">' '!$A$513</f>
        <v>Beschreibung/Bemerkungen</v>
      </c>
      <c r="E475" s="370"/>
      <c r="F475" s="370"/>
    </row>
    <row r="476" spans="1:6" x14ac:dyDescent="0.3">
      <c r="A476" s="360"/>
      <c r="C476" s="1279"/>
      <c r="D476" s="1279"/>
      <c r="E476" s="1279"/>
      <c r="F476" s="1279"/>
    </row>
    <row r="477" spans="1:6" x14ac:dyDescent="0.3">
      <c r="A477" s="360"/>
      <c r="C477" s="370"/>
      <c r="D477" s="370" t="str">
        <f ca="1">' '!$A$512</f>
        <v>Berechnung</v>
      </c>
      <c r="E477" s="370"/>
      <c r="F477" s="370"/>
    </row>
    <row r="478" spans="1:6" x14ac:dyDescent="0.3">
      <c r="A478" s="360"/>
      <c r="C478" s="1279"/>
      <c r="D478" s="1279"/>
      <c r="E478" s="1279" t="s">
        <v>1014</v>
      </c>
      <c r="F478" s="1279"/>
    </row>
    <row r="479" spans="1:6" x14ac:dyDescent="0.3">
      <c r="A479" s="360"/>
      <c r="C479" s="370"/>
      <c r="D479" s="371" t="str">
        <f ca="1">' '!$A$514</f>
        <v>Quelle</v>
      </c>
      <c r="E479" s="370" t="str">
        <f ca="1">' '!$A$515</f>
        <v>Erhebungszeitpunkt &amp; Branchenvergleich</v>
      </c>
      <c r="F479" s="370"/>
    </row>
    <row r="480" spans="1:6" x14ac:dyDescent="0.3">
      <c r="A480" s="360"/>
      <c r="C480" s="1280"/>
      <c r="D480" s="1281"/>
      <c r="E480" s="1280"/>
      <c r="F480" s="1281"/>
    </row>
    <row r="481" spans="1:6" x14ac:dyDescent="0.3">
      <c r="A481" s="360"/>
      <c r="C481" s="1280"/>
      <c r="D481" s="1281"/>
      <c r="E481" s="1280"/>
      <c r="F481" s="1281"/>
    </row>
    <row r="482" spans="1:6" x14ac:dyDescent="0.3">
      <c r="A482" s="360"/>
      <c r="C482" s="1280"/>
      <c r="D482" s="1281"/>
      <c r="E482" s="1280"/>
      <c r="F482" s="1281"/>
    </row>
    <row r="483" spans="1:6" x14ac:dyDescent="0.3">
      <c r="A483" s="360"/>
      <c r="C483" s="370"/>
      <c r="D483" s="370"/>
      <c r="E483" s="370"/>
      <c r="F483" s="370"/>
    </row>
    <row r="484" spans="1:6" x14ac:dyDescent="0.3">
      <c r="C484" s="130" t="s">
        <v>2795</v>
      </c>
      <c r="D484" s="93"/>
    </row>
  </sheetData>
  <sheetProtection sheet="1" objects="1" scenarios="1" formatCells="0" formatColumns="0" formatRows="0" insertHyperlinks="0" selectLockedCells="1" sort="0" autoFilter="0"/>
  <mergeCells count="160">
    <mergeCell ref="C8:F8"/>
    <mergeCell ref="C10:F10"/>
    <mergeCell ref="C12:D14"/>
    <mergeCell ref="E12:F14"/>
    <mergeCell ref="C20:F20"/>
    <mergeCell ref="C22:F22"/>
    <mergeCell ref="C44:F44"/>
    <mergeCell ref="C46:F46"/>
    <mergeCell ref="C48:D50"/>
    <mergeCell ref="E48:F50"/>
    <mergeCell ref="C56:F56"/>
    <mergeCell ref="C58:F58"/>
    <mergeCell ref="C24:D26"/>
    <mergeCell ref="E24:F26"/>
    <mergeCell ref="C32:F32"/>
    <mergeCell ref="C34:F34"/>
    <mergeCell ref="C36:D38"/>
    <mergeCell ref="E36:F38"/>
    <mergeCell ref="C80:F80"/>
    <mergeCell ref="C82:F82"/>
    <mergeCell ref="C84:D86"/>
    <mergeCell ref="E84:F86"/>
    <mergeCell ref="C92:F92"/>
    <mergeCell ref="C94:F94"/>
    <mergeCell ref="C60:D62"/>
    <mergeCell ref="E60:F62"/>
    <mergeCell ref="C68:F68"/>
    <mergeCell ref="C70:F70"/>
    <mergeCell ref="C72:D74"/>
    <mergeCell ref="E72:F74"/>
    <mergeCell ref="C116:F116"/>
    <mergeCell ref="C118:F118"/>
    <mergeCell ref="C120:D122"/>
    <mergeCell ref="E120:F122"/>
    <mergeCell ref="C128:F128"/>
    <mergeCell ref="C130:F130"/>
    <mergeCell ref="C96:D98"/>
    <mergeCell ref="E96:F98"/>
    <mergeCell ref="C104:F104"/>
    <mergeCell ref="C106:F106"/>
    <mergeCell ref="C108:D110"/>
    <mergeCell ref="E108:F110"/>
    <mergeCell ref="C152:F152"/>
    <mergeCell ref="C154:F154"/>
    <mergeCell ref="C156:D158"/>
    <mergeCell ref="E156:F158"/>
    <mergeCell ref="C164:F164"/>
    <mergeCell ref="C166:F166"/>
    <mergeCell ref="C132:D134"/>
    <mergeCell ref="E132:F134"/>
    <mergeCell ref="C140:F140"/>
    <mergeCell ref="C142:F142"/>
    <mergeCell ref="C144:D146"/>
    <mergeCell ref="E144:F146"/>
    <mergeCell ref="C188:F188"/>
    <mergeCell ref="C190:F190"/>
    <mergeCell ref="C192:D194"/>
    <mergeCell ref="E192:F194"/>
    <mergeCell ref="C200:F200"/>
    <mergeCell ref="C202:F202"/>
    <mergeCell ref="C168:D170"/>
    <mergeCell ref="E168:F170"/>
    <mergeCell ref="C176:F176"/>
    <mergeCell ref="C178:F178"/>
    <mergeCell ref="C180:D182"/>
    <mergeCell ref="E180:F182"/>
    <mergeCell ref="C224:F224"/>
    <mergeCell ref="C226:F226"/>
    <mergeCell ref="C228:D230"/>
    <mergeCell ref="E228:F230"/>
    <mergeCell ref="C236:F236"/>
    <mergeCell ref="C238:F238"/>
    <mergeCell ref="C204:D206"/>
    <mergeCell ref="E204:F206"/>
    <mergeCell ref="C212:F212"/>
    <mergeCell ref="C214:F214"/>
    <mergeCell ref="C216:D218"/>
    <mergeCell ref="E216:F218"/>
    <mergeCell ref="C260:F260"/>
    <mergeCell ref="C262:F262"/>
    <mergeCell ref="C264:D266"/>
    <mergeCell ref="E264:F266"/>
    <mergeCell ref="C272:F272"/>
    <mergeCell ref="C274:F274"/>
    <mergeCell ref="C240:D242"/>
    <mergeCell ref="E240:F242"/>
    <mergeCell ref="C248:F248"/>
    <mergeCell ref="C250:F250"/>
    <mergeCell ref="C252:D254"/>
    <mergeCell ref="E252:F254"/>
    <mergeCell ref="C296:F296"/>
    <mergeCell ref="C298:F298"/>
    <mergeCell ref="C300:D302"/>
    <mergeCell ref="E300:F302"/>
    <mergeCell ref="C308:F308"/>
    <mergeCell ref="C310:F310"/>
    <mergeCell ref="C276:D278"/>
    <mergeCell ref="E276:F278"/>
    <mergeCell ref="C284:F284"/>
    <mergeCell ref="C286:F286"/>
    <mergeCell ref="C288:D290"/>
    <mergeCell ref="E288:F290"/>
    <mergeCell ref="C332:F332"/>
    <mergeCell ref="C334:F334"/>
    <mergeCell ref="C336:D338"/>
    <mergeCell ref="E336:F338"/>
    <mergeCell ref="C344:F344"/>
    <mergeCell ref="C346:F346"/>
    <mergeCell ref="C312:D314"/>
    <mergeCell ref="E312:F314"/>
    <mergeCell ref="C320:F320"/>
    <mergeCell ref="C322:F322"/>
    <mergeCell ref="C324:D326"/>
    <mergeCell ref="E324:F326"/>
    <mergeCell ref="C368:F368"/>
    <mergeCell ref="C370:F370"/>
    <mergeCell ref="C372:D374"/>
    <mergeCell ref="E372:F374"/>
    <mergeCell ref="C380:F380"/>
    <mergeCell ref="C382:F382"/>
    <mergeCell ref="C348:D350"/>
    <mergeCell ref="E348:F350"/>
    <mergeCell ref="C356:F356"/>
    <mergeCell ref="C358:F358"/>
    <mergeCell ref="C360:D362"/>
    <mergeCell ref="E360:F362"/>
    <mergeCell ref="C404:F404"/>
    <mergeCell ref="C406:F406"/>
    <mergeCell ref="C408:D410"/>
    <mergeCell ref="E408:F410"/>
    <mergeCell ref="C416:F416"/>
    <mergeCell ref="C418:F418"/>
    <mergeCell ref="C384:D386"/>
    <mergeCell ref="E384:F386"/>
    <mergeCell ref="C392:F392"/>
    <mergeCell ref="C394:F394"/>
    <mergeCell ref="C396:D398"/>
    <mergeCell ref="E396:F398"/>
    <mergeCell ref="C440:F440"/>
    <mergeCell ref="C442:F442"/>
    <mergeCell ref="C444:D446"/>
    <mergeCell ref="E444:F446"/>
    <mergeCell ref="C452:F452"/>
    <mergeCell ref="C454:F454"/>
    <mergeCell ref="C420:D422"/>
    <mergeCell ref="E420:F422"/>
    <mergeCell ref="C428:F428"/>
    <mergeCell ref="C430:F430"/>
    <mergeCell ref="C432:D434"/>
    <mergeCell ref="E432:F434"/>
    <mergeCell ref="C476:F476"/>
    <mergeCell ref="C478:F478"/>
    <mergeCell ref="C480:D482"/>
    <mergeCell ref="E480:F482"/>
    <mergeCell ref="C456:D458"/>
    <mergeCell ref="E456:F458"/>
    <mergeCell ref="C464:F464"/>
    <mergeCell ref="C466:F466"/>
    <mergeCell ref="C468:D470"/>
    <mergeCell ref="E468:F470"/>
  </mergeCells>
  <pageMargins left="0.70866141732283472" right="0.70866141732283472" top="0.78740157480314965" bottom="0.78740157480314965" header="0.31496062992125984" footer="0.31496062992125984"/>
  <pageSetup paperSize="9" scale="75" orientation="portrait" horizontalDpi="300" verticalDpi="300" r:id="rId1"/>
  <drawing r:id="rId2"/>
  <legacyDrawing r:id="rId3"/>
</worksheet>
</file>

<file path=xl/worksheets/sheet4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sheetPr codeName="Mitarbeiterkennzahlen2">
    <tabColor theme="4" tint="0.39997558519241921"/>
  </sheetPr>
  <dimension ref="A1:R964"/>
  <sheetViews>
    <sheetView showGridLines="0" zoomScaleNormal="100" workbookViewId="0">
      <pane ySplit="1" topLeftCell="A104" activePane="bottomLeft" state="frozen"/>
      <selection activeCell="B1" sqref="B1"/>
      <selection pane="bottomLeft" activeCell="A2" sqref="A2"/>
    </sheetView>
  </sheetViews>
  <sheetFormatPr baseColWidth="10" defaultColWidth="11.44140625" defaultRowHeight="14.4" x14ac:dyDescent="0.3"/>
  <cols>
    <col min="1" max="1" width="0.21875" style="138" customWidth="1"/>
    <col min="2" max="2" width="6.44140625" style="83" customWidth="1"/>
    <col min="3" max="3" width="4.44140625" style="83" customWidth="1"/>
    <col min="4" max="4" width="49.44140625" style="83" customWidth="1"/>
    <col min="5" max="5" width="51.44140625" style="83" customWidth="1"/>
    <col min="6" max="6" width="4" style="83" customWidth="1"/>
    <col min="7" max="16384" width="11.44140625" style="83"/>
  </cols>
  <sheetData>
    <row r="1" spans="1:18" s="82" customFormat="1" ht="42" customHeight="1" x14ac:dyDescent="0.3">
      <c r="A1" s="138"/>
      <c r="C1" s="356" t="str">
        <f ca="1">' '!A511</f>
        <v>S T R A T E G I S C H E   I N D I K A T O R E N</v>
      </c>
      <c r="D1" s="79"/>
      <c r="E1" s="79"/>
      <c r="F1" s="80"/>
      <c r="G1" s="81"/>
      <c r="H1" s="142"/>
      <c r="O1" s="357"/>
      <c r="P1" s="357"/>
      <c r="Q1" s="357"/>
      <c r="R1" s="357"/>
    </row>
    <row r="2" spans="1:18" ht="5.25" customHeight="1" x14ac:dyDescent="0.3">
      <c r="A2" s="177"/>
      <c r="D2" s="358"/>
      <c r="O2" s="357"/>
      <c r="P2" s="357"/>
      <c r="Q2" s="357"/>
      <c r="R2" s="357"/>
    </row>
    <row r="3" spans="1:18" ht="18" customHeight="1" x14ac:dyDescent="0.3">
      <c r="A3" s="359"/>
      <c r="C3" s="84"/>
    </row>
    <row r="4" spans="1:18" ht="4.5" customHeight="1" x14ac:dyDescent="0.3">
      <c r="A4" s="360"/>
      <c r="D4" s="361"/>
    </row>
    <row r="5" spans="1:18" ht="24" customHeight="1" x14ac:dyDescent="0.3">
      <c r="A5" s="360"/>
      <c r="C5" s="362" t="s">
        <v>827</v>
      </c>
      <c r="D5" s="363" t="str">
        <f>_o1</f>
        <v>Indikator 1</v>
      </c>
      <c r="E5" s="364"/>
      <c r="F5" s="364"/>
    </row>
    <row r="6" spans="1:18" ht="4.5" customHeight="1" x14ac:dyDescent="0.3">
      <c r="A6" s="360"/>
    </row>
    <row r="7" spans="1:18" x14ac:dyDescent="0.3">
      <c r="A7" s="360"/>
      <c r="C7" s="365"/>
      <c r="D7" s="365" t="str">
        <f ca="1">' '!$A$513</f>
        <v>Beschreibung/Bemerkungen</v>
      </c>
      <c r="E7" s="365"/>
      <c r="F7" s="365"/>
    </row>
    <row r="8" spans="1:18" ht="51" customHeight="1" x14ac:dyDescent="0.3">
      <c r="A8" s="360"/>
      <c r="C8" s="1279"/>
      <c r="D8" s="1279"/>
      <c r="E8" s="1279"/>
      <c r="F8" s="1279"/>
    </row>
    <row r="9" spans="1:18" x14ac:dyDescent="0.3">
      <c r="A9" s="360"/>
      <c r="C9" s="365"/>
      <c r="D9" s="365" t="str">
        <f ca="1">' '!$A$512</f>
        <v>Berechnung</v>
      </c>
      <c r="E9" s="365"/>
      <c r="F9" s="365"/>
    </row>
    <row r="10" spans="1:18" ht="58.05" customHeight="1" x14ac:dyDescent="0.3">
      <c r="A10" s="360"/>
      <c r="C10" s="1279"/>
      <c r="D10" s="1279"/>
      <c r="E10" s="1279" t="s">
        <v>1014</v>
      </c>
      <c r="F10" s="1279"/>
    </row>
    <row r="11" spans="1:18" x14ac:dyDescent="0.3">
      <c r="A11" s="360"/>
      <c r="C11" s="365"/>
      <c r="D11" s="366" t="str">
        <f ca="1">' '!$A$514</f>
        <v>Quelle</v>
      </c>
      <c r="E11" s="365" t="str">
        <f ca="1">' '!$A$515</f>
        <v>Erhebungszeitpunkt &amp; Branchenvergleich</v>
      </c>
      <c r="F11" s="365"/>
    </row>
    <row r="12" spans="1:18" x14ac:dyDescent="0.3">
      <c r="A12" s="360"/>
      <c r="C12" s="1280"/>
      <c r="D12" s="1281"/>
      <c r="E12" s="1280"/>
      <c r="F12" s="1281"/>
    </row>
    <row r="13" spans="1:18" x14ac:dyDescent="0.3">
      <c r="A13" s="360"/>
      <c r="C13" s="1280"/>
      <c r="D13" s="1281"/>
      <c r="E13" s="1280"/>
      <c r="F13" s="1281"/>
    </row>
    <row r="14" spans="1:18" x14ac:dyDescent="0.3">
      <c r="A14" s="360"/>
      <c r="C14" s="1280"/>
      <c r="D14" s="1281"/>
      <c r="E14" s="1280"/>
      <c r="F14" s="1281"/>
    </row>
    <row r="15" spans="1:18" ht="5.55" customHeight="1" x14ac:dyDescent="0.3">
      <c r="A15" s="360"/>
      <c r="C15" s="365"/>
      <c r="D15" s="365"/>
      <c r="E15" s="365"/>
      <c r="F15" s="365"/>
    </row>
    <row r="16" spans="1:18" ht="8.5500000000000007" customHeight="1" x14ac:dyDescent="0.3">
      <c r="A16" s="360"/>
      <c r="D16" s="361"/>
    </row>
    <row r="17" spans="1:6" ht="24" customHeight="1" x14ac:dyDescent="0.3">
      <c r="A17" s="360"/>
      <c r="C17" s="362" t="s">
        <v>828</v>
      </c>
      <c r="D17" s="363">
        <f>_o2</f>
        <v>0</v>
      </c>
      <c r="E17" s="364"/>
      <c r="F17" s="364"/>
    </row>
    <row r="18" spans="1:6" x14ac:dyDescent="0.3">
      <c r="A18" s="360"/>
    </row>
    <row r="19" spans="1:6" x14ac:dyDescent="0.3">
      <c r="A19" s="360"/>
      <c r="C19" s="365"/>
      <c r="D19" s="365" t="str">
        <f ca="1">' '!$A$513</f>
        <v>Beschreibung/Bemerkungen</v>
      </c>
      <c r="E19" s="365"/>
      <c r="F19" s="365"/>
    </row>
    <row r="20" spans="1:6" x14ac:dyDescent="0.3">
      <c r="A20" s="360"/>
      <c r="C20" s="1279"/>
      <c r="D20" s="1279"/>
      <c r="E20" s="1279"/>
      <c r="F20" s="1279"/>
    </row>
    <row r="21" spans="1:6" x14ac:dyDescent="0.3">
      <c r="A21" s="360"/>
      <c r="C21" s="365"/>
      <c r="D21" s="365" t="str">
        <f ca="1">' '!$A$512</f>
        <v>Berechnung</v>
      </c>
      <c r="E21" s="365"/>
      <c r="F21" s="365"/>
    </row>
    <row r="22" spans="1:6" x14ac:dyDescent="0.3">
      <c r="A22" s="360"/>
      <c r="C22" s="1279"/>
      <c r="D22" s="1279"/>
      <c r="E22" s="1279" t="s">
        <v>1014</v>
      </c>
      <c r="F22" s="1279"/>
    </row>
    <row r="23" spans="1:6" x14ac:dyDescent="0.3">
      <c r="A23" s="360"/>
      <c r="C23" s="365"/>
      <c r="D23" s="366" t="str">
        <f ca="1">' '!$A$514</f>
        <v>Quelle</v>
      </c>
      <c r="E23" s="365" t="str">
        <f ca="1">' '!$A$515</f>
        <v>Erhebungszeitpunkt &amp; Branchenvergleich</v>
      </c>
      <c r="F23" s="365"/>
    </row>
    <row r="24" spans="1:6" x14ac:dyDescent="0.3">
      <c r="A24" s="360"/>
      <c r="C24" s="1280"/>
      <c r="D24" s="1281"/>
      <c r="E24" s="1280"/>
      <c r="F24" s="1281"/>
    </row>
    <row r="25" spans="1:6" x14ac:dyDescent="0.3">
      <c r="A25" s="360"/>
      <c r="C25" s="1280"/>
      <c r="D25" s="1281"/>
      <c r="E25" s="1280"/>
      <c r="F25" s="1281"/>
    </row>
    <row r="26" spans="1:6" x14ac:dyDescent="0.3">
      <c r="A26" s="360"/>
      <c r="C26" s="1280"/>
      <c r="D26" s="1281"/>
      <c r="E26" s="1280"/>
      <c r="F26" s="1281"/>
    </row>
    <row r="27" spans="1:6" x14ac:dyDescent="0.3">
      <c r="A27" s="360"/>
      <c r="C27" s="365"/>
      <c r="D27" s="365"/>
      <c r="E27" s="365"/>
      <c r="F27" s="365"/>
    </row>
    <row r="28" spans="1:6" ht="15.6" x14ac:dyDescent="0.3">
      <c r="A28" s="360"/>
      <c r="D28" s="361"/>
    </row>
    <row r="29" spans="1:6" ht="24" customHeight="1" x14ac:dyDescent="0.3">
      <c r="A29" s="360"/>
      <c r="C29" s="362" t="s">
        <v>829</v>
      </c>
      <c r="D29" s="363">
        <f>_o3</f>
        <v>0</v>
      </c>
      <c r="E29" s="364"/>
      <c r="F29" s="364"/>
    </row>
    <row r="30" spans="1:6" x14ac:dyDescent="0.3">
      <c r="A30" s="360"/>
    </row>
    <row r="31" spans="1:6" x14ac:dyDescent="0.3">
      <c r="A31" s="360"/>
      <c r="C31" s="365"/>
      <c r="D31" s="365" t="str">
        <f ca="1">' '!$A$513</f>
        <v>Beschreibung/Bemerkungen</v>
      </c>
      <c r="E31" s="365"/>
      <c r="F31" s="365"/>
    </row>
    <row r="32" spans="1:6" x14ac:dyDescent="0.3">
      <c r="A32" s="360"/>
      <c r="C32" s="1279"/>
      <c r="D32" s="1279"/>
      <c r="E32" s="1279"/>
      <c r="F32" s="1279"/>
    </row>
    <row r="33" spans="1:6" x14ac:dyDescent="0.3">
      <c r="A33" s="360"/>
      <c r="C33" s="365"/>
      <c r="D33" s="365" t="str">
        <f ca="1">' '!$A$512</f>
        <v>Berechnung</v>
      </c>
      <c r="E33" s="365"/>
      <c r="F33" s="365"/>
    </row>
    <row r="34" spans="1:6" x14ac:dyDescent="0.3">
      <c r="A34" s="360"/>
      <c r="C34" s="1279"/>
      <c r="D34" s="1279"/>
      <c r="E34" s="1279" t="s">
        <v>1014</v>
      </c>
      <c r="F34" s="1279"/>
    </row>
    <row r="35" spans="1:6" x14ac:dyDescent="0.3">
      <c r="A35" s="360"/>
      <c r="C35" s="365"/>
      <c r="D35" s="366" t="str">
        <f ca="1">' '!$A$514</f>
        <v>Quelle</v>
      </c>
      <c r="E35" s="365" t="str">
        <f ca="1">' '!$A$515</f>
        <v>Erhebungszeitpunkt &amp; Branchenvergleich</v>
      </c>
      <c r="F35" s="365"/>
    </row>
    <row r="36" spans="1:6" x14ac:dyDescent="0.3">
      <c r="A36" s="360"/>
      <c r="C36" s="1280"/>
      <c r="D36" s="1281"/>
      <c r="E36" s="1280"/>
      <c r="F36" s="1281"/>
    </row>
    <row r="37" spans="1:6" x14ac:dyDescent="0.3">
      <c r="A37" s="360"/>
      <c r="C37" s="1280"/>
      <c r="D37" s="1281"/>
      <c r="E37" s="1280"/>
      <c r="F37" s="1281"/>
    </row>
    <row r="38" spans="1:6" x14ac:dyDescent="0.3">
      <c r="A38" s="360"/>
      <c r="C38" s="1280"/>
      <c r="D38" s="1281"/>
      <c r="E38" s="1280"/>
      <c r="F38" s="1281"/>
    </row>
    <row r="39" spans="1:6" x14ac:dyDescent="0.3">
      <c r="A39" s="360"/>
      <c r="C39" s="365"/>
      <c r="D39" s="365"/>
      <c r="E39" s="365"/>
      <c r="F39" s="365"/>
    </row>
    <row r="40" spans="1:6" ht="15.6" x14ac:dyDescent="0.3">
      <c r="A40" s="360"/>
      <c r="D40" s="361"/>
    </row>
    <row r="41" spans="1:6" ht="24" customHeight="1" x14ac:dyDescent="0.3">
      <c r="A41" s="360"/>
      <c r="C41" s="362" t="s">
        <v>830</v>
      </c>
      <c r="D41" s="363">
        <f>_o4</f>
        <v>0</v>
      </c>
      <c r="E41" s="364"/>
      <c r="F41" s="364"/>
    </row>
    <row r="42" spans="1:6" x14ac:dyDescent="0.3">
      <c r="A42" s="360"/>
    </row>
    <row r="43" spans="1:6" x14ac:dyDescent="0.3">
      <c r="A43" s="360"/>
      <c r="C43" s="365"/>
      <c r="D43" s="365" t="str">
        <f ca="1">' '!$A$513</f>
        <v>Beschreibung/Bemerkungen</v>
      </c>
      <c r="E43" s="365"/>
      <c r="F43" s="365"/>
    </row>
    <row r="44" spans="1:6" x14ac:dyDescent="0.3">
      <c r="A44" s="360"/>
      <c r="C44" s="1279"/>
      <c r="D44" s="1279"/>
      <c r="E44" s="1279"/>
      <c r="F44" s="1279"/>
    </row>
    <row r="45" spans="1:6" x14ac:dyDescent="0.3">
      <c r="A45" s="360"/>
      <c r="C45" s="365"/>
      <c r="D45" s="365" t="str">
        <f ca="1">' '!$A$512</f>
        <v>Berechnung</v>
      </c>
      <c r="E45" s="365"/>
      <c r="F45" s="365"/>
    </row>
    <row r="46" spans="1:6" x14ac:dyDescent="0.3">
      <c r="A46" s="360"/>
      <c r="C46" s="1279"/>
      <c r="D46" s="1279"/>
      <c r="E46" s="1279" t="s">
        <v>1014</v>
      </c>
      <c r="F46" s="1279"/>
    </row>
    <row r="47" spans="1:6" x14ac:dyDescent="0.3">
      <c r="A47" s="360"/>
      <c r="C47" s="365"/>
      <c r="D47" s="366" t="str">
        <f ca="1">' '!$A$514</f>
        <v>Quelle</v>
      </c>
      <c r="E47" s="365" t="str">
        <f ca="1">' '!$A$515</f>
        <v>Erhebungszeitpunkt &amp; Branchenvergleich</v>
      </c>
      <c r="F47" s="365"/>
    </row>
    <row r="48" spans="1:6" x14ac:dyDescent="0.3">
      <c r="A48" s="360"/>
      <c r="C48" s="1280"/>
      <c r="D48" s="1281"/>
      <c r="E48" s="1280"/>
      <c r="F48" s="1281"/>
    </row>
    <row r="49" spans="1:6" x14ac:dyDescent="0.3">
      <c r="A49" s="360"/>
      <c r="C49" s="1280"/>
      <c r="D49" s="1281"/>
      <c r="E49" s="1280"/>
      <c r="F49" s="1281"/>
    </row>
    <row r="50" spans="1:6" x14ac:dyDescent="0.3">
      <c r="A50" s="360"/>
      <c r="C50" s="1280"/>
      <c r="D50" s="1281"/>
      <c r="E50" s="1280"/>
      <c r="F50" s="1281"/>
    </row>
    <row r="51" spans="1:6" x14ac:dyDescent="0.3">
      <c r="A51" s="360"/>
      <c r="C51" s="365"/>
      <c r="D51" s="365"/>
      <c r="E51" s="365"/>
      <c r="F51" s="365"/>
    </row>
    <row r="52" spans="1:6" ht="15.6" x14ac:dyDescent="0.3">
      <c r="A52" s="360"/>
      <c r="D52" s="361"/>
    </row>
    <row r="53" spans="1:6" ht="24" customHeight="1" x14ac:dyDescent="0.3">
      <c r="A53" s="360"/>
      <c r="C53" s="362" t="s">
        <v>831</v>
      </c>
      <c r="D53" s="363">
        <f>_o5</f>
        <v>0</v>
      </c>
      <c r="E53" s="364"/>
      <c r="F53" s="364"/>
    </row>
    <row r="54" spans="1:6" x14ac:dyDescent="0.3">
      <c r="A54" s="360"/>
    </row>
    <row r="55" spans="1:6" x14ac:dyDescent="0.3">
      <c r="A55" s="360"/>
      <c r="C55" s="365"/>
      <c r="D55" s="365" t="str">
        <f ca="1">' '!$A$513</f>
        <v>Beschreibung/Bemerkungen</v>
      </c>
      <c r="E55" s="365"/>
      <c r="F55" s="365"/>
    </row>
    <row r="56" spans="1:6" x14ac:dyDescent="0.3">
      <c r="A56" s="360"/>
      <c r="C56" s="1279"/>
      <c r="D56" s="1279"/>
      <c r="E56" s="1279"/>
      <c r="F56" s="1279"/>
    </row>
    <row r="57" spans="1:6" x14ac:dyDescent="0.3">
      <c r="A57" s="360"/>
      <c r="C57" s="365"/>
      <c r="D57" s="365" t="str">
        <f ca="1">' '!$A$512</f>
        <v>Berechnung</v>
      </c>
      <c r="E57" s="365"/>
      <c r="F57" s="365"/>
    </row>
    <row r="58" spans="1:6" x14ac:dyDescent="0.3">
      <c r="A58" s="360"/>
      <c r="C58" s="1279"/>
      <c r="D58" s="1279"/>
      <c r="E58" s="1279" t="s">
        <v>1014</v>
      </c>
      <c r="F58" s="1279"/>
    </row>
    <row r="59" spans="1:6" x14ac:dyDescent="0.3">
      <c r="A59" s="360"/>
      <c r="C59" s="365"/>
      <c r="D59" s="366" t="str">
        <f ca="1">' '!$A$514</f>
        <v>Quelle</v>
      </c>
      <c r="E59" s="365" t="str">
        <f ca="1">' '!$A$515</f>
        <v>Erhebungszeitpunkt &amp; Branchenvergleich</v>
      </c>
      <c r="F59" s="365"/>
    </row>
    <row r="60" spans="1:6" x14ac:dyDescent="0.3">
      <c r="A60" s="360"/>
      <c r="C60" s="1280"/>
      <c r="D60" s="1281"/>
      <c r="E60" s="1280"/>
      <c r="F60" s="1281"/>
    </row>
    <row r="61" spans="1:6" x14ac:dyDescent="0.3">
      <c r="A61" s="360"/>
      <c r="C61" s="1280"/>
      <c r="D61" s="1281"/>
      <c r="E61" s="1280"/>
      <c r="F61" s="1281"/>
    </row>
    <row r="62" spans="1:6" x14ac:dyDescent="0.3">
      <c r="A62" s="360"/>
      <c r="C62" s="1280"/>
      <c r="D62" s="1281"/>
      <c r="E62" s="1280"/>
      <c r="F62" s="1281"/>
    </row>
    <row r="63" spans="1:6" x14ac:dyDescent="0.3">
      <c r="A63" s="360"/>
      <c r="C63" s="365"/>
      <c r="D63" s="365"/>
      <c r="E63" s="365"/>
      <c r="F63" s="365"/>
    </row>
    <row r="64" spans="1:6" ht="15.6" x14ac:dyDescent="0.3">
      <c r="A64" s="360"/>
      <c r="D64" s="361"/>
    </row>
    <row r="65" spans="1:6" ht="24" customHeight="1" x14ac:dyDescent="0.3">
      <c r="A65" s="360"/>
      <c r="C65" s="362" t="s">
        <v>832</v>
      </c>
      <c r="D65" s="363">
        <f>_o6</f>
        <v>0</v>
      </c>
      <c r="E65" s="364"/>
      <c r="F65" s="364"/>
    </row>
    <row r="66" spans="1:6" x14ac:dyDescent="0.3">
      <c r="A66" s="360"/>
    </row>
    <row r="67" spans="1:6" x14ac:dyDescent="0.3">
      <c r="A67" s="360"/>
      <c r="C67" s="365"/>
      <c r="D67" s="365" t="str">
        <f ca="1">' '!$A$513</f>
        <v>Beschreibung/Bemerkungen</v>
      </c>
      <c r="E67" s="365"/>
      <c r="F67" s="365"/>
    </row>
    <row r="68" spans="1:6" x14ac:dyDescent="0.3">
      <c r="A68" s="360"/>
      <c r="C68" s="1279"/>
      <c r="D68" s="1279"/>
      <c r="E68" s="1279"/>
      <c r="F68" s="1279"/>
    </row>
    <row r="69" spans="1:6" x14ac:dyDescent="0.3">
      <c r="A69" s="360"/>
      <c r="C69" s="365"/>
      <c r="D69" s="365" t="str">
        <f ca="1">' '!$A$512</f>
        <v>Berechnung</v>
      </c>
      <c r="E69" s="365"/>
      <c r="F69" s="365"/>
    </row>
    <row r="70" spans="1:6" x14ac:dyDescent="0.3">
      <c r="A70" s="360"/>
      <c r="C70" s="1279"/>
      <c r="D70" s="1279"/>
      <c r="E70" s="1279" t="s">
        <v>1014</v>
      </c>
      <c r="F70" s="1279"/>
    </row>
    <row r="71" spans="1:6" x14ac:dyDescent="0.3">
      <c r="A71" s="360"/>
      <c r="C71" s="365"/>
      <c r="D71" s="366" t="str">
        <f ca="1">' '!$A$514</f>
        <v>Quelle</v>
      </c>
      <c r="E71" s="365" t="str">
        <f ca="1">' '!$A$515</f>
        <v>Erhebungszeitpunkt &amp; Branchenvergleich</v>
      </c>
      <c r="F71" s="365"/>
    </row>
    <row r="72" spans="1:6" x14ac:dyDescent="0.3">
      <c r="A72" s="360"/>
      <c r="C72" s="1280"/>
      <c r="D72" s="1281"/>
      <c r="E72" s="1280"/>
      <c r="F72" s="1281"/>
    </row>
    <row r="73" spans="1:6" x14ac:dyDescent="0.3">
      <c r="A73" s="360"/>
      <c r="C73" s="1280"/>
      <c r="D73" s="1281"/>
      <c r="E73" s="1280"/>
      <c r="F73" s="1281"/>
    </row>
    <row r="74" spans="1:6" x14ac:dyDescent="0.3">
      <c r="A74" s="360"/>
      <c r="C74" s="1280"/>
      <c r="D74" s="1281"/>
      <c r="E74" s="1280"/>
      <c r="F74" s="1281"/>
    </row>
    <row r="75" spans="1:6" x14ac:dyDescent="0.3">
      <c r="A75" s="360"/>
      <c r="C75" s="365"/>
      <c r="D75" s="365"/>
      <c r="E75" s="365"/>
      <c r="F75" s="365"/>
    </row>
    <row r="76" spans="1:6" ht="15.6" x14ac:dyDescent="0.3">
      <c r="A76" s="360"/>
      <c r="D76" s="361"/>
    </row>
    <row r="77" spans="1:6" ht="24" customHeight="1" x14ac:dyDescent="0.3">
      <c r="A77" s="360"/>
      <c r="C77" s="362" t="s">
        <v>833</v>
      </c>
      <c r="D77" s="363">
        <f>_o7</f>
        <v>0</v>
      </c>
      <c r="E77" s="364"/>
      <c r="F77" s="364"/>
    </row>
    <row r="78" spans="1:6" x14ac:dyDescent="0.3">
      <c r="A78" s="360"/>
    </row>
    <row r="79" spans="1:6" x14ac:dyDescent="0.3">
      <c r="A79" s="360"/>
      <c r="C79" s="365"/>
      <c r="D79" s="365" t="str">
        <f ca="1">' '!$A$513</f>
        <v>Beschreibung/Bemerkungen</v>
      </c>
      <c r="E79" s="365"/>
      <c r="F79" s="365"/>
    </row>
    <row r="80" spans="1:6" x14ac:dyDescent="0.3">
      <c r="A80" s="360"/>
      <c r="C80" s="1279"/>
      <c r="D80" s="1279"/>
      <c r="E80" s="1279"/>
      <c r="F80" s="1279"/>
    </row>
    <row r="81" spans="1:6" x14ac:dyDescent="0.3">
      <c r="A81" s="360"/>
      <c r="C81" s="365"/>
      <c r="D81" s="365" t="str">
        <f ca="1">' '!$A$512</f>
        <v>Berechnung</v>
      </c>
      <c r="E81" s="365"/>
      <c r="F81" s="365"/>
    </row>
    <row r="82" spans="1:6" x14ac:dyDescent="0.3">
      <c r="A82" s="360"/>
      <c r="C82" s="1279"/>
      <c r="D82" s="1279"/>
      <c r="E82" s="1279" t="s">
        <v>1014</v>
      </c>
      <c r="F82" s="1279"/>
    </row>
    <row r="83" spans="1:6" x14ac:dyDescent="0.3">
      <c r="A83" s="360"/>
      <c r="C83" s="365"/>
      <c r="D83" s="366" t="str">
        <f ca="1">' '!$A$514</f>
        <v>Quelle</v>
      </c>
      <c r="E83" s="365" t="str">
        <f ca="1">' '!$A$515</f>
        <v>Erhebungszeitpunkt &amp; Branchenvergleich</v>
      </c>
      <c r="F83" s="365"/>
    </row>
    <row r="84" spans="1:6" x14ac:dyDescent="0.3">
      <c r="A84" s="360"/>
      <c r="C84" s="1280"/>
      <c r="D84" s="1281"/>
      <c r="E84" s="1280"/>
      <c r="F84" s="1281"/>
    </row>
    <row r="85" spans="1:6" x14ac:dyDescent="0.3">
      <c r="A85" s="360"/>
      <c r="C85" s="1280"/>
      <c r="D85" s="1281"/>
      <c r="E85" s="1280"/>
      <c r="F85" s="1281"/>
    </row>
    <row r="86" spans="1:6" x14ac:dyDescent="0.3">
      <c r="A86" s="360"/>
      <c r="C86" s="1280"/>
      <c r="D86" s="1281"/>
      <c r="E86" s="1280"/>
      <c r="F86" s="1281"/>
    </row>
    <row r="87" spans="1:6" x14ac:dyDescent="0.3">
      <c r="A87" s="360"/>
      <c r="C87" s="365"/>
      <c r="D87" s="365"/>
      <c r="E87" s="365"/>
      <c r="F87" s="365"/>
    </row>
    <row r="88" spans="1:6" ht="15.6" x14ac:dyDescent="0.3">
      <c r="A88" s="360"/>
      <c r="D88" s="361"/>
    </row>
    <row r="89" spans="1:6" ht="24" customHeight="1" x14ac:dyDescent="0.3">
      <c r="A89" s="360"/>
      <c r="C89" s="362" t="s">
        <v>834</v>
      </c>
      <c r="D89" s="363">
        <f>_o8</f>
        <v>0</v>
      </c>
      <c r="E89" s="364"/>
      <c r="F89" s="364"/>
    </row>
    <row r="90" spans="1:6" x14ac:dyDescent="0.3">
      <c r="A90" s="360"/>
    </row>
    <row r="91" spans="1:6" x14ac:dyDescent="0.3">
      <c r="A91" s="360"/>
      <c r="C91" s="365"/>
      <c r="D91" s="365" t="str">
        <f ca="1">' '!$A$513</f>
        <v>Beschreibung/Bemerkungen</v>
      </c>
      <c r="E91" s="365"/>
      <c r="F91" s="365"/>
    </row>
    <row r="92" spans="1:6" x14ac:dyDescent="0.3">
      <c r="A92" s="360"/>
      <c r="C92" s="1279"/>
      <c r="D92" s="1279"/>
      <c r="E92" s="1279"/>
      <c r="F92" s="1279"/>
    </row>
    <row r="93" spans="1:6" x14ac:dyDescent="0.3">
      <c r="A93" s="360"/>
      <c r="C93" s="365"/>
      <c r="D93" s="365" t="str">
        <f ca="1">' '!$A$512</f>
        <v>Berechnung</v>
      </c>
      <c r="E93" s="365"/>
      <c r="F93" s="365"/>
    </row>
    <row r="94" spans="1:6" x14ac:dyDescent="0.3">
      <c r="A94" s="360"/>
      <c r="C94" s="1279"/>
      <c r="D94" s="1279"/>
      <c r="E94" s="1279" t="s">
        <v>1014</v>
      </c>
      <c r="F94" s="1279"/>
    </row>
    <row r="95" spans="1:6" x14ac:dyDescent="0.3">
      <c r="A95" s="360"/>
      <c r="C95" s="365"/>
      <c r="D95" s="366" t="str">
        <f ca="1">' '!$A$514</f>
        <v>Quelle</v>
      </c>
      <c r="E95" s="365" t="str">
        <f ca="1">' '!$A$515</f>
        <v>Erhebungszeitpunkt &amp; Branchenvergleich</v>
      </c>
      <c r="F95" s="365"/>
    </row>
    <row r="96" spans="1:6" x14ac:dyDescent="0.3">
      <c r="A96" s="360"/>
      <c r="C96" s="1280"/>
      <c r="D96" s="1281"/>
      <c r="E96" s="1280"/>
      <c r="F96" s="1281"/>
    </row>
    <row r="97" spans="1:6" x14ac:dyDescent="0.3">
      <c r="A97" s="360"/>
      <c r="C97" s="1280"/>
      <c r="D97" s="1281"/>
      <c r="E97" s="1280"/>
      <c r="F97" s="1281"/>
    </row>
    <row r="98" spans="1:6" x14ac:dyDescent="0.3">
      <c r="A98" s="360"/>
      <c r="C98" s="1280"/>
      <c r="D98" s="1281"/>
      <c r="E98" s="1280"/>
      <c r="F98" s="1281"/>
    </row>
    <row r="99" spans="1:6" x14ac:dyDescent="0.3">
      <c r="A99" s="360"/>
      <c r="C99" s="365"/>
      <c r="D99" s="365"/>
      <c r="E99" s="365"/>
      <c r="F99" s="365"/>
    </row>
    <row r="100" spans="1:6" ht="15.6" x14ac:dyDescent="0.3">
      <c r="A100" s="360"/>
      <c r="D100" s="361"/>
    </row>
    <row r="101" spans="1:6" ht="24" customHeight="1" x14ac:dyDescent="0.3">
      <c r="A101" s="360"/>
      <c r="C101" s="362" t="s">
        <v>835</v>
      </c>
      <c r="D101" s="363">
        <f>_o9</f>
        <v>0</v>
      </c>
      <c r="E101" s="364"/>
      <c r="F101" s="364"/>
    </row>
    <row r="102" spans="1:6" x14ac:dyDescent="0.3">
      <c r="A102" s="360"/>
    </row>
    <row r="103" spans="1:6" x14ac:dyDescent="0.3">
      <c r="A103" s="360"/>
      <c r="C103" s="365"/>
      <c r="D103" s="365" t="str">
        <f ca="1">' '!$A$513</f>
        <v>Beschreibung/Bemerkungen</v>
      </c>
      <c r="E103" s="365"/>
      <c r="F103" s="365"/>
    </row>
    <row r="104" spans="1:6" x14ac:dyDescent="0.3">
      <c r="A104" s="360"/>
      <c r="C104" s="1279"/>
      <c r="D104" s="1279"/>
      <c r="E104" s="1279"/>
      <c r="F104" s="1279"/>
    </row>
    <row r="105" spans="1:6" x14ac:dyDescent="0.3">
      <c r="A105" s="360"/>
      <c r="C105" s="365"/>
      <c r="D105" s="365" t="str">
        <f ca="1">' '!$A$512</f>
        <v>Berechnung</v>
      </c>
      <c r="E105" s="365"/>
      <c r="F105" s="365"/>
    </row>
    <row r="106" spans="1:6" x14ac:dyDescent="0.3">
      <c r="A106" s="360"/>
      <c r="C106" s="1279"/>
      <c r="D106" s="1279"/>
      <c r="E106" s="1279" t="s">
        <v>1014</v>
      </c>
      <c r="F106" s="1279"/>
    </row>
    <row r="107" spans="1:6" x14ac:dyDescent="0.3">
      <c r="A107" s="360"/>
      <c r="C107" s="365"/>
      <c r="D107" s="366" t="str">
        <f ca="1">' '!$A$514</f>
        <v>Quelle</v>
      </c>
      <c r="E107" s="365" t="str">
        <f ca="1">' '!$A$515</f>
        <v>Erhebungszeitpunkt &amp; Branchenvergleich</v>
      </c>
      <c r="F107" s="365"/>
    </row>
    <row r="108" spans="1:6" x14ac:dyDescent="0.3">
      <c r="A108" s="360"/>
      <c r="C108" s="1280"/>
      <c r="D108" s="1281"/>
      <c r="E108" s="1280"/>
      <c r="F108" s="1281"/>
    </row>
    <row r="109" spans="1:6" x14ac:dyDescent="0.3">
      <c r="A109" s="360"/>
      <c r="C109" s="1280"/>
      <c r="D109" s="1281"/>
      <c r="E109" s="1280"/>
      <c r="F109" s="1281"/>
    </row>
    <row r="110" spans="1:6" x14ac:dyDescent="0.3">
      <c r="A110" s="360"/>
      <c r="C110" s="1280"/>
      <c r="D110" s="1281"/>
      <c r="E110" s="1280"/>
      <c r="F110" s="1281"/>
    </row>
    <row r="111" spans="1:6" x14ac:dyDescent="0.3">
      <c r="A111" s="360"/>
      <c r="C111" s="365"/>
      <c r="D111" s="365"/>
      <c r="E111" s="365"/>
      <c r="F111" s="365"/>
    </row>
    <row r="112" spans="1:6" ht="15.6" x14ac:dyDescent="0.3">
      <c r="A112" s="360"/>
      <c r="D112" s="361"/>
    </row>
    <row r="113" spans="1:6" ht="24" customHeight="1" x14ac:dyDescent="0.3">
      <c r="A113" s="360"/>
      <c r="C113" s="362" t="s">
        <v>836</v>
      </c>
      <c r="D113" s="363">
        <f>_o10</f>
        <v>0</v>
      </c>
      <c r="E113" s="364"/>
      <c r="F113" s="364"/>
    </row>
    <row r="114" spans="1:6" x14ac:dyDescent="0.3">
      <c r="A114" s="360"/>
    </row>
    <row r="115" spans="1:6" x14ac:dyDescent="0.3">
      <c r="A115" s="360"/>
      <c r="C115" s="365"/>
      <c r="D115" s="365" t="str">
        <f ca="1">' '!$A$513</f>
        <v>Beschreibung/Bemerkungen</v>
      </c>
      <c r="E115" s="365"/>
      <c r="F115" s="365"/>
    </row>
    <row r="116" spans="1:6" x14ac:dyDescent="0.3">
      <c r="A116" s="360"/>
      <c r="C116" s="1279"/>
      <c r="D116" s="1279"/>
      <c r="E116" s="1279"/>
      <c r="F116" s="1279"/>
    </row>
    <row r="117" spans="1:6" x14ac:dyDescent="0.3">
      <c r="A117" s="360"/>
      <c r="C117" s="365"/>
      <c r="D117" s="365" t="str">
        <f ca="1">' '!$A$512</f>
        <v>Berechnung</v>
      </c>
      <c r="E117" s="365"/>
      <c r="F117" s="365"/>
    </row>
    <row r="118" spans="1:6" x14ac:dyDescent="0.3">
      <c r="A118" s="360"/>
      <c r="C118" s="1279"/>
      <c r="D118" s="1279"/>
      <c r="E118" s="1279" t="s">
        <v>1014</v>
      </c>
      <c r="F118" s="1279"/>
    </row>
    <row r="119" spans="1:6" x14ac:dyDescent="0.3">
      <c r="A119" s="360"/>
      <c r="C119" s="365"/>
      <c r="D119" s="366" t="str">
        <f ca="1">' '!$A$514</f>
        <v>Quelle</v>
      </c>
      <c r="E119" s="365" t="str">
        <f ca="1">' '!$A$515</f>
        <v>Erhebungszeitpunkt &amp; Branchenvergleich</v>
      </c>
      <c r="F119" s="365"/>
    </row>
    <row r="120" spans="1:6" x14ac:dyDescent="0.3">
      <c r="A120" s="360"/>
      <c r="C120" s="1280"/>
      <c r="D120" s="1281"/>
      <c r="E120" s="1280"/>
      <c r="F120" s="1281"/>
    </row>
    <row r="121" spans="1:6" x14ac:dyDescent="0.3">
      <c r="A121" s="360"/>
      <c r="C121" s="1280"/>
      <c r="D121" s="1281"/>
      <c r="E121" s="1280"/>
      <c r="F121" s="1281"/>
    </row>
    <row r="122" spans="1:6" x14ac:dyDescent="0.3">
      <c r="A122" s="360"/>
      <c r="C122" s="1280"/>
      <c r="D122" s="1281"/>
      <c r="E122" s="1280"/>
      <c r="F122" s="1281"/>
    </row>
    <row r="123" spans="1:6" x14ac:dyDescent="0.3">
      <c r="A123" s="360"/>
      <c r="C123" s="365"/>
      <c r="D123" s="365"/>
      <c r="E123" s="365"/>
      <c r="F123" s="365"/>
    </row>
    <row r="124" spans="1:6" ht="15.6" x14ac:dyDescent="0.3">
      <c r="A124" s="360"/>
      <c r="D124" s="361"/>
    </row>
    <row r="125" spans="1:6" ht="24" customHeight="1" x14ac:dyDescent="0.3">
      <c r="A125" s="360"/>
      <c r="C125" s="362" t="s">
        <v>837</v>
      </c>
      <c r="D125" s="363">
        <f>_o11</f>
        <v>0</v>
      </c>
      <c r="E125" s="364"/>
      <c r="F125" s="364"/>
    </row>
    <row r="126" spans="1:6" x14ac:dyDescent="0.3">
      <c r="A126" s="360"/>
    </row>
    <row r="127" spans="1:6" x14ac:dyDescent="0.3">
      <c r="A127" s="360"/>
      <c r="C127" s="365"/>
      <c r="D127" s="365" t="str">
        <f ca="1">' '!$A$513</f>
        <v>Beschreibung/Bemerkungen</v>
      </c>
      <c r="E127" s="365"/>
      <c r="F127" s="365"/>
    </row>
    <row r="128" spans="1:6" x14ac:dyDescent="0.3">
      <c r="A128" s="360"/>
      <c r="C128" s="1279"/>
      <c r="D128" s="1279"/>
      <c r="E128" s="1279"/>
      <c r="F128" s="1279"/>
    </row>
    <row r="129" spans="1:6" x14ac:dyDescent="0.3">
      <c r="A129" s="360"/>
      <c r="C129" s="365"/>
      <c r="D129" s="365" t="str">
        <f ca="1">' '!$A$512</f>
        <v>Berechnung</v>
      </c>
      <c r="E129" s="365"/>
      <c r="F129" s="365"/>
    </row>
    <row r="130" spans="1:6" x14ac:dyDescent="0.3">
      <c r="A130" s="360"/>
      <c r="C130" s="1279"/>
      <c r="D130" s="1279"/>
      <c r="E130" s="1279" t="s">
        <v>1014</v>
      </c>
      <c r="F130" s="1279"/>
    </row>
    <row r="131" spans="1:6" x14ac:dyDescent="0.3">
      <c r="A131" s="360"/>
      <c r="C131" s="365"/>
      <c r="D131" s="366" t="str">
        <f ca="1">' '!$A$514</f>
        <v>Quelle</v>
      </c>
      <c r="E131" s="365" t="str">
        <f ca="1">' '!$A$515</f>
        <v>Erhebungszeitpunkt &amp; Branchenvergleich</v>
      </c>
      <c r="F131" s="365"/>
    </row>
    <row r="132" spans="1:6" x14ac:dyDescent="0.3">
      <c r="A132" s="360"/>
      <c r="C132" s="1280"/>
      <c r="D132" s="1281"/>
      <c r="E132" s="1280"/>
      <c r="F132" s="1281"/>
    </row>
    <row r="133" spans="1:6" x14ac:dyDescent="0.3">
      <c r="A133" s="360"/>
      <c r="C133" s="1280"/>
      <c r="D133" s="1281"/>
      <c r="E133" s="1280"/>
      <c r="F133" s="1281"/>
    </row>
    <row r="134" spans="1:6" x14ac:dyDescent="0.3">
      <c r="A134" s="360"/>
      <c r="C134" s="1280"/>
      <c r="D134" s="1281"/>
      <c r="E134" s="1280"/>
      <c r="F134" s="1281"/>
    </row>
    <row r="135" spans="1:6" x14ac:dyDescent="0.3">
      <c r="A135" s="360"/>
      <c r="C135" s="365"/>
      <c r="D135" s="365"/>
      <c r="E135" s="365"/>
      <c r="F135" s="365"/>
    </row>
    <row r="136" spans="1:6" ht="15.6" x14ac:dyDescent="0.3">
      <c r="A136" s="360"/>
      <c r="D136" s="361"/>
    </row>
    <row r="137" spans="1:6" ht="24" customHeight="1" x14ac:dyDescent="0.3">
      <c r="A137" s="360"/>
      <c r="C137" s="362" t="s">
        <v>838</v>
      </c>
      <c r="D137" s="363">
        <f>_o12</f>
        <v>0</v>
      </c>
      <c r="E137" s="364"/>
      <c r="F137" s="364"/>
    </row>
    <row r="138" spans="1:6" x14ac:dyDescent="0.3">
      <c r="A138" s="360"/>
    </row>
    <row r="139" spans="1:6" x14ac:dyDescent="0.3">
      <c r="A139" s="360"/>
      <c r="C139" s="365"/>
      <c r="D139" s="365" t="str">
        <f ca="1">' '!$A$513</f>
        <v>Beschreibung/Bemerkungen</v>
      </c>
      <c r="E139" s="365"/>
      <c r="F139" s="365"/>
    </row>
    <row r="140" spans="1:6" x14ac:dyDescent="0.3">
      <c r="A140" s="360"/>
      <c r="C140" s="1279"/>
      <c r="D140" s="1279"/>
      <c r="E140" s="1279"/>
      <c r="F140" s="1279"/>
    </row>
    <row r="141" spans="1:6" x14ac:dyDescent="0.3">
      <c r="A141" s="360"/>
      <c r="C141" s="365"/>
      <c r="D141" s="365" t="str">
        <f ca="1">' '!$A$512</f>
        <v>Berechnung</v>
      </c>
      <c r="E141" s="365"/>
      <c r="F141" s="365"/>
    </row>
    <row r="142" spans="1:6" x14ac:dyDescent="0.3">
      <c r="A142" s="360"/>
      <c r="C142" s="1279"/>
      <c r="D142" s="1279"/>
      <c r="E142" s="1279" t="s">
        <v>1014</v>
      </c>
      <c r="F142" s="1279"/>
    </row>
    <row r="143" spans="1:6" x14ac:dyDescent="0.3">
      <c r="A143" s="360"/>
      <c r="C143" s="365"/>
      <c r="D143" s="366" t="str">
        <f ca="1">' '!$A$514</f>
        <v>Quelle</v>
      </c>
      <c r="E143" s="365" t="str">
        <f ca="1">' '!$A$515</f>
        <v>Erhebungszeitpunkt &amp; Branchenvergleich</v>
      </c>
      <c r="F143" s="365"/>
    </row>
    <row r="144" spans="1:6" x14ac:dyDescent="0.3">
      <c r="A144" s="360"/>
      <c r="C144" s="1280"/>
      <c r="D144" s="1281"/>
      <c r="E144" s="1280"/>
      <c r="F144" s="1281"/>
    </row>
    <row r="145" spans="1:6" x14ac:dyDescent="0.3">
      <c r="A145" s="360"/>
      <c r="C145" s="1280"/>
      <c r="D145" s="1281"/>
      <c r="E145" s="1280"/>
      <c r="F145" s="1281"/>
    </row>
    <row r="146" spans="1:6" x14ac:dyDescent="0.3">
      <c r="A146" s="360"/>
      <c r="C146" s="1280"/>
      <c r="D146" s="1281"/>
      <c r="E146" s="1280"/>
      <c r="F146" s="1281"/>
    </row>
    <row r="147" spans="1:6" x14ac:dyDescent="0.3">
      <c r="A147" s="360"/>
      <c r="C147" s="365"/>
      <c r="D147" s="365"/>
      <c r="E147" s="365"/>
      <c r="F147" s="365"/>
    </row>
    <row r="148" spans="1:6" ht="15.6" x14ac:dyDescent="0.3">
      <c r="A148" s="360"/>
      <c r="D148" s="361"/>
    </row>
    <row r="149" spans="1:6" ht="24" customHeight="1" x14ac:dyDescent="0.3">
      <c r="A149" s="360"/>
      <c r="C149" s="362" t="s">
        <v>839</v>
      </c>
      <c r="D149" s="363">
        <f>_o13</f>
        <v>0</v>
      </c>
      <c r="E149" s="364"/>
      <c r="F149" s="364"/>
    </row>
    <row r="150" spans="1:6" x14ac:dyDescent="0.3">
      <c r="A150" s="360"/>
    </row>
    <row r="151" spans="1:6" x14ac:dyDescent="0.3">
      <c r="A151" s="360"/>
      <c r="C151" s="365"/>
      <c r="D151" s="365" t="str">
        <f ca="1">' '!$A$513</f>
        <v>Beschreibung/Bemerkungen</v>
      </c>
      <c r="E151" s="365"/>
      <c r="F151" s="365"/>
    </row>
    <row r="152" spans="1:6" x14ac:dyDescent="0.3">
      <c r="A152" s="360"/>
      <c r="C152" s="1279"/>
      <c r="D152" s="1279"/>
      <c r="E152" s="1279"/>
      <c r="F152" s="1279"/>
    </row>
    <row r="153" spans="1:6" x14ac:dyDescent="0.3">
      <c r="A153" s="360"/>
      <c r="C153" s="365"/>
      <c r="D153" s="365" t="str">
        <f ca="1">' '!$A$512</f>
        <v>Berechnung</v>
      </c>
      <c r="E153" s="365"/>
      <c r="F153" s="365"/>
    </row>
    <row r="154" spans="1:6" x14ac:dyDescent="0.3">
      <c r="A154" s="360"/>
      <c r="C154" s="1279"/>
      <c r="D154" s="1279"/>
      <c r="E154" s="1279" t="s">
        <v>1014</v>
      </c>
      <c r="F154" s="1279"/>
    </row>
    <row r="155" spans="1:6" x14ac:dyDescent="0.3">
      <c r="A155" s="360"/>
      <c r="C155" s="365"/>
      <c r="D155" s="366" t="str">
        <f ca="1">' '!$A$514</f>
        <v>Quelle</v>
      </c>
      <c r="E155" s="365" t="str">
        <f ca="1">' '!$A$515</f>
        <v>Erhebungszeitpunkt &amp; Branchenvergleich</v>
      </c>
      <c r="F155" s="365"/>
    </row>
    <row r="156" spans="1:6" x14ac:dyDescent="0.3">
      <c r="A156" s="360"/>
      <c r="C156" s="1280"/>
      <c r="D156" s="1281"/>
      <c r="E156" s="1280"/>
      <c r="F156" s="1281"/>
    </row>
    <row r="157" spans="1:6" x14ac:dyDescent="0.3">
      <c r="A157" s="360"/>
      <c r="C157" s="1280"/>
      <c r="D157" s="1281"/>
      <c r="E157" s="1280"/>
      <c r="F157" s="1281"/>
    </row>
    <row r="158" spans="1:6" x14ac:dyDescent="0.3">
      <c r="A158" s="360"/>
      <c r="C158" s="1280"/>
      <c r="D158" s="1281"/>
      <c r="E158" s="1280"/>
      <c r="F158" s="1281"/>
    </row>
    <row r="159" spans="1:6" x14ac:dyDescent="0.3">
      <c r="A159" s="360"/>
      <c r="C159" s="365"/>
      <c r="D159" s="365"/>
      <c r="E159" s="365"/>
      <c r="F159" s="365"/>
    </row>
    <row r="160" spans="1:6" ht="15.6" x14ac:dyDescent="0.3">
      <c r="A160" s="360"/>
      <c r="D160" s="361"/>
    </row>
    <row r="161" spans="1:6" ht="24" customHeight="1" x14ac:dyDescent="0.3">
      <c r="A161" s="360"/>
      <c r="C161" s="362" t="s">
        <v>840</v>
      </c>
      <c r="D161" s="363">
        <f>_o14</f>
        <v>0</v>
      </c>
      <c r="E161" s="364"/>
      <c r="F161" s="364"/>
    </row>
    <row r="162" spans="1:6" x14ac:dyDescent="0.3">
      <c r="A162" s="360"/>
    </row>
    <row r="163" spans="1:6" x14ac:dyDescent="0.3">
      <c r="A163" s="360"/>
      <c r="C163" s="365"/>
      <c r="D163" s="365" t="str">
        <f ca="1">' '!$A$513</f>
        <v>Beschreibung/Bemerkungen</v>
      </c>
      <c r="E163" s="365"/>
      <c r="F163" s="365"/>
    </row>
    <row r="164" spans="1:6" x14ac:dyDescent="0.3">
      <c r="A164" s="360"/>
      <c r="C164" s="1279"/>
      <c r="D164" s="1279"/>
      <c r="E164" s="1279"/>
      <c r="F164" s="1279"/>
    </row>
    <row r="165" spans="1:6" x14ac:dyDescent="0.3">
      <c r="A165" s="360"/>
      <c r="C165" s="365"/>
      <c r="D165" s="365" t="str">
        <f ca="1">' '!$A$512</f>
        <v>Berechnung</v>
      </c>
      <c r="E165" s="365"/>
      <c r="F165" s="365"/>
    </row>
    <row r="166" spans="1:6" x14ac:dyDescent="0.3">
      <c r="A166" s="360"/>
      <c r="C166" s="1279"/>
      <c r="D166" s="1279"/>
      <c r="E166" s="1279" t="s">
        <v>1014</v>
      </c>
      <c r="F166" s="1279"/>
    </row>
    <row r="167" spans="1:6" x14ac:dyDescent="0.3">
      <c r="A167" s="360"/>
      <c r="C167" s="365"/>
      <c r="D167" s="366" t="str">
        <f ca="1">' '!$A$514</f>
        <v>Quelle</v>
      </c>
      <c r="E167" s="365" t="str">
        <f ca="1">' '!$A$515</f>
        <v>Erhebungszeitpunkt &amp; Branchenvergleich</v>
      </c>
      <c r="F167" s="365"/>
    </row>
    <row r="168" spans="1:6" x14ac:dyDescent="0.3">
      <c r="A168" s="360"/>
      <c r="C168" s="1280"/>
      <c r="D168" s="1281"/>
      <c r="E168" s="1280"/>
      <c r="F168" s="1281"/>
    </row>
    <row r="169" spans="1:6" x14ac:dyDescent="0.3">
      <c r="A169" s="360"/>
      <c r="C169" s="1280"/>
      <c r="D169" s="1281"/>
      <c r="E169" s="1280"/>
      <c r="F169" s="1281"/>
    </row>
    <row r="170" spans="1:6" x14ac:dyDescent="0.3">
      <c r="A170" s="360"/>
      <c r="C170" s="1280"/>
      <c r="D170" s="1281"/>
      <c r="E170" s="1280"/>
      <c r="F170" s="1281"/>
    </row>
    <row r="171" spans="1:6" x14ac:dyDescent="0.3">
      <c r="A171" s="360"/>
      <c r="C171" s="365"/>
      <c r="D171" s="365"/>
      <c r="E171" s="365"/>
      <c r="F171" s="365"/>
    </row>
    <row r="172" spans="1:6" ht="15.6" x14ac:dyDescent="0.3">
      <c r="A172" s="360"/>
      <c r="D172" s="361"/>
    </row>
    <row r="173" spans="1:6" ht="24" customHeight="1" x14ac:dyDescent="0.3">
      <c r="A173" s="360"/>
      <c r="C173" s="362" t="s">
        <v>841</v>
      </c>
      <c r="D173" s="363">
        <f>_o15</f>
        <v>0</v>
      </c>
      <c r="E173" s="364"/>
      <c r="F173" s="364"/>
    </row>
    <row r="174" spans="1:6" x14ac:dyDescent="0.3">
      <c r="A174" s="360"/>
    </row>
    <row r="175" spans="1:6" x14ac:dyDescent="0.3">
      <c r="A175" s="360"/>
      <c r="C175" s="365"/>
      <c r="D175" s="365" t="str">
        <f ca="1">' '!$A$513</f>
        <v>Beschreibung/Bemerkungen</v>
      </c>
      <c r="E175" s="365"/>
      <c r="F175" s="365"/>
    </row>
    <row r="176" spans="1:6" x14ac:dyDescent="0.3">
      <c r="A176" s="360"/>
      <c r="C176" s="1279"/>
      <c r="D176" s="1279"/>
      <c r="E176" s="1279"/>
      <c r="F176" s="1279"/>
    </row>
    <row r="177" spans="1:6" x14ac:dyDescent="0.3">
      <c r="A177" s="360"/>
      <c r="C177" s="365"/>
      <c r="D177" s="365" t="str">
        <f ca="1">' '!$A$512</f>
        <v>Berechnung</v>
      </c>
      <c r="E177" s="365"/>
      <c r="F177" s="365"/>
    </row>
    <row r="178" spans="1:6" x14ac:dyDescent="0.3">
      <c r="A178" s="360"/>
      <c r="C178" s="1279"/>
      <c r="D178" s="1279"/>
      <c r="E178" s="1279" t="s">
        <v>1014</v>
      </c>
      <c r="F178" s="1279"/>
    </row>
    <row r="179" spans="1:6" x14ac:dyDescent="0.3">
      <c r="A179" s="360"/>
      <c r="C179" s="365"/>
      <c r="D179" s="366" t="str">
        <f ca="1">' '!$A$514</f>
        <v>Quelle</v>
      </c>
      <c r="E179" s="365" t="str">
        <f ca="1">' '!$A$515</f>
        <v>Erhebungszeitpunkt &amp; Branchenvergleich</v>
      </c>
      <c r="F179" s="365"/>
    </row>
    <row r="180" spans="1:6" x14ac:dyDescent="0.3">
      <c r="A180" s="360"/>
      <c r="C180" s="1280"/>
      <c r="D180" s="1281"/>
      <c r="E180" s="1280"/>
      <c r="F180" s="1281"/>
    </row>
    <row r="181" spans="1:6" x14ac:dyDescent="0.3">
      <c r="A181" s="360"/>
      <c r="C181" s="1280"/>
      <c r="D181" s="1281"/>
      <c r="E181" s="1280"/>
      <c r="F181" s="1281"/>
    </row>
    <row r="182" spans="1:6" x14ac:dyDescent="0.3">
      <c r="A182" s="360"/>
      <c r="C182" s="1280"/>
      <c r="D182" s="1281"/>
      <c r="E182" s="1280"/>
      <c r="F182" s="1281"/>
    </row>
    <row r="183" spans="1:6" x14ac:dyDescent="0.3">
      <c r="A183" s="360"/>
      <c r="C183" s="365"/>
      <c r="D183" s="365"/>
      <c r="E183" s="365"/>
      <c r="F183" s="365"/>
    </row>
    <row r="184" spans="1:6" ht="15.6" x14ac:dyDescent="0.3">
      <c r="A184" s="360"/>
      <c r="D184" s="361"/>
    </row>
    <row r="185" spans="1:6" ht="24" customHeight="1" x14ac:dyDescent="0.3">
      <c r="A185" s="360"/>
      <c r="C185" s="362" t="s">
        <v>842</v>
      </c>
      <c r="D185" s="363">
        <f>_o16</f>
        <v>0</v>
      </c>
      <c r="E185" s="364"/>
      <c r="F185" s="364"/>
    </row>
    <row r="186" spans="1:6" x14ac:dyDescent="0.3">
      <c r="A186" s="360"/>
    </row>
    <row r="187" spans="1:6" x14ac:dyDescent="0.3">
      <c r="A187" s="360"/>
      <c r="C187" s="365"/>
      <c r="D187" s="365" t="str">
        <f ca="1">' '!$A$513</f>
        <v>Beschreibung/Bemerkungen</v>
      </c>
      <c r="E187" s="365"/>
      <c r="F187" s="365"/>
    </row>
    <row r="188" spans="1:6" x14ac:dyDescent="0.3">
      <c r="A188" s="360"/>
      <c r="C188" s="1279"/>
      <c r="D188" s="1279"/>
      <c r="E188" s="1279"/>
      <c r="F188" s="1279"/>
    </row>
    <row r="189" spans="1:6" x14ac:dyDescent="0.3">
      <c r="A189" s="360"/>
      <c r="C189" s="365"/>
      <c r="D189" s="365" t="str">
        <f ca="1">' '!$A$512</f>
        <v>Berechnung</v>
      </c>
      <c r="E189" s="365"/>
      <c r="F189" s="365"/>
    </row>
    <row r="190" spans="1:6" x14ac:dyDescent="0.3">
      <c r="A190" s="360"/>
      <c r="C190" s="1279"/>
      <c r="D190" s="1279"/>
      <c r="E190" s="1279" t="s">
        <v>1014</v>
      </c>
      <c r="F190" s="1279"/>
    </row>
    <row r="191" spans="1:6" x14ac:dyDescent="0.3">
      <c r="A191" s="360"/>
      <c r="C191" s="365"/>
      <c r="D191" s="366" t="str">
        <f ca="1">' '!$A$514</f>
        <v>Quelle</v>
      </c>
      <c r="E191" s="365" t="str">
        <f ca="1">' '!$A$515</f>
        <v>Erhebungszeitpunkt &amp; Branchenvergleich</v>
      </c>
      <c r="F191" s="365"/>
    </row>
    <row r="192" spans="1:6" x14ac:dyDescent="0.3">
      <c r="A192" s="360"/>
      <c r="C192" s="1280"/>
      <c r="D192" s="1281"/>
      <c r="E192" s="1280"/>
      <c r="F192" s="1281"/>
    </row>
    <row r="193" spans="1:6" x14ac:dyDescent="0.3">
      <c r="A193" s="360"/>
      <c r="C193" s="1280"/>
      <c r="D193" s="1281"/>
      <c r="E193" s="1280"/>
      <c r="F193" s="1281"/>
    </row>
    <row r="194" spans="1:6" x14ac:dyDescent="0.3">
      <c r="A194" s="360"/>
      <c r="C194" s="1280"/>
      <c r="D194" s="1281"/>
      <c r="E194" s="1280"/>
      <c r="F194" s="1281"/>
    </row>
    <row r="195" spans="1:6" x14ac:dyDescent="0.3">
      <c r="A195" s="360"/>
      <c r="C195" s="365"/>
      <c r="D195" s="365"/>
      <c r="E195" s="365"/>
      <c r="F195" s="365"/>
    </row>
    <row r="196" spans="1:6" ht="15.6" x14ac:dyDescent="0.3">
      <c r="A196" s="360"/>
      <c r="D196" s="361"/>
    </row>
    <row r="197" spans="1:6" ht="24" customHeight="1" x14ac:dyDescent="0.3">
      <c r="A197" s="360"/>
      <c r="C197" s="362" t="s">
        <v>843</v>
      </c>
      <c r="D197" s="363">
        <f>_o17</f>
        <v>0</v>
      </c>
      <c r="E197" s="364"/>
      <c r="F197" s="364"/>
    </row>
    <row r="198" spans="1:6" x14ac:dyDescent="0.3">
      <c r="A198" s="360"/>
    </row>
    <row r="199" spans="1:6" x14ac:dyDescent="0.3">
      <c r="A199" s="360"/>
      <c r="C199" s="365"/>
      <c r="D199" s="365" t="str">
        <f ca="1">' '!$A$513</f>
        <v>Beschreibung/Bemerkungen</v>
      </c>
      <c r="E199" s="365"/>
      <c r="F199" s="365"/>
    </row>
    <row r="200" spans="1:6" x14ac:dyDescent="0.3">
      <c r="A200" s="360"/>
      <c r="C200" s="1279"/>
      <c r="D200" s="1279"/>
      <c r="E200" s="1279"/>
      <c r="F200" s="1279"/>
    </row>
    <row r="201" spans="1:6" x14ac:dyDescent="0.3">
      <c r="A201" s="360"/>
      <c r="C201" s="365"/>
      <c r="D201" s="365" t="str">
        <f ca="1">' '!$A$512</f>
        <v>Berechnung</v>
      </c>
      <c r="E201" s="365"/>
      <c r="F201" s="365"/>
    </row>
    <row r="202" spans="1:6" x14ac:dyDescent="0.3">
      <c r="A202" s="360"/>
      <c r="C202" s="1279"/>
      <c r="D202" s="1279"/>
      <c r="E202" s="1279" t="s">
        <v>1014</v>
      </c>
      <c r="F202" s="1279"/>
    </row>
    <row r="203" spans="1:6" x14ac:dyDescent="0.3">
      <c r="A203" s="360"/>
      <c r="C203" s="365"/>
      <c r="D203" s="366" t="str">
        <f ca="1">' '!$A$514</f>
        <v>Quelle</v>
      </c>
      <c r="E203" s="365" t="str">
        <f ca="1">' '!$A$515</f>
        <v>Erhebungszeitpunkt &amp; Branchenvergleich</v>
      </c>
      <c r="F203" s="365"/>
    </row>
    <row r="204" spans="1:6" x14ac:dyDescent="0.3">
      <c r="A204" s="360"/>
      <c r="C204" s="1280"/>
      <c r="D204" s="1281"/>
      <c r="E204" s="1280"/>
      <c r="F204" s="1281"/>
    </row>
    <row r="205" spans="1:6" x14ac:dyDescent="0.3">
      <c r="A205" s="360"/>
      <c r="C205" s="1280"/>
      <c r="D205" s="1281"/>
      <c r="E205" s="1280"/>
      <c r="F205" s="1281"/>
    </row>
    <row r="206" spans="1:6" x14ac:dyDescent="0.3">
      <c r="A206" s="360"/>
      <c r="C206" s="1280"/>
      <c r="D206" s="1281"/>
      <c r="E206" s="1280"/>
      <c r="F206" s="1281"/>
    </row>
    <row r="207" spans="1:6" x14ac:dyDescent="0.3">
      <c r="A207" s="360"/>
      <c r="C207" s="365"/>
      <c r="D207" s="365"/>
      <c r="E207" s="365"/>
      <c r="F207" s="365"/>
    </row>
    <row r="208" spans="1:6" ht="15.6" x14ac:dyDescent="0.3">
      <c r="A208" s="360"/>
      <c r="D208" s="361"/>
    </row>
    <row r="209" spans="1:6" ht="24" customHeight="1" x14ac:dyDescent="0.3">
      <c r="A209" s="360"/>
      <c r="C209" s="362" t="s">
        <v>844</v>
      </c>
      <c r="D209" s="363">
        <f>_o18</f>
        <v>0</v>
      </c>
      <c r="E209" s="364"/>
      <c r="F209" s="364"/>
    </row>
    <row r="210" spans="1:6" x14ac:dyDescent="0.3">
      <c r="A210" s="360"/>
    </row>
    <row r="211" spans="1:6" x14ac:dyDescent="0.3">
      <c r="A211" s="360"/>
      <c r="C211" s="365"/>
      <c r="D211" s="365" t="str">
        <f ca="1">' '!$A$513</f>
        <v>Beschreibung/Bemerkungen</v>
      </c>
      <c r="E211" s="365"/>
      <c r="F211" s="365"/>
    </row>
    <row r="212" spans="1:6" x14ac:dyDescent="0.3">
      <c r="A212" s="360"/>
      <c r="C212" s="1279"/>
      <c r="D212" s="1279"/>
      <c r="E212" s="1279"/>
      <c r="F212" s="1279"/>
    </row>
    <row r="213" spans="1:6" x14ac:dyDescent="0.3">
      <c r="A213" s="360"/>
      <c r="C213" s="365"/>
      <c r="D213" s="365" t="str">
        <f ca="1">' '!$A$512</f>
        <v>Berechnung</v>
      </c>
      <c r="E213" s="365"/>
      <c r="F213" s="365"/>
    </row>
    <row r="214" spans="1:6" x14ac:dyDescent="0.3">
      <c r="A214" s="360"/>
      <c r="C214" s="1279"/>
      <c r="D214" s="1279"/>
      <c r="E214" s="1279" t="s">
        <v>1014</v>
      </c>
      <c r="F214" s="1279"/>
    </row>
    <row r="215" spans="1:6" x14ac:dyDescent="0.3">
      <c r="A215" s="360"/>
      <c r="C215" s="365"/>
      <c r="D215" s="366" t="str">
        <f ca="1">' '!$A$514</f>
        <v>Quelle</v>
      </c>
      <c r="E215" s="365" t="str">
        <f ca="1">' '!$A$515</f>
        <v>Erhebungszeitpunkt &amp; Branchenvergleich</v>
      </c>
      <c r="F215" s="365"/>
    </row>
    <row r="216" spans="1:6" x14ac:dyDescent="0.3">
      <c r="A216" s="360"/>
      <c r="C216" s="1280"/>
      <c r="D216" s="1281"/>
      <c r="E216" s="1280"/>
      <c r="F216" s="1281"/>
    </row>
    <row r="217" spans="1:6" x14ac:dyDescent="0.3">
      <c r="A217" s="360"/>
      <c r="C217" s="1280"/>
      <c r="D217" s="1281"/>
      <c r="E217" s="1280"/>
      <c r="F217" s="1281"/>
    </row>
    <row r="218" spans="1:6" x14ac:dyDescent="0.3">
      <c r="A218" s="360"/>
      <c r="C218" s="1280"/>
      <c r="D218" s="1281"/>
      <c r="E218" s="1280"/>
      <c r="F218" s="1281"/>
    </row>
    <row r="219" spans="1:6" x14ac:dyDescent="0.3">
      <c r="A219" s="360"/>
      <c r="C219" s="365"/>
      <c r="D219" s="365"/>
      <c r="E219" s="365"/>
      <c r="F219" s="365"/>
    </row>
    <row r="220" spans="1:6" ht="15.6" x14ac:dyDescent="0.3">
      <c r="A220" s="360"/>
      <c r="D220" s="361"/>
    </row>
    <row r="221" spans="1:6" ht="24" customHeight="1" x14ac:dyDescent="0.3">
      <c r="A221" s="360"/>
      <c r="C221" s="362" t="s">
        <v>932</v>
      </c>
      <c r="D221" s="363">
        <f>_o19</f>
        <v>0</v>
      </c>
      <c r="E221" s="364"/>
      <c r="F221" s="364"/>
    </row>
    <row r="222" spans="1:6" x14ac:dyDescent="0.3">
      <c r="A222" s="360"/>
    </row>
    <row r="223" spans="1:6" x14ac:dyDescent="0.3">
      <c r="A223" s="360"/>
      <c r="C223" s="365"/>
      <c r="D223" s="365" t="str">
        <f ca="1">' '!$A$513</f>
        <v>Beschreibung/Bemerkungen</v>
      </c>
      <c r="E223" s="365"/>
      <c r="F223" s="365"/>
    </row>
    <row r="224" spans="1:6" x14ac:dyDescent="0.3">
      <c r="A224" s="360"/>
      <c r="C224" s="1279"/>
      <c r="D224" s="1279"/>
      <c r="E224" s="1279"/>
      <c r="F224" s="1279"/>
    </row>
    <row r="225" spans="1:6" x14ac:dyDescent="0.3">
      <c r="A225" s="360"/>
      <c r="C225" s="365"/>
      <c r="D225" s="365" t="str">
        <f ca="1">' '!$A$512</f>
        <v>Berechnung</v>
      </c>
      <c r="E225" s="365"/>
      <c r="F225" s="365"/>
    </row>
    <row r="226" spans="1:6" x14ac:dyDescent="0.3">
      <c r="A226" s="360"/>
      <c r="C226" s="1279"/>
      <c r="D226" s="1279"/>
      <c r="E226" s="1279" t="s">
        <v>1014</v>
      </c>
      <c r="F226" s="1279"/>
    </row>
    <row r="227" spans="1:6" x14ac:dyDescent="0.3">
      <c r="A227" s="360"/>
      <c r="C227" s="365"/>
      <c r="D227" s="366" t="str">
        <f ca="1">' '!$A$514</f>
        <v>Quelle</v>
      </c>
      <c r="E227" s="365" t="str">
        <f ca="1">' '!$A$515</f>
        <v>Erhebungszeitpunkt &amp; Branchenvergleich</v>
      </c>
      <c r="F227" s="365"/>
    </row>
    <row r="228" spans="1:6" x14ac:dyDescent="0.3">
      <c r="A228" s="360"/>
      <c r="C228" s="1280"/>
      <c r="D228" s="1281"/>
      <c r="E228" s="1280"/>
      <c r="F228" s="1281"/>
    </row>
    <row r="229" spans="1:6" x14ac:dyDescent="0.3">
      <c r="A229" s="360"/>
      <c r="C229" s="1280"/>
      <c r="D229" s="1281"/>
      <c r="E229" s="1280"/>
      <c r="F229" s="1281"/>
    </row>
    <row r="230" spans="1:6" x14ac:dyDescent="0.3">
      <c r="A230" s="360"/>
      <c r="C230" s="1280"/>
      <c r="D230" s="1281"/>
      <c r="E230" s="1280"/>
      <c r="F230" s="1281"/>
    </row>
    <row r="231" spans="1:6" x14ac:dyDescent="0.3">
      <c r="A231" s="360"/>
      <c r="C231" s="365"/>
      <c r="D231" s="365"/>
      <c r="E231" s="365"/>
      <c r="F231" s="365"/>
    </row>
    <row r="232" spans="1:6" ht="15.6" x14ac:dyDescent="0.3">
      <c r="A232" s="360"/>
      <c r="D232" s="361"/>
    </row>
    <row r="233" spans="1:6" ht="24" customHeight="1" x14ac:dyDescent="0.3">
      <c r="A233" s="360"/>
      <c r="C233" s="362" t="s">
        <v>933</v>
      </c>
      <c r="D233" s="363">
        <f>_o20</f>
        <v>0</v>
      </c>
      <c r="E233" s="364"/>
      <c r="F233" s="364"/>
    </row>
    <row r="234" spans="1:6" x14ac:dyDescent="0.3">
      <c r="A234" s="360"/>
    </row>
    <row r="235" spans="1:6" x14ac:dyDescent="0.3">
      <c r="A235" s="360"/>
      <c r="C235" s="365"/>
      <c r="D235" s="365" t="str">
        <f ca="1">' '!$A$513</f>
        <v>Beschreibung/Bemerkungen</v>
      </c>
      <c r="E235" s="365"/>
      <c r="F235" s="365"/>
    </row>
    <row r="236" spans="1:6" x14ac:dyDescent="0.3">
      <c r="A236" s="360"/>
      <c r="C236" s="1279"/>
      <c r="D236" s="1279"/>
      <c r="E236" s="1279"/>
      <c r="F236" s="1279"/>
    </row>
    <row r="237" spans="1:6" x14ac:dyDescent="0.3">
      <c r="A237" s="360"/>
      <c r="C237" s="365"/>
      <c r="D237" s="365" t="str">
        <f ca="1">' '!$A$512</f>
        <v>Berechnung</v>
      </c>
      <c r="E237" s="365"/>
      <c r="F237" s="365"/>
    </row>
    <row r="238" spans="1:6" x14ac:dyDescent="0.3">
      <c r="A238" s="360"/>
      <c r="C238" s="1279"/>
      <c r="D238" s="1279"/>
      <c r="E238" s="1279" t="s">
        <v>1014</v>
      </c>
      <c r="F238" s="1279"/>
    </row>
    <row r="239" spans="1:6" x14ac:dyDescent="0.3">
      <c r="A239" s="360"/>
      <c r="C239" s="365"/>
      <c r="D239" s="366" t="str">
        <f ca="1">' '!$A$514</f>
        <v>Quelle</v>
      </c>
      <c r="E239" s="365" t="str">
        <f ca="1">' '!$A$515</f>
        <v>Erhebungszeitpunkt &amp; Branchenvergleich</v>
      </c>
      <c r="F239" s="365"/>
    </row>
    <row r="240" spans="1:6" x14ac:dyDescent="0.3">
      <c r="A240" s="360"/>
      <c r="C240" s="1280"/>
      <c r="D240" s="1281"/>
      <c r="E240" s="1280"/>
      <c r="F240" s="1281"/>
    </row>
    <row r="241" spans="1:6" x14ac:dyDescent="0.3">
      <c r="A241" s="360"/>
      <c r="C241" s="1280"/>
      <c r="D241" s="1281"/>
      <c r="E241" s="1280"/>
      <c r="F241" s="1281"/>
    </row>
    <row r="242" spans="1:6" x14ac:dyDescent="0.3">
      <c r="A242" s="360"/>
      <c r="C242" s="1280"/>
      <c r="D242" s="1281"/>
      <c r="E242" s="1280"/>
      <c r="F242" s="1281"/>
    </row>
    <row r="243" spans="1:6" x14ac:dyDescent="0.3">
      <c r="A243" s="360"/>
      <c r="C243" s="365"/>
      <c r="D243" s="365"/>
      <c r="E243" s="365"/>
      <c r="F243" s="365"/>
    </row>
    <row r="244" spans="1:6" ht="15.6" x14ac:dyDescent="0.3">
      <c r="A244" s="360"/>
      <c r="D244" s="361"/>
    </row>
    <row r="245" spans="1:6" ht="24" customHeight="1" x14ac:dyDescent="0.3">
      <c r="A245" s="360"/>
      <c r="C245" s="362" t="s">
        <v>934</v>
      </c>
      <c r="D245" s="363">
        <f>_o21</f>
        <v>0</v>
      </c>
      <c r="E245" s="364"/>
      <c r="F245" s="364"/>
    </row>
    <row r="246" spans="1:6" x14ac:dyDescent="0.3">
      <c r="A246" s="360"/>
    </row>
    <row r="247" spans="1:6" x14ac:dyDescent="0.3">
      <c r="A247" s="360"/>
      <c r="C247" s="365"/>
      <c r="D247" s="365" t="str">
        <f ca="1">' '!$A$513</f>
        <v>Beschreibung/Bemerkungen</v>
      </c>
      <c r="E247" s="365"/>
      <c r="F247" s="365"/>
    </row>
    <row r="248" spans="1:6" x14ac:dyDescent="0.3">
      <c r="A248" s="360"/>
      <c r="C248" s="1279"/>
      <c r="D248" s="1279"/>
      <c r="E248" s="1279"/>
      <c r="F248" s="1279"/>
    </row>
    <row r="249" spans="1:6" x14ac:dyDescent="0.3">
      <c r="A249" s="360"/>
      <c r="C249" s="365"/>
      <c r="D249" s="365" t="str">
        <f ca="1">' '!$A$512</f>
        <v>Berechnung</v>
      </c>
      <c r="E249" s="365"/>
      <c r="F249" s="365"/>
    </row>
    <row r="250" spans="1:6" x14ac:dyDescent="0.3">
      <c r="A250" s="360"/>
      <c r="C250" s="1279"/>
      <c r="D250" s="1279"/>
      <c r="E250" s="1279" t="s">
        <v>1014</v>
      </c>
      <c r="F250" s="1279"/>
    </row>
    <row r="251" spans="1:6" x14ac:dyDescent="0.3">
      <c r="A251" s="360"/>
      <c r="C251" s="365"/>
      <c r="D251" s="366" t="str">
        <f ca="1">' '!$A$514</f>
        <v>Quelle</v>
      </c>
      <c r="E251" s="365" t="str">
        <f ca="1">' '!$A$515</f>
        <v>Erhebungszeitpunkt &amp; Branchenvergleich</v>
      </c>
      <c r="F251" s="365"/>
    </row>
    <row r="252" spans="1:6" x14ac:dyDescent="0.3">
      <c r="A252" s="360"/>
      <c r="C252" s="1280"/>
      <c r="D252" s="1281"/>
      <c r="E252" s="1280"/>
      <c r="F252" s="1281"/>
    </row>
    <row r="253" spans="1:6" x14ac:dyDescent="0.3">
      <c r="A253" s="360"/>
      <c r="C253" s="1280"/>
      <c r="D253" s="1281"/>
      <c r="E253" s="1280"/>
      <c r="F253" s="1281"/>
    </row>
    <row r="254" spans="1:6" x14ac:dyDescent="0.3">
      <c r="A254" s="360"/>
      <c r="C254" s="1280"/>
      <c r="D254" s="1281"/>
      <c r="E254" s="1280"/>
      <c r="F254" s="1281"/>
    </row>
    <row r="255" spans="1:6" x14ac:dyDescent="0.3">
      <c r="A255" s="360"/>
      <c r="C255" s="365"/>
      <c r="D255" s="365"/>
      <c r="E255" s="365"/>
      <c r="F255" s="365"/>
    </row>
    <row r="256" spans="1:6" ht="15.6" x14ac:dyDescent="0.3">
      <c r="A256" s="360"/>
      <c r="D256" s="361"/>
    </row>
    <row r="257" spans="1:6" ht="24" customHeight="1" x14ac:dyDescent="0.3">
      <c r="A257" s="360"/>
      <c r="C257" s="362" t="s">
        <v>935</v>
      </c>
      <c r="D257" s="363">
        <f>_o22</f>
        <v>0</v>
      </c>
      <c r="E257" s="364"/>
      <c r="F257" s="364"/>
    </row>
    <row r="258" spans="1:6" x14ac:dyDescent="0.3">
      <c r="A258" s="360"/>
    </row>
    <row r="259" spans="1:6" x14ac:dyDescent="0.3">
      <c r="A259" s="360"/>
      <c r="C259" s="365"/>
      <c r="D259" s="365" t="str">
        <f ca="1">' '!$A$513</f>
        <v>Beschreibung/Bemerkungen</v>
      </c>
      <c r="E259" s="365"/>
      <c r="F259" s="365"/>
    </row>
    <row r="260" spans="1:6" x14ac:dyDescent="0.3">
      <c r="A260" s="360"/>
      <c r="C260" s="1279"/>
      <c r="D260" s="1279"/>
      <c r="E260" s="1279"/>
      <c r="F260" s="1279"/>
    </row>
    <row r="261" spans="1:6" x14ac:dyDescent="0.3">
      <c r="A261" s="360"/>
      <c r="C261" s="365"/>
      <c r="D261" s="365" t="str">
        <f ca="1">' '!$A$512</f>
        <v>Berechnung</v>
      </c>
      <c r="E261" s="365"/>
      <c r="F261" s="365"/>
    </row>
    <row r="262" spans="1:6" x14ac:dyDescent="0.3">
      <c r="A262" s="360"/>
      <c r="C262" s="1279"/>
      <c r="D262" s="1279"/>
      <c r="E262" s="1279" t="s">
        <v>1014</v>
      </c>
      <c r="F262" s="1279"/>
    </row>
    <row r="263" spans="1:6" x14ac:dyDescent="0.3">
      <c r="A263" s="360"/>
      <c r="C263" s="365"/>
      <c r="D263" s="366" t="str">
        <f ca="1">' '!$A$514</f>
        <v>Quelle</v>
      </c>
      <c r="E263" s="365" t="str">
        <f ca="1">' '!$A$515</f>
        <v>Erhebungszeitpunkt &amp; Branchenvergleich</v>
      </c>
      <c r="F263" s="365"/>
    </row>
    <row r="264" spans="1:6" x14ac:dyDescent="0.3">
      <c r="A264" s="360"/>
      <c r="C264" s="1280"/>
      <c r="D264" s="1281"/>
      <c r="E264" s="1280"/>
      <c r="F264" s="1281"/>
    </row>
    <row r="265" spans="1:6" x14ac:dyDescent="0.3">
      <c r="A265" s="360"/>
      <c r="C265" s="1280"/>
      <c r="D265" s="1281"/>
      <c r="E265" s="1280"/>
      <c r="F265" s="1281"/>
    </row>
    <row r="266" spans="1:6" x14ac:dyDescent="0.3">
      <c r="A266" s="360"/>
      <c r="C266" s="1280"/>
      <c r="D266" s="1281"/>
      <c r="E266" s="1280"/>
      <c r="F266" s="1281"/>
    </row>
    <row r="267" spans="1:6" x14ac:dyDescent="0.3">
      <c r="A267" s="360"/>
      <c r="C267" s="365"/>
      <c r="D267" s="365"/>
      <c r="E267" s="365"/>
      <c r="F267" s="365"/>
    </row>
    <row r="268" spans="1:6" ht="15.6" x14ac:dyDescent="0.3">
      <c r="A268" s="360"/>
      <c r="D268" s="361"/>
    </row>
    <row r="269" spans="1:6" ht="24" customHeight="1" x14ac:dyDescent="0.3">
      <c r="A269" s="360"/>
      <c r="C269" s="362" t="s">
        <v>936</v>
      </c>
      <c r="D269" s="363">
        <f>_o23</f>
        <v>0</v>
      </c>
      <c r="E269" s="364"/>
      <c r="F269" s="364"/>
    </row>
    <row r="270" spans="1:6" x14ac:dyDescent="0.3">
      <c r="A270" s="360"/>
    </row>
    <row r="271" spans="1:6" x14ac:dyDescent="0.3">
      <c r="A271" s="360"/>
      <c r="C271" s="365"/>
      <c r="D271" s="365" t="str">
        <f ca="1">' '!$A$513</f>
        <v>Beschreibung/Bemerkungen</v>
      </c>
      <c r="E271" s="365"/>
      <c r="F271" s="365"/>
    </row>
    <row r="272" spans="1:6" x14ac:dyDescent="0.3">
      <c r="A272" s="360"/>
      <c r="C272" s="1279"/>
      <c r="D272" s="1279"/>
      <c r="E272" s="1279"/>
      <c r="F272" s="1279"/>
    </row>
    <row r="273" spans="1:6" x14ac:dyDescent="0.3">
      <c r="A273" s="360"/>
      <c r="C273" s="365"/>
      <c r="D273" s="365" t="str">
        <f ca="1">' '!$A$512</f>
        <v>Berechnung</v>
      </c>
      <c r="E273" s="365"/>
      <c r="F273" s="365"/>
    </row>
    <row r="274" spans="1:6" x14ac:dyDescent="0.3">
      <c r="A274" s="360"/>
      <c r="C274" s="1279"/>
      <c r="D274" s="1279"/>
      <c r="E274" s="1279" t="s">
        <v>1014</v>
      </c>
      <c r="F274" s="1279"/>
    </row>
    <row r="275" spans="1:6" x14ac:dyDescent="0.3">
      <c r="A275" s="360"/>
      <c r="C275" s="365"/>
      <c r="D275" s="366" t="str">
        <f ca="1">' '!$A$514</f>
        <v>Quelle</v>
      </c>
      <c r="E275" s="365" t="str">
        <f ca="1">' '!$A$515</f>
        <v>Erhebungszeitpunkt &amp; Branchenvergleich</v>
      </c>
      <c r="F275" s="365"/>
    </row>
    <row r="276" spans="1:6" x14ac:dyDescent="0.3">
      <c r="A276" s="360"/>
      <c r="C276" s="1280"/>
      <c r="D276" s="1281"/>
      <c r="E276" s="1280"/>
      <c r="F276" s="1281"/>
    </row>
    <row r="277" spans="1:6" x14ac:dyDescent="0.3">
      <c r="A277" s="360"/>
      <c r="C277" s="1280"/>
      <c r="D277" s="1281"/>
      <c r="E277" s="1280"/>
      <c r="F277" s="1281"/>
    </row>
    <row r="278" spans="1:6" x14ac:dyDescent="0.3">
      <c r="A278" s="360"/>
      <c r="C278" s="1280"/>
      <c r="D278" s="1281"/>
      <c r="E278" s="1280"/>
      <c r="F278" s="1281"/>
    </row>
    <row r="279" spans="1:6" x14ac:dyDescent="0.3">
      <c r="A279" s="360"/>
      <c r="C279" s="365"/>
      <c r="D279" s="365"/>
      <c r="E279" s="365"/>
      <c r="F279" s="365"/>
    </row>
    <row r="280" spans="1:6" ht="15.6" x14ac:dyDescent="0.3">
      <c r="A280" s="360"/>
      <c r="D280" s="361"/>
    </row>
    <row r="281" spans="1:6" ht="24" customHeight="1" x14ac:dyDescent="0.3">
      <c r="A281" s="360"/>
      <c r="C281" s="362" t="s">
        <v>937</v>
      </c>
      <c r="D281" s="363">
        <f>_o24</f>
        <v>0</v>
      </c>
      <c r="E281" s="364"/>
      <c r="F281" s="364"/>
    </row>
    <row r="282" spans="1:6" x14ac:dyDescent="0.3">
      <c r="A282" s="360"/>
    </row>
    <row r="283" spans="1:6" x14ac:dyDescent="0.3">
      <c r="A283" s="360"/>
      <c r="C283" s="365"/>
      <c r="D283" s="365" t="str">
        <f ca="1">' '!$A$513</f>
        <v>Beschreibung/Bemerkungen</v>
      </c>
      <c r="E283" s="365"/>
      <c r="F283" s="365"/>
    </row>
    <row r="284" spans="1:6" x14ac:dyDescent="0.3">
      <c r="A284" s="360"/>
      <c r="C284" s="1279"/>
      <c r="D284" s="1279"/>
      <c r="E284" s="1279"/>
      <c r="F284" s="1279"/>
    </row>
    <row r="285" spans="1:6" x14ac:dyDescent="0.3">
      <c r="A285" s="360"/>
      <c r="C285" s="365"/>
      <c r="D285" s="365" t="str">
        <f ca="1">' '!$A$512</f>
        <v>Berechnung</v>
      </c>
      <c r="E285" s="365"/>
      <c r="F285" s="365"/>
    </row>
    <row r="286" spans="1:6" x14ac:dyDescent="0.3">
      <c r="A286" s="360"/>
      <c r="C286" s="1279"/>
      <c r="D286" s="1279"/>
      <c r="E286" s="1279" t="s">
        <v>1014</v>
      </c>
      <c r="F286" s="1279"/>
    </row>
    <row r="287" spans="1:6" x14ac:dyDescent="0.3">
      <c r="A287" s="360"/>
      <c r="C287" s="365"/>
      <c r="D287" s="366" t="str">
        <f ca="1">' '!$A$514</f>
        <v>Quelle</v>
      </c>
      <c r="E287" s="365" t="str">
        <f ca="1">' '!$A$515</f>
        <v>Erhebungszeitpunkt &amp; Branchenvergleich</v>
      </c>
      <c r="F287" s="365"/>
    </row>
    <row r="288" spans="1:6" x14ac:dyDescent="0.3">
      <c r="A288" s="360"/>
      <c r="C288" s="1280"/>
      <c r="D288" s="1281"/>
      <c r="E288" s="1280"/>
      <c r="F288" s="1281"/>
    </row>
    <row r="289" spans="1:6" x14ac:dyDescent="0.3">
      <c r="A289" s="360"/>
      <c r="C289" s="1280"/>
      <c r="D289" s="1281"/>
      <c r="E289" s="1280"/>
      <c r="F289" s="1281"/>
    </row>
    <row r="290" spans="1:6" x14ac:dyDescent="0.3">
      <c r="A290" s="360"/>
      <c r="C290" s="1280"/>
      <c r="D290" s="1281"/>
      <c r="E290" s="1280"/>
      <c r="F290" s="1281"/>
    </row>
    <row r="291" spans="1:6" x14ac:dyDescent="0.3">
      <c r="A291" s="360"/>
      <c r="C291" s="365"/>
      <c r="D291" s="365"/>
      <c r="E291" s="365"/>
      <c r="F291" s="365"/>
    </row>
    <row r="292" spans="1:6" ht="15.6" x14ac:dyDescent="0.3">
      <c r="A292" s="360"/>
      <c r="D292" s="361"/>
    </row>
    <row r="293" spans="1:6" ht="24" customHeight="1" x14ac:dyDescent="0.3">
      <c r="A293" s="360"/>
      <c r="C293" s="362" t="s">
        <v>938</v>
      </c>
      <c r="D293" s="363">
        <f>_o25</f>
        <v>0</v>
      </c>
      <c r="E293" s="364"/>
      <c r="F293" s="364"/>
    </row>
    <row r="294" spans="1:6" x14ac:dyDescent="0.3">
      <c r="A294" s="360"/>
    </row>
    <row r="295" spans="1:6" x14ac:dyDescent="0.3">
      <c r="A295" s="360"/>
      <c r="C295" s="365"/>
      <c r="D295" s="365" t="str">
        <f ca="1">' '!$A$513</f>
        <v>Beschreibung/Bemerkungen</v>
      </c>
      <c r="E295" s="365"/>
      <c r="F295" s="365"/>
    </row>
    <row r="296" spans="1:6" x14ac:dyDescent="0.3">
      <c r="A296" s="360"/>
      <c r="C296" s="1279"/>
      <c r="D296" s="1279"/>
      <c r="E296" s="1279"/>
      <c r="F296" s="1279"/>
    </row>
    <row r="297" spans="1:6" x14ac:dyDescent="0.3">
      <c r="A297" s="360"/>
      <c r="C297" s="365"/>
      <c r="D297" s="365" t="str">
        <f ca="1">' '!$A$512</f>
        <v>Berechnung</v>
      </c>
      <c r="E297" s="365"/>
      <c r="F297" s="365"/>
    </row>
    <row r="298" spans="1:6" x14ac:dyDescent="0.3">
      <c r="A298" s="360"/>
      <c r="C298" s="1279"/>
      <c r="D298" s="1279"/>
      <c r="E298" s="1279" t="s">
        <v>1014</v>
      </c>
      <c r="F298" s="1279"/>
    </row>
    <row r="299" spans="1:6" x14ac:dyDescent="0.3">
      <c r="A299" s="360"/>
      <c r="C299" s="365"/>
      <c r="D299" s="366" t="str">
        <f ca="1">' '!$A$514</f>
        <v>Quelle</v>
      </c>
      <c r="E299" s="365" t="str">
        <f ca="1">' '!$A$515</f>
        <v>Erhebungszeitpunkt &amp; Branchenvergleich</v>
      </c>
      <c r="F299" s="365"/>
    </row>
    <row r="300" spans="1:6" x14ac:dyDescent="0.3">
      <c r="A300" s="360"/>
      <c r="C300" s="1280"/>
      <c r="D300" s="1281"/>
      <c r="E300" s="1280"/>
      <c r="F300" s="1281"/>
    </row>
    <row r="301" spans="1:6" x14ac:dyDescent="0.3">
      <c r="A301" s="360"/>
      <c r="C301" s="1280"/>
      <c r="D301" s="1281"/>
      <c r="E301" s="1280"/>
      <c r="F301" s="1281"/>
    </row>
    <row r="302" spans="1:6" x14ac:dyDescent="0.3">
      <c r="A302" s="360"/>
      <c r="C302" s="1280"/>
      <c r="D302" s="1281"/>
      <c r="E302" s="1280"/>
      <c r="F302" s="1281"/>
    </row>
    <row r="303" spans="1:6" x14ac:dyDescent="0.3">
      <c r="A303" s="360"/>
      <c r="C303" s="365"/>
      <c r="D303" s="365"/>
      <c r="E303" s="365"/>
      <c r="F303" s="365"/>
    </row>
    <row r="304" spans="1:6" ht="15.6" x14ac:dyDescent="0.3">
      <c r="A304" s="360"/>
      <c r="D304" s="361"/>
    </row>
    <row r="305" spans="1:6" ht="24" customHeight="1" x14ac:dyDescent="0.3">
      <c r="A305" s="360"/>
      <c r="C305" s="362" t="s">
        <v>939</v>
      </c>
      <c r="D305" s="363">
        <f>_o26</f>
        <v>0</v>
      </c>
      <c r="E305" s="364"/>
      <c r="F305" s="364"/>
    </row>
    <row r="306" spans="1:6" x14ac:dyDescent="0.3">
      <c r="A306" s="360"/>
    </row>
    <row r="307" spans="1:6" x14ac:dyDescent="0.3">
      <c r="A307" s="360"/>
      <c r="C307" s="365"/>
      <c r="D307" s="365" t="str">
        <f ca="1">' '!$A$513</f>
        <v>Beschreibung/Bemerkungen</v>
      </c>
      <c r="E307" s="365"/>
      <c r="F307" s="365"/>
    </row>
    <row r="308" spans="1:6" x14ac:dyDescent="0.3">
      <c r="A308" s="360"/>
      <c r="C308" s="1279"/>
      <c r="D308" s="1279"/>
      <c r="E308" s="1279"/>
      <c r="F308" s="1279"/>
    </row>
    <row r="309" spans="1:6" x14ac:dyDescent="0.3">
      <c r="A309" s="360"/>
      <c r="C309" s="365"/>
      <c r="D309" s="365" t="str">
        <f ca="1">' '!$A$512</f>
        <v>Berechnung</v>
      </c>
      <c r="E309" s="365"/>
      <c r="F309" s="365"/>
    </row>
    <row r="310" spans="1:6" x14ac:dyDescent="0.3">
      <c r="A310" s="360"/>
      <c r="C310" s="1279"/>
      <c r="D310" s="1279"/>
      <c r="E310" s="1279" t="s">
        <v>1014</v>
      </c>
      <c r="F310" s="1279"/>
    </row>
    <row r="311" spans="1:6" x14ac:dyDescent="0.3">
      <c r="A311" s="360"/>
      <c r="C311" s="365"/>
      <c r="D311" s="366" t="str">
        <f ca="1">' '!$A$514</f>
        <v>Quelle</v>
      </c>
      <c r="E311" s="365" t="str">
        <f ca="1">' '!$A$515</f>
        <v>Erhebungszeitpunkt &amp; Branchenvergleich</v>
      </c>
      <c r="F311" s="365"/>
    </row>
    <row r="312" spans="1:6" x14ac:dyDescent="0.3">
      <c r="A312" s="360"/>
      <c r="C312" s="1280"/>
      <c r="D312" s="1281"/>
      <c r="E312" s="1280"/>
      <c r="F312" s="1281"/>
    </row>
    <row r="313" spans="1:6" x14ac:dyDescent="0.3">
      <c r="A313" s="360"/>
      <c r="C313" s="1280"/>
      <c r="D313" s="1281"/>
      <c r="E313" s="1280"/>
      <c r="F313" s="1281"/>
    </row>
    <row r="314" spans="1:6" x14ac:dyDescent="0.3">
      <c r="A314" s="360"/>
      <c r="C314" s="1280"/>
      <c r="D314" s="1281"/>
      <c r="E314" s="1280"/>
      <c r="F314" s="1281"/>
    </row>
    <row r="315" spans="1:6" x14ac:dyDescent="0.3">
      <c r="A315" s="360"/>
      <c r="C315" s="365"/>
      <c r="D315" s="365"/>
      <c r="E315" s="365"/>
      <c r="F315" s="365"/>
    </row>
    <row r="316" spans="1:6" ht="15.6" x14ac:dyDescent="0.3">
      <c r="A316" s="360"/>
      <c r="D316" s="361"/>
    </row>
    <row r="317" spans="1:6" ht="24" customHeight="1" x14ac:dyDescent="0.3">
      <c r="A317" s="360"/>
      <c r="C317" s="362" t="s">
        <v>940</v>
      </c>
      <c r="D317" s="363">
        <f>_o27</f>
        <v>0</v>
      </c>
      <c r="E317" s="364"/>
      <c r="F317" s="364"/>
    </row>
    <row r="318" spans="1:6" x14ac:dyDescent="0.3">
      <c r="A318" s="360"/>
    </row>
    <row r="319" spans="1:6" x14ac:dyDescent="0.3">
      <c r="A319" s="360"/>
      <c r="C319" s="365"/>
      <c r="D319" s="365" t="str">
        <f ca="1">' '!$A$513</f>
        <v>Beschreibung/Bemerkungen</v>
      </c>
      <c r="E319" s="365"/>
      <c r="F319" s="365"/>
    </row>
    <row r="320" spans="1:6" x14ac:dyDescent="0.3">
      <c r="A320" s="360"/>
      <c r="C320" s="1279"/>
      <c r="D320" s="1279"/>
      <c r="E320" s="1279"/>
      <c r="F320" s="1279"/>
    </row>
    <row r="321" spans="1:6" x14ac:dyDescent="0.3">
      <c r="A321" s="360"/>
      <c r="C321" s="365"/>
      <c r="D321" s="365" t="str">
        <f ca="1">' '!$A$512</f>
        <v>Berechnung</v>
      </c>
      <c r="E321" s="365"/>
      <c r="F321" s="365"/>
    </row>
    <row r="322" spans="1:6" x14ac:dyDescent="0.3">
      <c r="A322" s="360"/>
      <c r="C322" s="1279"/>
      <c r="D322" s="1279"/>
      <c r="E322" s="1279" t="s">
        <v>1014</v>
      </c>
      <c r="F322" s="1279"/>
    </row>
    <row r="323" spans="1:6" x14ac:dyDescent="0.3">
      <c r="A323" s="360"/>
      <c r="C323" s="365"/>
      <c r="D323" s="366" t="str">
        <f ca="1">' '!$A$514</f>
        <v>Quelle</v>
      </c>
      <c r="E323" s="365" t="str">
        <f ca="1">' '!$A$515</f>
        <v>Erhebungszeitpunkt &amp; Branchenvergleich</v>
      </c>
      <c r="F323" s="365"/>
    </row>
    <row r="324" spans="1:6" x14ac:dyDescent="0.3">
      <c r="A324" s="360"/>
      <c r="C324" s="1280"/>
      <c r="D324" s="1281"/>
      <c r="E324" s="1280"/>
      <c r="F324" s="1281"/>
    </row>
    <row r="325" spans="1:6" x14ac:dyDescent="0.3">
      <c r="A325" s="360"/>
      <c r="C325" s="1280"/>
      <c r="D325" s="1281"/>
      <c r="E325" s="1280"/>
      <c r="F325" s="1281"/>
    </row>
    <row r="326" spans="1:6" x14ac:dyDescent="0.3">
      <c r="A326" s="360"/>
      <c r="C326" s="1280"/>
      <c r="D326" s="1281"/>
      <c r="E326" s="1280"/>
      <c r="F326" s="1281"/>
    </row>
    <row r="327" spans="1:6" x14ac:dyDescent="0.3">
      <c r="A327" s="360"/>
      <c r="C327" s="365"/>
      <c r="D327" s="365"/>
      <c r="E327" s="365"/>
      <c r="F327" s="365"/>
    </row>
    <row r="328" spans="1:6" ht="15.6" x14ac:dyDescent="0.3">
      <c r="A328" s="360"/>
      <c r="D328" s="361"/>
    </row>
    <row r="329" spans="1:6" ht="24" customHeight="1" x14ac:dyDescent="0.3">
      <c r="A329" s="360"/>
      <c r="C329" s="362" t="s">
        <v>941</v>
      </c>
      <c r="D329" s="363">
        <f>_o28</f>
        <v>0</v>
      </c>
      <c r="E329" s="364"/>
      <c r="F329" s="364"/>
    </row>
    <row r="330" spans="1:6" x14ac:dyDescent="0.3">
      <c r="A330" s="360"/>
    </row>
    <row r="331" spans="1:6" x14ac:dyDescent="0.3">
      <c r="A331" s="360"/>
      <c r="C331" s="365"/>
      <c r="D331" s="365" t="str">
        <f ca="1">' '!$A$513</f>
        <v>Beschreibung/Bemerkungen</v>
      </c>
      <c r="E331" s="365"/>
      <c r="F331" s="365"/>
    </row>
    <row r="332" spans="1:6" x14ac:dyDescent="0.3">
      <c r="A332" s="360"/>
      <c r="C332" s="1279"/>
      <c r="D332" s="1279"/>
      <c r="E332" s="1279"/>
      <c r="F332" s="1279"/>
    </row>
    <row r="333" spans="1:6" x14ac:dyDescent="0.3">
      <c r="A333" s="360"/>
      <c r="C333" s="365"/>
      <c r="D333" s="365" t="str">
        <f ca="1">' '!$A$512</f>
        <v>Berechnung</v>
      </c>
      <c r="E333" s="365"/>
      <c r="F333" s="365"/>
    </row>
    <row r="334" spans="1:6" x14ac:dyDescent="0.3">
      <c r="A334" s="360"/>
      <c r="C334" s="1279"/>
      <c r="D334" s="1279"/>
      <c r="E334" s="1279" t="s">
        <v>1014</v>
      </c>
      <c r="F334" s="1279"/>
    </row>
    <row r="335" spans="1:6" x14ac:dyDescent="0.3">
      <c r="A335" s="360"/>
      <c r="C335" s="365"/>
      <c r="D335" s="366" t="str">
        <f ca="1">' '!$A$514</f>
        <v>Quelle</v>
      </c>
      <c r="E335" s="365" t="str">
        <f ca="1">' '!$A$515</f>
        <v>Erhebungszeitpunkt &amp; Branchenvergleich</v>
      </c>
      <c r="F335" s="365"/>
    </row>
    <row r="336" spans="1:6" x14ac:dyDescent="0.3">
      <c r="A336" s="360"/>
      <c r="C336" s="1280"/>
      <c r="D336" s="1281"/>
      <c r="E336" s="1280"/>
      <c r="F336" s="1281"/>
    </row>
    <row r="337" spans="1:6" x14ac:dyDescent="0.3">
      <c r="A337" s="360"/>
      <c r="C337" s="1280"/>
      <c r="D337" s="1281"/>
      <c r="E337" s="1280"/>
      <c r="F337" s="1281"/>
    </row>
    <row r="338" spans="1:6" x14ac:dyDescent="0.3">
      <c r="A338" s="360"/>
      <c r="C338" s="1280"/>
      <c r="D338" s="1281"/>
      <c r="E338" s="1280"/>
      <c r="F338" s="1281"/>
    </row>
    <row r="339" spans="1:6" x14ac:dyDescent="0.3">
      <c r="A339" s="360"/>
      <c r="C339" s="365"/>
      <c r="D339" s="365"/>
      <c r="E339" s="365"/>
      <c r="F339" s="365"/>
    </row>
    <row r="340" spans="1:6" ht="15.6" x14ac:dyDescent="0.3">
      <c r="A340" s="360"/>
      <c r="D340" s="361"/>
    </row>
    <row r="341" spans="1:6" ht="24" customHeight="1" x14ac:dyDescent="0.3">
      <c r="A341" s="360"/>
      <c r="C341" s="362" t="s">
        <v>942</v>
      </c>
      <c r="D341" s="363">
        <f>_o29</f>
        <v>0</v>
      </c>
      <c r="E341" s="364"/>
      <c r="F341" s="364"/>
    </row>
    <row r="342" spans="1:6" x14ac:dyDescent="0.3">
      <c r="A342" s="360"/>
    </row>
    <row r="343" spans="1:6" x14ac:dyDescent="0.3">
      <c r="A343" s="360"/>
      <c r="C343" s="365"/>
      <c r="D343" s="365" t="str">
        <f ca="1">' '!$A$513</f>
        <v>Beschreibung/Bemerkungen</v>
      </c>
      <c r="E343" s="365"/>
      <c r="F343" s="365"/>
    </row>
    <row r="344" spans="1:6" x14ac:dyDescent="0.3">
      <c r="A344" s="360"/>
      <c r="C344" s="1279"/>
      <c r="D344" s="1279"/>
      <c r="E344" s="1279"/>
      <c r="F344" s="1279"/>
    </row>
    <row r="345" spans="1:6" x14ac:dyDescent="0.3">
      <c r="A345" s="360"/>
      <c r="C345" s="365"/>
      <c r="D345" s="365" t="str">
        <f ca="1">' '!$A$512</f>
        <v>Berechnung</v>
      </c>
      <c r="E345" s="365"/>
      <c r="F345" s="365"/>
    </row>
    <row r="346" spans="1:6" x14ac:dyDescent="0.3">
      <c r="A346" s="360"/>
      <c r="C346" s="1279"/>
      <c r="D346" s="1279"/>
      <c r="E346" s="1279" t="s">
        <v>1014</v>
      </c>
      <c r="F346" s="1279"/>
    </row>
    <row r="347" spans="1:6" x14ac:dyDescent="0.3">
      <c r="A347" s="360"/>
      <c r="C347" s="365"/>
      <c r="D347" s="366" t="str">
        <f ca="1">' '!$A$514</f>
        <v>Quelle</v>
      </c>
      <c r="E347" s="365" t="str">
        <f ca="1">' '!$A$515</f>
        <v>Erhebungszeitpunkt &amp; Branchenvergleich</v>
      </c>
      <c r="F347" s="365"/>
    </row>
    <row r="348" spans="1:6" x14ac:dyDescent="0.3">
      <c r="A348" s="360"/>
      <c r="C348" s="1280"/>
      <c r="D348" s="1281"/>
      <c r="E348" s="1280"/>
      <c r="F348" s="1281"/>
    </row>
    <row r="349" spans="1:6" x14ac:dyDescent="0.3">
      <c r="A349" s="360"/>
      <c r="C349" s="1280"/>
      <c r="D349" s="1281"/>
      <c r="E349" s="1280"/>
      <c r="F349" s="1281"/>
    </row>
    <row r="350" spans="1:6" x14ac:dyDescent="0.3">
      <c r="A350" s="360"/>
      <c r="C350" s="1280"/>
      <c r="D350" s="1281"/>
      <c r="E350" s="1280"/>
      <c r="F350" s="1281"/>
    </row>
    <row r="351" spans="1:6" x14ac:dyDescent="0.3">
      <c r="A351" s="360"/>
      <c r="C351" s="365"/>
      <c r="D351" s="365"/>
      <c r="E351" s="365"/>
      <c r="F351" s="365"/>
    </row>
    <row r="352" spans="1:6" ht="15.6" x14ac:dyDescent="0.3">
      <c r="A352" s="360"/>
      <c r="D352" s="361"/>
    </row>
    <row r="353" spans="1:6" ht="24" customHeight="1" x14ac:dyDescent="0.3">
      <c r="A353" s="360"/>
      <c r="C353" s="362" t="s">
        <v>943</v>
      </c>
      <c r="D353" s="363">
        <f>_o30</f>
        <v>0</v>
      </c>
      <c r="E353" s="364"/>
      <c r="F353" s="364"/>
    </row>
    <row r="354" spans="1:6" x14ac:dyDescent="0.3">
      <c r="A354" s="360"/>
    </row>
    <row r="355" spans="1:6" x14ac:dyDescent="0.3">
      <c r="A355" s="360"/>
      <c r="C355" s="365"/>
      <c r="D355" s="365" t="str">
        <f ca="1">' '!$A$513</f>
        <v>Beschreibung/Bemerkungen</v>
      </c>
      <c r="E355" s="365"/>
      <c r="F355" s="365"/>
    </row>
    <row r="356" spans="1:6" x14ac:dyDescent="0.3">
      <c r="A356" s="360"/>
      <c r="C356" s="1279"/>
      <c r="D356" s="1279"/>
      <c r="E356" s="1279"/>
      <c r="F356" s="1279"/>
    </row>
    <row r="357" spans="1:6" x14ac:dyDescent="0.3">
      <c r="A357" s="360"/>
      <c r="C357" s="365"/>
      <c r="D357" s="365" t="str">
        <f ca="1">' '!$A$512</f>
        <v>Berechnung</v>
      </c>
      <c r="E357" s="365"/>
      <c r="F357" s="365"/>
    </row>
    <row r="358" spans="1:6" x14ac:dyDescent="0.3">
      <c r="A358" s="360"/>
      <c r="C358" s="1279"/>
      <c r="D358" s="1279"/>
      <c r="E358" s="1279" t="s">
        <v>1014</v>
      </c>
      <c r="F358" s="1279"/>
    </row>
    <row r="359" spans="1:6" x14ac:dyDescent="0.3">
      <c r="A359" s="360"/>
      <c r="C359" s="365"/>
      <c r="D359" s="366" t="str">
        <f ca="1">' '!$A$514</f>
        <v>Quelle</v>
      </c>
      <c r="E359" s="365" t="str">
        <f ca="1">' '!$A$515</f>
        <v>Erhebungszeitpunkt &amp; Branchenvergleich</v>
      </c>
      <c r="F359" s="365"/>
    </row>
    <row r="360" spans="1:6" x14ac:dyDescent="0.3">
      <c r="A360" s="360"/>
      <c r="C360" s="1280"/>
      <c r="D360" s="1281"/>
      <c r="E360" s="1280"/>
      <c r="F360" s="1281"/>
    </row>
    <row r="361" spans="1:6" x14ac:dyDescent="0.3">
      <c r="A361" s="360"/>
      <c r="C361" s="1280"/>
      <c r="D361" s="1281"/>
      <c r="E361" s="1280"/>
      <c r="F361" s="1281"/>
    </row>
    <row r="362" spans="1:6" x14ac:dyDescent="0.3">
      <c r="A362" s="360"/>
      <c r="C362" s="1280"/>
      <c r="D362" s="1281"/>
      <c r="E362" s="1280"/>
      <c r="F362" s="1281"/>
    </row>
    <row r="363" spans="1:6" x14ac:dyDescent="0.3">
      <c r="A363" s="360"/>
      <c r="C363" s="365"/>
      <c r="D363" s="365"/>
      <c r="E363" s="365"/>
      <c r="F363" s="365"/>
    </row>
    <row r="364" spans="1:6" ht="15.6" x14ac:dyDescent="0.3">
      <c r="A364" s="360"/>
      <c r="D364" s="361"/>
    </row>
    <row r="365" spans="1:6" ht="24" customHeight="1" x14ac:dyDescent="0.3">
      <c r="A365" s="360"/>
      <c r="C365" s="362" t="s">
        <v>944</v>
      </c>
      <c r="D365" s="363">
        <f>_o31</f>
        <v>0</v>
      </c>
      <c r="E365" s="364"/>
      <c r="F365" s="364"/>
    </row>
    <row r="366" spans="1:6" x14ac:dyDescent="0.3">
      <c r="A366" s="360"/>
    </row>
    <row r="367" spans="1:6" x14ac:dyDescent="0.3">
      <c r="A367" s="360"/>
      <c r="C367" s="365"/>
      <c r="D367" s="365" t="str">
        <f ca="1">' '!$A$513</f>
        <v>Beschreibung/Bemerkungen</v>
      </c>
      <c r="E367" s="365"/>
      <c r="F367" s="365"/>
    </row>
    <row r="368" spans="1:6" x14ac:dyDescent="0.3">
      <c r="A368" s="360"/>
      <c r="C368" s="1279"/>
      <c r="D368" s="1279"/>
      <c r="E368" s="1279"/>
      <c r="F368" s="1279"/>
    </row>
    <row r="369" spans="1:6" x14ac:dyDescent="0.3">
      <c r="A369" s="360"/>
      <c r="C369" s="365"/>
      <c r="D369" s="365" t="str">
        <f ca="1">' '!$A$512</f>
        <v>Berechnung</v>
      </c>
      <c r="E369" s="365"/>
      <c r="F369" s="365"/>
    </row>
    <row r="370" spans="1:6" x14ac:dyDescent="0.3">
      <c r="A370" s="360"/>
      <c r="C370" s="1279"/>
      <c r="D370" s="1279"/>
      <c r="E370" s="1279" t="s">
        <v>1014</v>
      </c>
      <c r="F370" s="1279"/>
    </row>
    <row r="371" spans="1:6" x14ac:dyDescent="0.3">
      <c r="A371" s="360"/>
      <c r="C371" s="365"/>
      <c r="D371" s="366" t="str">
        <f ca="1">' '!$A$514</f>
        <v>Quelle</v>
      </c>
      <c r="E371" s="365" t="str">
        <f ca="1">' '!$A$515</f>
        <v>Erhebungszeitpunkt &amp; Branchenvergleich</v>
      </c>
      <c r="F371" s="365"/>
    </row>
    <row r="372" spans="1:6" x14ac:dyDescent="0.3">
      <c r="A372" s="360"/>
      <c r="C372" s="1280"/>
      <c r="D372" s="1281"/>
      <c r="E372" s="1280"/>
      <c r="F372" s="1281"/>
    </row>
    <row r="373" spans="1:6" x14ac:dyDescent="0.3">
      <c r="A373" s="360"/>
      <c r="C373" s="1280"/>
      <c r="D373" s="1281"/>
      <c r="E373" s="1280"/>
      <c r="F373" s="1281"/>
    </row>
    <row r="374" spans="1:6" x14ac:dyDescent="0.3">
      <c r="A374" s="360"/>
      <c r="C374" s="1280"/>
      <c r="D374" s="1281"/>
      <c r="E374" s="1280"/>
      <c r="F374" s="1281"/>
    </row>
    <row r="375" spans="1:6" x14ac:dyDescent="0.3">
      <c r="A375" s="360"/>
      <c r="C375" s="365"/>
      <c r="D375" s="365"/>
      <c r="E375" s="365"/>
      <c r="F375" s="365"/>
    </row>
    <row r="376" spans="1:6" ht="15.6" x14ac:dyDescent="0.3">
      <c r="A376" s="360"/>
      <c r="D376" s="361"/>
    </row>
    <row r="377" spans="1:6" ht="24" customHeight="1" x14ac:dyDescent="0.3">
      <c r="A377" s="360"/>
      <c r="C377" s="362" t="s">
        <v>945</v>
      </c>
      <c r="D377" s="363">
        <f>_o32</f>
        <v>0</v>
      </c>
      <c r="E377" s="364"/>
      <c r="F377" s="364"/>
    </row>
    <row r="378" spans="1:6" x14ac:dyDescent="0.3">
      <c r="A378" s="360"/>
    </row>
    <row r="379" spans="1:6" x14ac:dyDescent="0.3">
      <c r="A379" s="360"/>
      <c r="C379" s="365"/>
      <c r="D379" s="365" t="str">
        <f ca="1">' '!$A$513</f>
        <v>Beschreibung/Bemerkungen</v>
      </c>
      <c r="E379" s="365"/>
      <c r="F379" s="365"/>
    </row>
    <row r="380" spans="1:6" x14ac:dyDescent="0.3">
      <c r="A380" s="360"/>
      <c r="C380" s="1279"/>
      <c r="D380" s="1279"/>
      <c r="E380" s="1279"/>
      <c r="F380" s="1279"/>
    </row>
    <row r="381" spans="1:6" x14ac:dyDescent="0.3">
      <c r="A381" s="360"/>
      <c r="C381" s="365"/>
      <c r="D381" s="365" t="str">
        <f ca="1">' '!$A$512</f>
        <v>Berechnung</v>
      </c>
      <c r="E381" s="365"/>
      <c r="F381" s="365"/>
    </row>
    <row r="382" spans="1:6" x14ac:dyDescent="0.3">
      <c r="A382" s="360"/>
      <c r="C382" s="1279"/>
      <c r="D382" s="1279"/>
      <c r="E382" s="1279" t="s">
        <v>1014</v>
      </c>
      <c r="F382" s="1279"/>
    </row>
    <row r="383" spans="1:6" x14ac:dyDescent="0.3">
      <c r="A383" s="360"/>
      <c r="C383" s="365"/>
      <c r="D383" s="366" t="str">
        <f ca="1">' '!$A$514</f>
        <v>Quelle</v>
      </c>
      <c r="E383" s="365" t="str">
        <f ca="1">' '!$A$515</f>
        <v>Erhebungszeitpunkt &amp; Branchenvergleich</v>
      </c>
      <c r="F383" s="365"/>
    </row>
    <row r="384" spans="1:6" x14ac:dyDescent="0.3">
      <c r="A384" s="360"/>
      <c r="C384" s="1280"/>
      <c r="D384" s="1281"/>
      <c r="E384" s="1280"/>
      <c r="F384" s="1281"/>
    </row>
    <row r="385" spans="1:6" x14ac:dyDescent="0.3">
      <c r="A385" s="360"/>
      <c r="C385" s="1280"/>
      <c r="D385" s="1281"/>
      <c r="E385" s="1280"/>
      <c r="F385" s="1281"/>
    </row>
    <row r="386" spans="1:6" x14ac:dyDescent="0.3">
      <c r="A386" s="360"/>
      <c r="C386" s="1280"/>
      <c r="D386" s="1281"/>
      <c r="E386" s="1280"/>
      <c r="F386" s="1281"/>
    </row>
    <row r="387" spans="1:6" x14ac:dyDescent="0.3">
      <c r="A387" s="360"/>
      <c r="C387" s="365"/>
      <c r="D387" s="365"/>
      <c r="E387" s="365"/>
      <c r="F387" s="365"/>
    </row>
    <row r="388" spans="1:6" ht="15.6" x14ac:dyDescent="0.3">
      <c r="A388" s="360"/>
      <c r="D388" s="361"/>
    </row>
    <row r="389" spans="1:6" ht="24" customHeight="1" x14ac:dyDescent="0.3">
      <c r="A389" s="360"/>
      <c r="C389" s="362" t="s">
        <v>946</v>
      </c>
      <c r="D389" s="363">
        <f>_o33</f>
        <v>0</v>
      </c>
      <c r="E389" s="364"/>
      <c r="F389" s="364"/>
    </row>
    <row r="390" spans="1:6" x14ac:dyDescent="0.3">
      <c r="A390" s="360"/>
    </row>
    <row r="391" spans="1:6" x14ac:dyDescent="0.3">
      <c r="A391" s="360"/>
      <c r="C391" s="365"/>
      <c r="D391" s="365" t="str">
        <f ca="1">' '!$A$513</f>
        <v>Beschreibung/Bemerkungen</v>
      </c>
      <c r="E391" s="365"/>
      <c r="F391" s="365"/>
    </row>
    <row r="392" spans="1:6" x14ac:dyDescent="0.3">
      <c r="A392" s="360"/>
      <c r="C392" s="1279"/>
      <c r="D392" s="1279"/>
      <c r="E392" s="1279"/>
      <c r="F392" s="1279"/>
    </row>
    <row r="393" spans="1:6" x14ac:dyDescent="0.3">
      <c r="A393" s="360"/>
      <c r="C393" s="365"/>
      <c r="D393" s="365" t="str">
        <f ca="1">' '!$A$512</f>
        <v>Berechnung</v>
      </c>
      <c r="E393" s="365"/>
      <c r="F393" s="365"/>
    </row>
    <row r="394" spans="1:6" x14ac:dyDescent="0.3">
      <c r="A394" s="360"/>
      <c r="C394" s="1279"/>
      <c r="D394" s="1279"/>
      <c r="E394" s="1279" t="s">
        <v>1014</v>
      </c>
      <c r="F394" s="1279"/>
    </row>
    <row r="395" spans="1:6" x14ac:dyDescent="0.3">
      <c r="A395" s="360"/>
      <c r="C395" s="365"/>
      <c r="D395" s="366" t="str">
        <f ca="1">' '!$A$514</f>
        <v>Quelle</v>
      </c>
      <c r="E395" s="365" t="str">
        <f ca="1">' '!$A$515</f>
        <v>Erhebungszeitpunkt &amp; Branchenvergleich</v>
      </c>
      <c r="F395" s="365"/>
    </row>
    <row r="396" spans="1:6" x14ac:dyDescent="0.3">
      <c r="A396" s="360"/>
      <c r="C396" s="1280"/>
      <c r="D396" s="1281"/>
      <c r="E396" s="1280"/>
      <c r="F396" s="1281"/>
    </row>
    <row r="397" spans="1:6" x14ac:dyDescent="0.3">
      <c r="A397" s="360"/>
      <c r="C397" s="1280"/>
      <c r="D397" s="1281"/>
      <c r="E397" s="1280"/>
      <c r="F397" s="1281"/>
    </row>
    <row r="398" spans="1:6" x14ac:dyDescent="0.3">
      <c r="A398" s="360"/>
      <c r="C398" s="1280"/>
      <c r="D398" s="1281"/>
      <c r="E398" s="1280"/>
      <c r="F398" s="1281"/>
    </row>
    <row r="399" spans="1:6" x14ac:dyDescent="0.3">
      <c r="A399" s="360"/>
      <c r="C399" s="365"/>
      <c r="D399" s="365"/>
      <c r="E399" s="365"/>
      <c r="F399" s="365"/>
    </row>
    <row r="400" spans="1:6" ht="15.6" x14ac:dyDescent="0.3">
      <c r="A400" s="360"/>
      <c r="D400" s="361"/>
    </row>
    <row r="401" spans="1:6" ht="24" customHeight="1" x14ac:dyDescent="0.3">
      <c r="A401" s="360"/>
      <c r="C401" s="362" t="s">
        <v>947</v>
      </c>
      <c r="D401" s="363">
        <f>_o34</f>
        <v>0</v>
      </c>
      <c r="E401" s="364"/>
      <c r="F401" s="364"/>
    </row>
    <row r="402" spans="1:6" x14ac:dyDescent="0.3">
      <c r="A402" s="360"/>
    </row>
    <row r="403" spans="1:6" x14ac:dyDescent="0.3">
      <c r="A403" s="360"/>
      <c r="C403" s="365"/>
      <c r="D403" s="365" t="str">
        <f ca="1">' '!$A$513</f>
        <v>Beschreibung/Bemerkungen</v>
      </c>
      <c r="E403" s="365"/>
      <c r="F403" s="365"/>
    </row>
    <row r="404" spans="1:6" x14ac:dyDescent="0.3">
      <c r="A404" s="360"/>
      <c r="C404" s="1279"/>
      <c r="D404" s="1279"/>
      <c r="E404" s="1279"/>
      <c r="F404" s="1279"/>
    </row>
    <row r="405" spans="1:6" x14ac:dyDescent="0.3">
      <c r="A405" s="360"/>
      <c r="C405" s="365"/>
      <c r="D405" s="365" t="str">
        <f ca="1">' '!$A$512</f>
        <v>Berechnung</v>
      </c>
      <c r="E405" s="365"/>
      <c r="F405" s="365"/>
    </row>
    <row r="406" spans="1:6" x14ac:dyDescent="0.3">
      <c r="A406" s="360"/>
      <c r="C406" s="1279"/>
      <c r="D406" s="1279"/>
      <c r="E406" s="1279" t="s">
        <v>1014</v>
      </c>
      <c r="F406" s="1279"/>
    </row>
    <row r="407" spans="1:6" x14ac:dyDescent="0.3">
      <c r="A407" s="360"/>
      <c r="C407" s="365"/>
      <c r="D407" s="366" t="str">
        <f ca="1">' '!$A$514</f>
        <v>Quelle</v>
      </c>
      <c r="E407" s="365" t="str">
        <f ca="1">' '!$A$515</f>
        <v>Erhebungszeitpunkt &amp; Branchenvergleich</v>
      </c>
      <c r="F407" s="365"/>
    </row>
    <row r="408" spans="1:6" x14ac:dyDescent="0.3">
      <c r="A408" s="360"/>
      <c r="C408" s="1280"/>
      <c r="D408" s="1281"/>
      <c r="E408" s="1280"/>
      <c r="F408" s="1281"/>
    </row>
    <row r="409" spans="1:6" x14ac:dyDescent="0.3">
      <c r="A409" s="360"/>
      <c r="C409" s="1280"/>
      <c r="D409" s="1281"/>
      <c r="E409" s="1280"/>
      <c r="F409" s="1281"/>
    </row>
    <row r="410" spans="1:6" x14ac:dyDescent="0.3">
      <c r="A410" s="360"/>
      <c r="C410" s="1280"/>
      <c r="D410" s="1281"/>
      <c r="E410" s="1280"/>
      <c r="F410" s="1281"/>
    </row>
    <row r="411" spans="1:6" x14ac:dyDescent="0.3">
      <c r="A411" s="360"/>
      <c r="C411" s="365"/>
      <c r="D411" s="365"/>
      <c r="E411" s="365"/>
      <c r="F411" s="365"/>
    </row>
    <row r="412" spans="1:6" ht="15.6" x14ac:dyDescent="0.3">
      <c r="A412" s="360"/>
      <c r="D412" s="361"/>
    </row>
    <row r="413" spans="1:6" ht="24" customHeight="1" x14ac:dyDescent="0.3">
      <c r="A413" s="360"/>
      <c r="C413" s="362" t="s">
        <v>948</v>
      </c>
      <c r="D413" s="363">
        <f>_o35</f>
        <v>0</v>
      </c>
      <c r="E413" s="364"/>
      <c r="F413" s="364"/>
    </row>
    <row r="414" spans="1:6" x14ac:dyDescent="0.3">
      <c r="A414" s="360"/>
    </row>
    <row r="415" spans="1:6" x14ac:dyDescent="0.3">
      <c r="A415" s="360"/>
      <c r="C415" s="365"/>
      <c r="D415" s="365" t="str">
        <f ca="1">' '!$A$513</f>
        <v>Beschreibung/Bemerkungen</v>
      </c>
      <c r="E415" s="365"/>
      <c r="F415" s="365"/>
    </row>
    <row r="416" spans="1:6" x14ac:dyDescent="0.3">
      <c r="A416" s="360"/>
      <c r="C416" s="1279"/>
      <c r="D416" s="1279"/>
      <c r="E416" s="1279"/>
      <c r="F416" s="1279"/>
    </row>
    <row r="417" spans="1:6" x14ac:dyDescent="0.3">
      <c r="A417" s="360"/>
      <c r="C417" s="365"/>
      <c r="D417" s="365" t="str">
        <f ca="1">' '!$A$512</f>
        <v>Berechnung</v>
      </c>
      <c r="E417" s="365"/>
      <c r="F417" s="365"/>
    </row>
    <row r="418" spans="1:6" x14ac:dyDescent="0.3">
      <c r="A418" s="360"/>
      <c r="C418" s="1279"/>
      <c r="D418" s="1279"/>
      <c r="E418" s="1279" t="s">
        <v>1014</v>
      </c>
      <c r="F418" s="1279"/>
    </row>
    <row r="419" spans="1:6" x14ac:dyDescent="0.3">
      <c r="A419" s="360"/>
      <c r="C419" s="365"/>
      <c r="D419" s="366" t="str">
        <f ca="1">' '!$A$514</f>
        <v>Quelle</v>
      </c>
      <c r="E419" s="365" t="str">
        <f ca="1">' '!$A$515</f>
        <v>Erhebungszeitpunkt &amp; Branchenvergleich</v>
      </c>
      <c r="F419" s="365"/>
    </row>
    <row r="420" spans="1:6" x14ac:dyDescent="0.3">
      <c r="A420" s="360"/>
      <c r="C420" s="1280"/>
      <c r="D420" s="1281"/>
      <c r="E420" s="1280"/>
      <c r="F420" s="1281"/>
    </row>
    <row r="421" spans="1:6" x14ac:dyDescent="0.3">
      <c r="A421" s="360"/>
      <c r="C421" s="1280"/>
      <c r="D421" s="1281"/>
      <c r="E421" s="1280"/>
      <c r="F421" s="1281"/>
    </row>
    <row r="422" spans="1:6" x14ac:dyDescent="0.3">
      <c r="A422" s="360"/>
      <c r="C422" s="1280"/>
      <c r="D422" s="1281"/>
      <c r="E422" s="1280"/>
      <c r="F422" s="1281"/>
    </row>
    <row r="423" spans="1:6" x14ac:dyDescent="0.3">
      <c r="A423" s="360"/>
      <c r="C423" s="365"/>
      <c r="D423" s="365"/>
      <c r="E423" s="365"/>
      <c r="F423" s="365"/>
    </row>
    <row r="424" spans="1:6" ht="15.6" x14ac:dyDescent="0.3">
      <c r="A424" s="360"/>
      <c r="D424" s="361"/>
    </row>
    <row r="425" spans="1:6" ht="24" customHeight="1" x14ac:dyDescent="0.3">
      <c r="A425" s="360"/>
      <c r="C425" s="362" t="s">
        <v>949</v>
      </c>
      <c r="D425" s="363">
        <f>_o36</f>
        <v>0</v>
      </c>
      <c r="E425" s="364"/>
      <c r="F425" s="364"/>
    </row>
    <row r="426" spans="1:6" x14ac:dyDescent="0.3">
      <c r="A426" s="360"/>
    </row>
    <row r="427" spans="1:6" x14ac:dyDescent="0.3">
      <c r="A427" s="360"/>
      <c r="C427" s="365"/>
      <c r="D427" s="365" t="str">
        <f ca="1">' '!$A$513</f>
        <v>Beschreibung/Bemerkungen</v>
      </c>
      <c r="E427" s="365"/>
      <c r="F427" s="365"/>
    </row>
    <row r="428" spans="1:6" x14ac:dyDescent="0.3">
      <c r="A428" s="360"/>
      <c r="C428" s="1279"/>
      <c r="D428" s="1279"/>
      <c r="E428" s="1279"/>
      <c r="F428" s="1279"/>
    </row>
    <row r="429" spans="1:6" x14ac:dyDescent="0.3">
      <c r="A429" s="360"/>
      <c r="C429" s="365"/>
      <c r="D429" s="365" t="str">
        <f ca="1">' '!$A$512</f>
        <v>Berechnung</v>
      </c>
      <c r="E429" s="365"/>
      <c r="F429" s="365"/>
    </row>
    <row r="430" spans="1:6" x14ac:dyDescent="0.3">
      <c r="A430" s="360"/>
      <c r="C430" s="1279"/>
      <c r="D430" s="1279"/>
      <c r="E430" s="1279" t="s">
        <v>1014</v>
      </c>
      <c r="F430" s="1279"/>
    </row>
    <row r="431" spans="1:6" x14ac:dyDescent="0.3">
      <c r="A431" s="360"/>
      <c r="C431" s="365"/>
      <c r="D431" s="366" t="str">
        <f ca="1">' '!$A$514</f>
        <v>Quelle</v>
      </c>
      <c r="E431" s="365" t="str">
        <f ca="1">' '!$A$515</f>
        <v>Erhebungszeitpunkt &amp; Branchenvergleich</v>
      </c>
      <c r="F431" s="365"/>
    </row>
    <row r="432" spans="1:6" x14ac:dyDescent="0.3">
      <c r="A432" s="360"/>
      <c r="C432" s="1280"/>
      <c r="D432" s="1281"/>
      <c r="E432" s="1280"/>
      <c r="F432" s="1281"/>
    </row>
    <row r="433" spans="1:6" x14ac:dyDescent="0.3">
      <c r="A433" s="360"/>
      <c r="C433" s="1280"/>
      <c r="D433" s="1281"/>
      <c r="E433" s="1280"/>
      <c r="F433" s="1281"/>
    </row>
    <row r="434" spans="1:6" x14ac:dyDescent="0.3">
      <c r="A434" s="360"/>
      <c r="C434" s="1280"/>
      <c r="D434" s="1281"/>
      <c r="E434" s="1280"/>
      <c r="F434" s="1281"/>
    </row>
    <row r="435" spans="1:6" x14ac:dyDescent="0.3">
      <c r="A435" s="360"/>
      <c r="C435" s="365"/>
      <c r="D435" s="365"/>
      <c r="E435" s="365"/>
      <c r="F435" s="365"/>
    </row>
    <row r="436" spans="1:6" ht="15.6" x14ac:dyDescent="0.3">
      <c r="A436" s="360"/>
      <c r="D436" s="361"/>
    </row>
    <row r="437" spans="1:6" ht="24" customHeight="1" x14ac:dyDescent="0.3">
      <c r="A437" s="360"/>
      <c r="C437" s="362" t="s">
        <v>950</v>
      </c>
      <c r="D437" s="363">
        <f>_o37</f>
        <v>0</v>
      </c>
      <c r="E437" s="364"/>
      <c r="F437" s="364"/>
    </row>
    <row r="438" spans="1:6" x14ac:dyDescent="0.3">
      <c r="A438" s="360"/>
    </row>
    <row r="439" spans="1:6" x14ac:dyDescent="0.3">
      <c r="A439" s="360"/>
      <c r="C439" s="365"/>
      <c r="D439" s="365" t="str">
        <f ca="1">' '!$A$513</f>
        <v>Beschreibung/Bemerkungen</v>
      </c>
      <c r="E439" s="365"/>
      <c r="F439" s="365"/>
    </row>
    <row r="440" spans="1:6" x14ac:dyDescent="0.3">
      <c r="A440" s="360"/>
      <c r="C440" s="1279"/>
      <c r="D440" s="1279"/>
      <c r="E440" s="1279"/>
      <c r="F440" s="1279"/>
    </row>
    <row r="441" spans="1:6" x14ac:dyDescent="0.3">
      <c r="A441" s="360"/>
      <c r="C441" s="365"/>
      <c r="D441" s="365" t="str">
        <f ca="1">' '!$A$512</f>
        <v>Berechnung</v>
      </c>
      <c r="E441" s="365"/>
      <c r="F441" s="365"/>
    </row>
    <row r="442" spans="1:6" x14ac:dyDescent="0.3">
      <c r="A442" s="360"/>
      <c r="C442" s="1279"/>
      <c r="D442" s="1279"/>
      <c r="E442" s="1279"/>
      <c r="F442" s="1279"/>
    </row>
    <row r="443" spans="1:6" x14ac:dyDescent="0.3">
      <c r="A443" s="360"/>
      <c r="C443" s="365"/>
      <c r="D443" s="366" t="str">
        <f ca="1">' '!$A$514</f>
        <v>Quelle</v>
      </c>
      <c r="E443" s="365" t="str">
        <f ca="1">' '!$A$515</f>
        <v>Erhebungszeitpunkt &amp; Branchenvergleich</v>
      </c>
      <c r="F443" s="365"/>
    </row>
    <row r="444" spans="1:6" x14ac:dyDescent="0.3">
      <c r="A444" s="360"/>
      <c r="C444" s="1280"/>
      <c r="D444" s="1281"/>
      <c r="E444" s="1280"/>
      <c r="F444" s="1281"/>
    </row>
    <row r="445" spans="1:6" x14ac:dyDescent="0.3">
      <c r="A445" s="360"/>
      <c r="C445" s="1280"/>
      <c r="D445" s="1281"/>
      <c r="E445" s="1280"/>
      <c r="F445" s="1281"/>
    </row>
    <row r="446" spans="1:6" x14ac:dyDescent="0.3">
      <c r="A446" s="360"/>
      <c r="C446" s="1280"/>
      <c r="D446" s="1281"/>
      <c r="E446" s="1280"/>
      <c r="F446" s="1281"/>
    </row>
    <row r="447" spans="1:6" x14ac:dyDescent="0.3">
      <c r="A447" s="360"/>
      <c r="C447" s="365"/>
      <c r="D447" s="365"/>
      <c r="E447" s="365"/>
      <c r="F447" s="365"/>
    </row>
    <row r="448" spans="1:6" ht="15.6" x14ac:dyDescent="0.3">
      <c r="A448" s="360"/>
      <c r="D448" s="361"/>
    </row>
    <row r="449" spans="1:6" ht="24" customHeight="1" x14ac:dyDescent="0.3">
      <c r="A449" s="360"/>
      <c r="C449" s="362" t="s">
        <v>951</v>
      </c>
      <c r="D449" s="363">
        <f>_o38</f>
        <v>0</v>
      </c>
      <c r="E449" s="364"/>
      <c r="F449" s="364"/>
    </row>
    <row r="450" spans="1:6" x14ac:dyDescent="0.3">
      <c r="A450" s="360"/>
    </row>
    <row r="451" spans="1:6" x14ac:dyDescent="0.3">
      <c r="A451" s="360"/>
      <c r="C451" s="365"/>
      <c r="D451" s="365" t="str">
        <f ca="1">' '!$A$513</f>
        <v>Beschreibung/Bemerkungen</v>
      </c>
      <c r="E451" s="365"/>
      <c r="F451" s="365"/>
    </row>
    <row r="452" spans="1:6" x14ac:dyDescent="0.3">
      <c r="A452" s="360"/>
      <c r="C452" s="1279"/>
      <c r="D452" s="1279"/>
      <c r="E452" s="1279"/>
      <c r="F452" s="1279"/>
    </row>
    <row r="453" spans="1:6" x14ac:dyDescent="0.3">
      <c r="A453" s="360"/>
      <c r="C453" s="365"/>
      <c r="D453" s="365" t="str">
        <f ca="1">' '!$A$512</f>
        <v>Berechnung</v>
      </c>
      <c r="E453" s="365"/>
      <c r="F453" s="365"/>
    </row>
    <row r="454" spans="1:6" x14ac:dyDescent="0.3">
      <c r="A454" s="360"/>
      <c r="C454" s="1279"/>
      <c r="D454" s="1279"/>
      <c r="E454" s="1279" t="s">
        <v>1014</v>
      </c>
      <c r="F454" s="1279"/>
    </row>
    <row r="455" spans="1:6" x14ac:dyDescent="0.3">
      <c r="A455" s="360"/>
      <c r="C455" s="365"/>
      <c r="D455" s="366" t="str">
        <f ca="1">' '!$A$514</f>
        <v>Quelle</v>
      </c>
      <c r="E455" s="365" t="str">
        <f ca="1">' '!$A$515</f>
        <v>Erhebungszeitpunkt &amp; Branchenvergleich</v>
      </c>
      <c r="F455" s="365"/>
    </row>
    <row r="456" spans="1:6" x14ac:dyDescent="0.3">
      <c r="A456" s="360"/>
      <c r="C456" s="1280"/>
      <c r="D456" s="1281"/>
      <c r="E456" s="1280"/>
      <c r="F456" s="1281"/>
    </row>
    <row r="457" spans="1:6" x14ac:dyDescent="0.3">
      <c r="A457" s="360"/>
      <c r="C457" s="1280"/>
      <c r="D457" s="1281"/>
      <c r="E457" s="1280"/>
      <c r="F457" s="1281"/>
    </row>
    <row r="458" spans="1:6" x14ac:dyDescent="0.3">
      <c r="A458" s="360"/>
      <c r="C458" s="1280"/>
      <c r="D458" s="1281"/>
      <c r="E458" s="1280"/>
      <c r="F458" s="1281"/>
    </row>
    <row r="459" spans="1:6" x14ac:dyDescent="0.3">
      <c r="A459" s="360"/>
      <c r="C459" s="365"/>
      <c r="D459" s="365"/>
      <c r="E459" s="365"/>
      <c r="F459" s="365"/>
    </row>
    <row r="460" spans="1:6" ht="15.6" x14ac:dyDescent="0.3">
      <c r="A460" s="360"/>
      <c r="D460" s="361"/>
    </row>
    <row r="461" spans="1:6" ht="24" customHeight="1" x14ac:dyDescent="0.3">
      <c r="A461" s="360"/>
      <c r="C461" s="362" t="s">
        <v>952</v>
      </c>
      <c r="D461" s="363">
        <f>_o39</f>
        <v>0</v>
      </c>
      <c r="E461" s="364"/>
      <c r="F461" s="364"/>
    </row>
    <row r="462" spans="1:6" x14ac:dyDescent="0.3">
      <c r="A462" s="360"/>
    </row>
    <row r="463" spans="1:6" x14ac:dyDescent="0.3">
      <c r="A463" s="360"/>
      <c r="C463" s="365"/>
      <c r="D463" s="365" t="str">
        <f ca="1">' '!$A$513</f>
        <v>Beschreibung/Bemerkungen</v>
      </c>
      <c r="E463" s="365"/>
      <c r="F463" s="365"/>
    </row>
    <row r="464" spans="1:6" x14ac:dyDescent="0.3">
      <c r="A464" s="360"/>
      <c r="C464" s="1279"/>
      <c r="D464" s="1279"/>
      <c r="E464" s="1279"/>
      <c r="F464" s="1279"/>
    </row>
    <row r="465" spans="1:6" x14ac:dyDescent="0.3">
      <c r="A465" s="360"/>
      <c r="C465" s="365"/>
      <c r="D465" s="365" t="str">
        <f ca="1">' '!$A$512</f>
        <v>Berechnung</v>
      </c>
      <c r="E465" s="365"/>
      <c r="F465" s="365"/>
    </row>
    <row r="466" spans="1:6" x14ac:dyDescent="0.3">
      <c r="A466" s="360"/>
      <c r="C466" s="1279"/>
      <c r="D466" s="1279"/>
      <c r="E466" s="1279" t="s">
        <v>1014</v>
      </c>
      <c r="F466" s="1279"/>
    </row>
    <row r="467" spans="1:6" x14ac:dyDescent="0.3">
      <c r="A467" s="360"/>
      <c r="C467" s="365"/>
      <c r="D467" s="366" t="str">
        <f ca="1">' '!$A$514</f>
        <v>Quelle</v>
      </c>
      <c r="E467" s="365" t="str">
        <f ca="1">' '!$A$515</f>
        <v>Erhebungszeitpunkt &amp; Branchenvergleich</v>
      </c>
      <c r="F467" s="365"/>
    </row>
    <row r="468" spans="1:6" x14ac:dyDescent="0.3">
      <c r="A468" s="360"/>
      <c r="C468" s="1280"/>
      <c r="D468" s="1281"/>
      <c r="E468" s="1280"/>
      <c r="F468" s="1281"/>
    </row>
    <row r="469" spans="1:6" x14ac:dyDescent="0.3">
      <c r="A469" s="360"/>
      <c r="C469" s="1280"/>
      <c r="D469" s="1281"/>
      <c r="E469" s="1280"/>
      <c r="F469" s="1281"/>
    </row>
    <row r="470" spans="1:6" x14ac:dyDescent="0.3">
      <c r="A470" s="360"/>
      <c r="C470" s="1280"/>
      <c r="D470" s="1281"/>
      <c r="E470" s="1280"/>
      <c r="F470" s="1281"/>
    </row>
    <row r="471" spans="1:6" x14ac:dyDescent="0.3">
      <c r="A471" s="360"/>
      <c r="C471" s="365"/>
      <c r="D471" s="365"/>
      <c r="E471" s="365"/>
      <c r="F471" s="365"/>
    </row>
    <row r="472" spans="1:6" ht="15.6" x14ac:dyDescent="0.3">
      <c r="A472" s="360"/>
      <c r="D472" s="361"/>
    </row>
    <row r="473" spans="1:6" ht="24" customHeight="1" x14ac:dyDescent="0.3">
      <c r="A473" s="360"/>
      <c r="C473" s="362" t="s">
        <v>953</v>
      </c>
      <c r="D473" s="363">
        <f>_o40</f>
        <v>0</v>
      </c>
      <c r="E473" s="364"/>
      <c r="F473" s="364"/>
    </row>
    <row r="474" spans="1:6" x14ac:dyDescent="0.3">
      <c r="A474" s="360"/>
    </row>
    <row r="475" spans="1:6" x14ac:dyDescent="0.3">
      <c r="A475" s="360"/>
      <c r="C475" s="365"/>
      <c r="D475" s="365" t="str">
        <f ca="1">' '!$A$513</f>
        <v>Beschreibung/Bemerkungen</v>
      </c>
      <c r="E475" s="365"/>
      <c r="F475" s="365"/>
    </row>
    <row r="476" spans="1:6" x14ac:dyDescent="0.3">
      <c r="A476" s="360"/>
      <c r="C476" s="1279"/>
      <c r="D476" s="1279"/>
      <c r="E476" s="1279"/>
      <c r="F476" s="1279"/>
    </row>
    <row r="477" spans="1:6" x14ac:dyDescent="0.3">
      <c r="A477" s="360"/>
      <c r="C477" s="365"/>
      <c r="D477" s="365" t="str">
        <f ca="1">' '!$A$512</f>
        <v>Berechnung</v>
      </c>
      <c r="E477" s="365"/>
      <c r="F477" s="365"/>
    </row>
    <row r="478" spans="1:6" x14ac:dyDescent="0.3">
      <c r="A478" s="360"/>
      <c r="C478" s="1279"/>
      <c r="D478" s="1279"/>
      <c r="E478" s="1279" t="s">
        <v>1014</v>
      </c>
      <c r="F478" s="1279"/>
    </row>
    <row r="479" spans="1:6" x14ac:dyDescent="0.3">
      <c r="A479" s="360"/>
      <c r="C479" s="365"/>
      <c r="D479" s="366" t="str">
        <f ca="1">' '!$A$514</f>
        <v>Quelle</v>
      </c>
      <c r="E479" s="365" t="str">
        <f ca="1">' '!$A$515</f>
        <v>Erhebungszeitpunkt &amp; Branchenvergleich</v>
      </c>
      <c r="F479" s="365"/>
    </row>
    <row r="480" spans="1:6" x14ac:dyDescent="0.3">
      <c r="A480" s="360"/>
      <c r="C480" s="1280"/>
      <c r="D480" s="1281"/>
      <c r="E480" s="1280"/>
      <c r="F480" s="1281"/>
    </row>
    <row r="481" spans="1:6" x14ac:dyDescent="0.3">
      <c r="A481" s="360"/>
      <c r="C481" s="1280"/>
      <c r="D481" s="1281"/>
      <c r="E481" s="1280"/>
      <c r="F481" s="1281"/>
    </row>
    <row r="482" spans="1:6" x14ac:dyDescent="0.3">
      <c r="A482" s="360"/>
      <c r="C482" s="1280"/>
      <c r="D482" s="1281"/>
      <c r="E482" s="1280"/>
      <c r="F482" s="1281"/>
    </row>
    <row r="483" spans="1:6" x14ac:dyDescent="0.3">
      <c r="A483" s="360"/>
      <c r="C483" s="365"/>
      <c r="D483" s="365"/>
      <c r="E483" s="365"/>
      <c r="F483" s="365"/>
    </row>
    <row r="484" spans="1:6" ht="15.6" x14ac:dyDescent="0.3">
      <c r="A484" s="360"/>
      <c r="D484" s="361"/>
    </row>
    <row r="485" spans="1:6" ht="24" customHeight="1" x14ac:dyDescent="0.3">
      <c r="A485" s="360"/>
      <c r="C485" s="362" t="s">
        <v>955</v>
      </c>
      <c r="D485" s="363">
        <f>_o41</f>
        <v>0</v>
      </c>
      <c r="E485" s="364"/>
      <c r="F485" s="364"/>
    </row>
    <row r="486" spans="1:6" x14ac:dyDescent="0.3">
      <c r="A486" s="360"/>
    </row>
    <row r="487" spans="1:6" x14ac:dyDescent="0.3">
      <c r="A487" s="360"/>
      <c r="C487" s="365"/>
      <c r="D487" s="365" t="str">
        <f ca="1">' '!$A$513</f>
        <v>Beschreibung/Bemerkungen</v>
      </c>
      <c r="E487" s="365"/>
      <c r="F487" s="365"/>
    </row>
    <row r="488" spans="1:6" x14ac:dyDescent="0.3">
      <c r="A488" s="360"/>
      <c r="C488" s="1279"/>
      <c r="D488" s="1279"/>
      <c r="E488" s="1279"/>
      <c r="F488" s="1279"/>
    </row>
    <row r="489" spans="1:6" x14ac:dyDescent="0.3">
      <c r="A489" s="360"/>
      <c r="C489" s="365"/>
      <c r="D489" s="365" t="str">
        <f ca="1">' '!$A$512</f>
        <v>Berechnung</v>
      </c>
      <c r="E489" s="365"/>
      <c r="F489" s="365"/>
    </row>
    <row r="490" spans="1:6" x14ac:dyDescent="0.3">
      <c r="A490" s="360"/>
      <c r="C490" s="1279"/>
      <c r="D490" s="1279"/>
      <c r="E490" s="1279" t="s">
        <v>1014</v>
      </c>
      <c r="F490" s="1279"/>
    </row>
    <row r="491" spans="1:6" x14ac:dyDescent="0.3">
      <c r="A491" s="360"/>
      <c r="C491" s="365"/>
      <c r="D491" s="366" t="str">
        <f ca="1">' '!$A$514</f>
        <v>Quelle</v>
      </c>
      <c r="E491" s="365" t="str">
        <f ca="1">' '!$A$515</f>
        <v>Erhebungszeitpunkt &amp; Branchenvergleich</v>
      </c>
      <c r="F491" s="365"/>
    </row>
    <row r="492" spans="1:6" x14ac:dyDescent="0.3">
      <c r="A492" s="360"/>
      <c r="C492" s="1280"/>
      <c r="D492" s="1281"/>
      <c r="E492" s="1280"/>
      <c r="F492" s="1281"/>
    </row>
    <row r="493" spans="1:6" x14ac:dyDescent="0.3">
      <c r="A493" s="360"/>
      <c r="C493" s="1280"/>
      <c r="D493" s="1281"/>
      <c r="E493" s="1280"/>
      <c r="F493" s="1281"/>
    </row>
    <row r="494" spans="1:6" x14ac:dyDescent="0.3">
      <c r="A494" s="360"/>
      <c r="C494" s="1280"/>
      <c r="D494" s="1281"/>
      <c r="E494" s="1280"/>
      <c r="F494" s="1281"/>
    </row>
    <row r="495" spans="1:6" x14ac:dyDescent="0.3">
      <c r="A495" s="360"/>
      <c r="C495" s="365"/>
      <c r="D495" s="365"/>
      <c r="E495" s="365"/>
      <c r="F495" s="365"/>
    </row>
    <row r="496" spans="1:6" ht="15.6" x14ac:dyDescent="0.3">
      <c r="A496" s="360"/>
      <c r="D496" s="361"/>
    </row>
    <row r="497" spans="1:6" ht="24" customHeight="1" x14ac:dyDescent="0.3">
      <c r="A497" s="360"/>
      <c r="C497" s="362" t="s">
        <v>956</v>
      </c>
      <c r="D497" s="363">
        <f>_o42</f>
        <v>0</v>
      </c>
      <c r="E497" s="364"/>
      <c r="F497" s="364"/>
    </row>
    <row r="498" spans="1:6" x14ac:dyDescent="0.3">
      <c r="A498" s="360"/>
    </row>
    <row r="499" spans="1:6" x14ac:dyDescent="0.3">
      <c r="A499" s="360"/>
      <c r="C499" s="365"/>
      <c r="D499" s="365" t="str">
        <f ca="1">' '!$A$513</f>
        <v>Beschreibung/Bemerkungen</v>
      </c>
      <c r="E499" s="365"/>
      <c r="F499" s="365"/>
    </row>
    <row r="500" spans="1:6" x14ac:dyDescent="0.3">
      <c r="A500" s="360"/>
      <c r="C500" s="1279"/>
      <c r="D500" s="1279"/>
      <c r="E500" s="1279"/>
      <c r="F500" s="1279"/>
    </row>
    <row r="501" spans="1:6" x14ac:dyDescent="0.3">
      <c r="A501" s="360"/>
      <c r="C501" s="365"/>
      <c r="D501" s="365" t="str">
        <f ca="1">' '!$A$512</f>
        <v>Berechnung</v>
      </c>
      <c r="E501" s="365"/>
      <c r="F501" s="365"/>
    </row>
    <row r="502" spans="1:6" x14ac:dyDescent="0.3">
      <c r="A502" s="360"/>
      <c r="C502" s="1279"/>
      <c r="D502" s="1279"/>
      <c r="E502" s="1279" t="s">
        <v>1014</v>
      </c>
      <c r="F502" s="1279"/>
    </row>
    <row r="503" spans="1:6" x14ac:dyDescent="0.3">
      <c r="A503" s="360"/>
      <c r="C503" s="365"/>
      <c r="D503" s="366" t="str">
        <f ca="1">' '!$A$514</f>
        <v>Quelle</v>
      </c>
      <c r="E503" s="365" t="str">
        <f ca="1">' '!$A$515</f>
        <v>Erhebungszeitpunkt &amp; Branchenvergleich</v>
      </c>
      <c r="F503" s="365"/>
    </row>
    <row r="504" spans="1:6" x14ac:dyDescent="0.3">
      <c r="A504" s="360"/>
      <c r="C504" s="1280"/>
      <c r="D504" s="1281"/>
      <c r="E504" s="1280"/>
      <c r="F504" s="1281"/>
    </row>
    <row r="505" spans="1:6" x14ac:dyDescent="0.3">
      <c r="A505" s="360"/>
      <c r="C505" s="1280"/>
      <c r="D505" s="1281"/>
      <c r="E505" s="1280"/>
      <c r="F505" s="1281"/>
    </row>
    <row r="506" spans="1:6" x14ac:dyDescent="0.3">
      <c r="A506" s="360"/>
      <c r="C506" s="1280"/>
      <c r="D506" s="1281"/>
      <c r="E506" s="1280"/>
      <c r="F506" s="1281"/>
    </row>
    <row r="507" spans="1:6" x14ac:dyDescent="0.3">
      <c r="A507" s="360"/>
      <c r="C507" s="365"/>
      <c r="D507" s="365"/>
      <c r="E507" s="365"/>
      <c r="F507" s="365"/>
    </row>
    <row r="508" spans="1:6" ht="15.6" x14ac:dyDescent="0.3">
      <c r="A508" s="360"/>
      <c r="D508" s="361"/>
    </row>
    <row r="509" spans="1:6" ht="24" customHeight="1" x14ac:dyDescent="0.3">
      <c r="A509" s="360"/>
      <c r="C509" s="362" t="s">
        <v>958</v>
      </c>
      <c r="D509" s="363">
        <f>_o43</f>
        <v>0</v>
      </c>
      <c r="E509" s="364"/>
      <c r="F509" s="364"/>
    </row>
    <row r="510" spans="1:6" x14ac:dyDescent="0.3">
      <c r="A510" s="360"/>
    </row>
    <row r="511" spans="1:6" x14ac:dyDescent="0.3">
      <c r="A511" s="360"/>
      <c r="C511" s="365"/>
      <c r="D511" s="365" t="str">
        <f ca="1">' '!$A$513</f>
        <v>Beschreibung/Bemerkungen</v>
      </c>
      <c r="E511" s="365"/>
      <c r="F511" s="365"/>
    </row>
    <row r="512" spans="1:6" x14ac:dyDescent="0.3">
      <c r="A512" s="360"/>
      <c r="C512" s="1279"/>
      <c r="D512" s="1279"/>
      <c r="E512" s="1279"/>
      <c r="F512" s="1279"/>
    </row>
    <row r="513" spans="1:6" x14ac:dyDescent="0.3">
      <c r="A513" s="360"/>
      <c r="C513" s="365"/>
      <c r="D513" s="365" t="str">
        <f ca="1">' '!$A$512</f>
        <v>Berechnung</v>
      </c>
      <c r="E513" s="365"/>
      <c r="F513" s="365"/>
    </row>
    <row r="514" spans="1:6" x14ac:dyDescent="0.3">
      <c r="A514" s="360"/>
      <c r="C514" s="1279"/>
      <c r="D514" s="1279"/>
      <c r="E514" s="1279" t="s">
        <v>1014</v>
      </c>
      <c r="F514" s="1279"/>
    </row>
    <row r="515" spans="1:6" x14ac:dyDescent="0.3">
      <c r="A515" s="360"/>
      <c r="C515" s="365"/>
      <c r="D515" s="366" t="str">
        <f ca="1">' '!$A$514</f>
        <v>Quelle</v>
      </c>
      <c r="E515" s="365" t="str">
        <f ca="1">' '!$A$515</f>
        <v>Erhebungszeitpunkt &amp; Branchenvergleich</v>
      </c>
      <c r="F515" s="365"/>
    </row>
    <row r="516" spans="1:6" x14ac:dyDescent="0.3">
      <c r="A516" s="360"/>
      <c r="C516" s="1280"/>
      <c r="D516" s="1281"/>
      <c r="E516" s="1280"/>
      <c r="F516" s="1281"/>
    </row>
    <row r="517" spans="1:6" x14ac:dyDescent="0.3">
      <c r="A517" s="360"/>
      <c r="C517" s="1280"/>
      <c r="D517" s="1281"/>
      <c r="E517" s="1280"/>
      <c r="F517" s="1281"/>
    </row>
    <row r="518" spans="1:6" x14ac:dyDescent="0.3">
      <c r="A518" s="360"/>
      <c r="C518" s="1280"/>
      <c r="D518" s="1281"/>
      <c r="E518" s="1280"/>
      <c r="F518" s="1281"/>
    </row>
    <row r="519" spans="1:6" x14ac:dyDescent="0.3">
      <c r="A519" s="360"/>
      <c r="C519" s="365"/>
      <c r="D519" s="365"/>
      <c r="E519" s="365"/>
      <c r="F519" s="365"/>
    </row>
    <row r="520" spans="1:6" ht="15.6" x14ac:dyDescent="0.3">
      <c r="A520" s="360"/>
      <c r="D520" s="361"/>
    </row>
    <row r="521" spans="1:6" ht="24" customHeight="1" x14ac:dyDescent="0.3">
      <c r="A521" s="360"/>
      <c r="C521" s="362" t="s">
        <v>959</v>
      </c>
      <c r="D521" s="363">
        <f>_o44</f>
        <v>0</v>
      </c>
      <c r="E521" s="364"/>
      <c r="F521" s="364"/>
    </row>
    <row r="522" spans="1:6" x14ac:dyDescent="0.3">
      <c r="A522" s="360"/>
    </row>
    <row r="523" spans="1:6" x14ac:dyDescent="0.3">
      <c r="A523" s="360"/>
      <c r="C523" s="365"/>
      <c r="D523" s="365" t="str">
        <f ca="1">' '!$A$513</f>
        <v>Beschreibung/Bemerkungen</v>
      </c>
      <c r="E523" s="365"/>
      <c r="F523" s="365"/>
    </row>
    <row r="524" spans="1:6" x14ac:dyDescent="0.3">
      <c r="A524" s="360"/>
      <c r="C524" s="1279"/>
      <c r="D524" s="1279"/>
      <c r="E524" s="1279"/>
      <c r="F524" s="1279"/>
    </row>
    <row r="525" spans="1:6" x14ac:dyDescent="0.3">
      <c r="A525" s="360"/>
      <c r="C525" s="365"/>
      <c r="D525" s="365" t="str">
        <f ca="1">' '!$A$512</f>
        <v>Berechnung</v>
      </c>
      <c r="E525" s="365"/>
      <c r="F525" s="365"/>
    </row>
    <row r="526" spans="1:6" x14ac:dyDescent="0.3">
      <c r="A526" s="360"/>
      <c r="C526" s="1279"/>
      <c r="D526" s="1279"/>
      <c r="E526" s="1279" t="s">
        <v>1014</v>
      </c>
      <c r="F526" s="1279"/>
    </row>
    <row r="527" spans="1:6" x14ac:dyDescent="0.3">
      <c r="A527" s="360"/>
      <c r="C527" s="365"/>
      <c r="D527" s="366" t="str">
        <f ca="1">' '!$A$514</f>
        <v>Quelle</v>
      </c>
      <c r="E527" s="365" t="str">
        <f ca="1">' '!$A$515</f>
        <v>Erhebungszeitpunkt &amp; Branchenvergleich</v>
      </c>
      <c r="F527" s="365"/>
    </row>
    <row r="528" spans="1:6" x14ac:dyDescent="0.3">
      <c r="A528" s="360"/>
      <c r="C528" s="1280"/>
      <c r="D528" s="1281"/>
      <c r="E528" s="1280"/>
      <c r="F528" s="1281"/>
    </row>
    <row r="529" spans="1:6" x14ac:dyDescent="0.3">
      <c r="A529" s="360"/>
      <c r="C529" s="1280"/>
      <c r="D529" s="1281"/>
      <c r="E529" s="1280"/>
      <c r="F529" s="1281"/>
    </row>
    <row r="530" spans="1:6" x14ac:dyDescent="0.3">
      <c r="A530" s="360"/>
      <c r="C530" s="1280"/>
      <c r="D530" s="1281"/>
      <c r="E530" s="1280"/>
      <c r="F530" s="1281"/>
    </row>
    <row r="531" spans="1:6" x14ac:dyDescent="0.3">
      <c r="A531" s="360"/>
      <c r="C531" s="365"/>
      <c r="D531" s="365"/>
      <c r="E531" s="365"/>
      <c r="F531" s="365"/>
    </row>
    <row r="532" spans="1:6" ht="15.6" x14ac:dyDescent="0.3">
      <c r="A532" s="360"/>
      <c r="D532" s="361"/>
    </row>
    <row r="533" spans="1:6" ht="24" customHeight="1" x14ac:dyDescent="0.3">
      <c r="A533" s="360"/>
      <c r="C533" s="362" t="s">
        <v>961</v>
      </c>
      <c r="D533" s="363">
        <f>_o45</f>
        <v>0</v>
      </c>
      <c r="E533" s="364"/>
      <c r="F533" s="364"/>
    </row>
    <row r="534" spans="1:6" x14ac:dyDescent="0.3">
      <c r="A534" s="360"/>
    </row>
    <row r="535" spans="1:6" x14ac:dyDescent="0.3">
      <c r="A535" s="360"/>
      <c r="C535" s="365"/>
      <c r="D535" s="365" t="str">
        <f ca="1">' '!$A$513</f>
        <v>Beschreibung/Bemerkungen</v>
      </c>
      <c r="E535" s="365"/>
      <c r="F535" s="365"/>
    </row>
    <row r="536" spans="1:6" x14ac:dyDescent="0.3">
      <c r="A536" s="360"/>
      <c r="C536" s="1279"/>
      <c r="D536" s="1279"/>
      <c r="E536" s="1279"/>
      <c r="F536" s="1279"/>
    </row>
    <row r="537" spans="1:6" x14ac:dyDescent="0.3">
      <c r="A537" s="360"/>
      <c r="C537" s="365"/>
      <c r="D537" s="365" t="str">
        <f ca="1">' '!$A$512</f>
        <v>Berechnung</v>
      </c>
      <c r="E537" s="365"/>
      <c r="F537" s="365"/>
    </row>
    <row r="538" spans="1:6" x14ac:dyDescent="0.3">
      <c r="A538" s="360"/>
      <c r="C538" s="1279"/>
      <c r="D538" s="1279"/>
      <c r="E538" s="1279" t="s">
        <v>1014</v>
      </c>
      <c r="F538" s="1279"/>
    </row>
    <row r="539" spans="1:6" x14ac:dyDescent="0.3">
      <c r="A539" s="360"/>
      <c r="C539" s="365"/>
      <c r="D539" s="366" t="str">
        <f ca="1">' '!$A$514</f>
        <v>Quelle</v>
      </c>
      <c r="E539" s="365" t="str">
        <f ca="1">' '!$A$515</f>
        <v>Erhebungszeitpunkt &amp; Branchenvergleich</v>
      </c>
      <c r="F539" s="365"/>
    </row>
    <row r="540" spans="1:6" x14ac:dyDescent="0.3">
      <c r="A540" s="360"/>
      <c r="C540" s="1280"/>
      <c r="D540" s="1281"/>
      <c r="E540" s="1280"/>
      <c r="F540" s="1281"/>
    </row>
    <row r="541" spans="1:6" x14ac:dyDescent="0.3">
      <c r="A541" s="360"/>
      <c r="C541" s="1280"/>
      <c r="D541" s="1281"/>
      <c r="E541" s="1280"/>
      <c r="F541" s="1281"/>
    </row>
    <row r="542" spans="1:6" x14ac:dyDescent="0.3">
      <c r="A542" s="360"/>
      <c r="C542" s="1280"/>
      <c r="D542" s="1281"/>
      <c r="E542" s="1280"/>
      <c r="F542" s="1281"/>
    </row>
    <row r="543" spans="1:6" x14ac:dyDescent="0.3">
      <c r="A543" s="360"/>
      <c r="C543" s="365"/>
      <c r="D543" s="365"/>
      <c r="E543" s="365"/>
      <c r="F543" s="365"/>
    </row>
    <row r="544" spans="1:6" ht="15.6" x14ac:dyDescent="0.3">
      <c r="A544" s="360"/>
      <c r="D544" s="361"/>
    </row>
    <row r="545" spans="1:6" ht="24" customHeight="1" x14ac:dyDescent="0.3">
      <c r="A545" s="360"/>
      <c r="C545" s="362" t="s">
        <v>962</v>
      </c>
      <c r="D545" s="363">
        <f>_o46</f>
        <v>0</v>
      </c>
      <c r="E545" s="364"/>
      <c r="F545" s="364"/>
    </row>
    <row r="546" spans="1:6" x14ac:dyDescent="0.3">
      <c r="A546" s="360"/>
    </row>
    <row r="547" spans="1:6" x14ac:dyDescent="0.3">
      <c r="A547" s="360"/>
      <c r="C547" s="365"/>
      <c r="D547" s="365" t="str">
        <f ca="1">' '!$A$513</f>
        <v>Beschreibung/Bemerkungen</v>
      </c>
      <c r="E547" s="365"/>
      <c r="F547" s="365"/>
    </row>
    <row r="548" spans="1:6" x14ac:dyDescent="0.3">
      <c r="A548" s="360"/>
      <c r="C548" s="1279"/>
      <c r="D548" s="1279"/>
      <c r="E548" s="1279"/>
      <c r="F548" s="1279"/>
    </row>
    <row r="549" spans="1:6" x14ac:dyDescent="0.3">
      <c r="A549" s="360"/>
      <c r="C549" s="365"/>
      <c r="D549" s="365" t="str">
        <f ca="1">' '!$A$512</f>
        <v>Berechnung</v>
      </c>
      <c r="E549" s="365"/>
      <c r="F549" s="365"/>
    </row>
    <row r="550" spans="1:6" x14ac:dyDescent="0.3">
      <c r="A550" s="360"/>
      <c r="C550" s="1279"/>
      <c r="D550" s="1279"/>
      <c r="E550" s="1279" t="s">
        <v>1014</v>
      </c>
      <c r="F550" s="1279"/>
    </row>
    <row r="551" spans="1:6" x14ac:dyDescent="0.3">
      <c r="A551" s="360"/>
      <c r="C551" s="365"/>
      <c r="D551" s="366" t="str">
        <f ca="1">' '!$A$514</f>
        <v>Quelle</v>
      </c>
      <c r="E551" s="365" t="str">
        <f ca="1">' '!$A$515</f>
        <v>Erhebungszeitpunkt &amp; Branchenvergleich</v>
      </c>
      <c r="F551" s="365"/>
    </row>
    <row r="552" spans="1:6" x14ac:dyDescent="0.3">
      <c r="A552" s="360"/>
      <c r="C552" s="1280"/>
      <c r="D552" s="1281"/>
      <c r="E552" s="1280"/>
      <c r="F552" s="1281"/>
    </row>
    <row r="553" spans="1:6" x14ac:dyDescent="0.3">
      <c r="A553" s="360"/>
      <c r="C553" s="1280"/>
      <c r="D553" s="1281"/>
      <c r="E553" s="1280"/>
      <c r="F553" s="1281"/>
    </row>
    <row r="554" spans="1:6" x14ac:dyDescent="0.3">
      <c r="A554" s="360"/>
      <c r="C554" s="1280"/>
      <c r="D554" s="1281"/>
      <c r="E554" s="1280"/>
      <c r="F554" s="1281"/>
    </row>
    <row r="555" spans="1:6" x14ac:dyDescent="0.3">
      <c r="A555" s="360"/>
      <c r="C555" s="365"/>
      <c r="D555" s="365"/>
      <c r="E555" s="365"/>
      <c r="F555" s="365"/>
    </row>
    <row r="556" spans="1:6" ht="15.6" x14ac:dyDescent="0.3">
      <c r="A556" s="360"/>
      <c r="D556" s="361"/>
    </row>
    <row r="557" spans="1:6" ht="24" customHeight="1" x14ac:dyDescent="0.3">
      <c r="A557" s="360"/>
      <c r="C557" s="362" t="s">
        <v>964</v>
      </c>
      <c r="D557" s="363">
        <f>_o47</f>
        <v>0</v>
      </c>
      <c r="E557" s="364"/>
      <c r="F557" s="364"/>
    </row>
    <row r="558" spans="1:6" x14ac:dyDescent="0.3">
      <c r="A558" s="360"/>
    </row>
    <row r="559" spans="1:6" x14ac:dyDescent="0.3">
      <c r="A559" s="360"/>
      <c r="C559" s="365"/>
      <c r="D559" s="365" t="str">
        <f ca="1">' '!$A$513</f>
        <v>Beschreibung/Bemerkungen</v>
      </c>
      <c r="E559" s="365"/>
      <c r="F559" s="365"/>
    </row>
    <row r="560" spans="1:6" x14ac:dyDescent="0.3">
      <c r="A560" s="360"/>
      <c r="C560" s="1279"/>
      <c r="D560" s="1279"/>
      <c r="E560" s="1279"/>
      <c r="F560" s="1279"/>
    </row>
    <row r="561" spans="1:6" x14ac:dyDescent="0.3">
      <c r="A561" s="360"/>
      <c r="C561" s="365"/>
      <c r="D561" s="365" t="str">
        <f ca="1">' '!$A$512</f>
        <v>Berechnung</v>
      </c>
      <c r="E561" s="365"/>
      <c r="F561" s="365"/>
    </row>
    <row r="562" spans="1:6" x14ac:dyDescent="0.3">
      <c r="A562" s="360"/>
      <c r="C562" s="1279"/>
      <c r="D562" s="1279"/>
      <c r="E562" s="1279" t="s">
        <v>1014</v>
      </c>
      <c r="F562" s="1279"/>
    </row>
    <row r="563" spans="1:6" x14ac:dyDescent="0.3">
      <c r="A563" s="360"/>
      <c r="C563" s="365"/>
      <c r="D563" s="366" t="str">
        <f ca="1">' '!$A$514</f>
        <v>Quelle</v>
      </c>
      <c r="E563" s="365" t="str">
        <f ca="1">' '!$A$515</f>
        <v>Erhebungszeitpunkt &amp; Branchenvergleich</v>
      </c>
      <c r="F563" s="365"/>
    </row>
    <row r="564" spans="1:6" x14ac:dyDescent="0.3">
      <c r="A564" s="360"/>
      <c r="C564" s="1280"/>
      <c r="D564" s="1281"/>
      <c r="E564" s="1280"/>
      <c r="F564" s="1281"/>
    </row>
    <row r="565" spans="1:6" x14ac:dyDescent="0.3">
      <c r="A565" s="360"/>
      <c r="C565" s="1280"/>
      <c r="D565" s="1281"/>
      <c r="E565" s="1280"/>
      <c r="F565" s="1281"/>
    </row>
    <row r="566" spans="1:6" x14ac:dyDescent="0.3">
      <c r="A566" s="360"/>
      <c r="C566" s="1280"/>
      <c r="D566" s="1281"/>
      <c r="E566" s="1280"/>
      <c r="F566" s="1281"/>
    </row>
    <row r="567" spans="1:6" x14ac:dyDescent="0.3">
      <c r="A567" s="360"/>
      <c r="C567" s="365"/>
      <c r="D567" s="365"/>
      <c r="E567" s="365"/>
      <c r="F567" s="365"/>
    </row>
    <row r="568" spans="1:6" ht="15.6" x14ac:dyDescent="0.3">
      <c r="A568" s="360"/>
      <c r="D568" s="361"/>
    </row>
    <row r="569" spans="1:6" ht="24" customHeight="1" x14ac:dyDescent="0.3">
      <c r="A569" s="360"/>
      <c r="C569" s="362" t="s">
        <v>965</v>
      </c>
      <c r="D569" s="363">
        <f>_o48</f>
        <v>0</v>
      </c>
      <c r="E569" s="364"/>
      <c r="F569" s="364"/>
    </row>
    <row r="570" spans="1:6" x14ac:dyDescent="0.3">
      <c r="A570" s="360"/>
    </row>
    <row r="571" spans="1:6" x14ac:dyDescent="0.3">
      <c r="A571" s="360"/>
      <c r="C571" s="365"/>
      <c r="D571" s="365" t="str">
        <f ca="1">' '!$A$513</f>
        <v>Beschreibung/Bemerkungen</v>
      </c>
      <c r="E571" s="365"/>
      <c r="F571" s="365"/>
    </row>
    <row r="572" spans="1:6" x14ac:dyDescent="0.3">
      <c r="A572" s="360"/>
      <c r="C572" s="1279"/>
      <c r="D572" s="1279"/>
      <c r="E572" s="1279"/>
      <c r="F572" s="1279"/>
    </row>
    <row r="573" spans="1:6" x14ac:dyDescent="0.3">
      <c r="A573" s="360"/>
      <c r="C573" s="365"/>
      <c r="D573" s="365" t="str">
        <f ca="1">' '!$A$512</f>
        <v>Berechnung</v>
      </c>
      <c r="E573" s="365"/>
      <c r="F573" s="365"/>
    </row>
    <row r="574" spans="1:6" x14ac:dyDescent="0.3">
      <c r="A574" s="360"/>
      <c r="C574" s="1279"/>
      <c r="D574" s="1279"/>
      <c r="E574" s="1279" t="s">
        <v>1014</v>
      </c>
      <c r="F574" s="1279"/>
    </row>
    <row r="575" spans="1:6" x14ac:dyDescent="0.3">
      <c r="A575" s="360"/>
      <c r="C575" s="365"/>
      <c r="D575" s="366" t="str">
        <f ca="1">' '!$A$514</f>
        <v>Quelle</v>
      </c>
      <c r="E575" s="365" t="str">
        <f ca="1">' '!$A$515</f>
        <v>Erhebungszeitpunkt &amp; Branchenvergleich</v>
      </c>
      <c r="F575" s="365"/>
    </row>
    <row r="576" spans="1:6" x14ac:dyDescent="0.3">
      <c r="A576" s="360"/>
      <c r="C576" s="1280"/>
      <c r="D576" s="1281"/>
      <c r="E576" s="1280"/>
      <c r="F576" s="1281"/>
    </row>
    <row r="577" spans="1:6" x14ac:dyDescent="0.3">
      <c r="A577" s="360"/>
      <c r="C577" s="1280"/>
      <c r="D577" s="1281"/>
      <c r="E577" s="1280"/>
      <c r="F577" s="1281"/>
    </row>
    <row r="578" spans="1:6" x14ac:dyDescent="0.3">
      <c r="A578" s="360"/>
      <c r="C578" s="1280"/>
      <c r="D578" s="1281"/>
      <c r="E578" s="1280"/>
      <c r="F578" s="1281"/>
    </row>
    <row r="579" spans="1:6" x14ac:dyDescent="0.3">
      <c r="A579" s="360"/>
      <c r="C579" s="365"/>
      <c r="D579" s="365"/>
      <c r="E579" s="365"/>
      <c r="F579" s="365"/>
    </row>
    <row r="580" spans="1:6" ht="15.6" x14ac:dyDescent="0.3">
      <c r="A580" s="360"/>
      <c r="D580" s="361"/>
    </row>
    <row r="581" spans="1:6" ht="24" customHeight="1" x14ac:dyDescent="0.3">
      <c r="A581" s="360"/>
      <c r="C581" s="362" t="s">
        <v>967</v>
      </c>
      <c r="D581" s="363">
        <f>_o49</f>
        <v>0</v>
      </c>
      <c r="E581" s="364"/>
      <c r="F581" s="364"/>
    </row>
    <row r="582" spans="1:6" x14ac:dyDescent="0.3">
      <c r="A582" s="360"/>
    </row>
    <row r="583" spans="1:6" x14ac:dyDescent="0.3">
      <c r="A583" s="360"/>
      <c r="C583" s="365"/>
      <c r="D583" s="365" t="str">
        <f ca="1">' '!$A$513</f>
        <v>Beschreibung/Bemerkungen</v>
      </c>
      <c r="E583" s="365"/>
      <c r="F583" s="365"/>
    </row>
    <row r="584" spans="1:6" x14ac:dyDescent="0.3">
      <c r="A584" s="360"/>
      <c r="C584" s="1279"/>
      <c r="D584" s="1279"/>
      <c r="E584" s="1279"/>
      <c r="F584" s="1279"/>
    </row>
    <row r="585" spans="1:6" x14ac:dyDescent="0.3">
      <c r="A585" s="360"/>
      <c r="C585" s="365"/>
      <c r="D585" s="365" t="str">
        <f ca="1">' '!$A$512</f>
        <v>Berechnung</v>
      </c>
      <c r="E585" s="365"/>
      <c r="F585" s="365"/>
    </row>
    <row r="586" spans="1:6" x14ac:dyDescent="0.3">
      <c r="A586" s="360"/>
      <c r="C586" s="1279"/>
      <c r="D586" s="1279"/>
      <c r="E586" s="1279" t="s">
        <v>1014</v>
      </c>
      <c r="F586" s="1279"/>
    </row>
    <row r="587" spans="1:6" x14ac:dyDescent="0.3">
      <c r="A587" s="360"/>
      <c r="C587" s="365"/>
      <c r="D587" s="366" t="str">
        <f ca="1">' '!$A$514</f>
        <v>Quelle</v>
      </c>
      <c r="E587" s="365" t="str">
        <f ca="1">' '!$A$515</f>
        <v>Erhebungszeitpunkt &amp; Branchenvergleich</v>
      </c>
      <c r="F587" s="365"/>
    </row>
    <row r="588" spans="1:6" x14ac:dyDescent="0.3">
      <c r="A588" s="360"/>
      <c r="C588" s="1280"/>
      <c r="D588" s="1281"/>
      <c r="E588" s="1280"/>
      <c r="F588" s="1281"/>
    </row>
    <row r="589" spans="1:6" x14ac:dyDescent="0.3">
      <c r="A589" s="360"/>
      <c r="C589" s="1280"/>
      <c r="D589" s="1281"/>
      <c r="E589" s="1280"/>
      <c r="F589" s="1281"/>
    </row>
    <row r="590" spans="1:6" x14ac:dyDescent="0.3">
      <c r="A590" s="360"/>
      <c r="C590" s="1280"/>
      <c r="D590" s="1281"/>
      <c r="E590" s="1280"/>
      <c r="F590" s="1281"/>
    </row>
    <row r="591" spans="1:6" x14ac:dyDescent="0.3">
      <c r="A591" s="360"/>
      <c r="C591" s="365"/>
      <c r="D591" s="365"/>
      <c r="E591" s="365"/>
      <c r="F591" s="365"/>
    </row>
    <row r="592" spans="1:6" ht="15.6" x14ac:dyDescent="0.3">
      <c r="A592" s="360"/>
      <c r="D592" s="361"/>
    </row>
    <row r="593" spans="1:6" ht="24" customHeight="1" x14ac:dyDescent="0.3">
      <c r="A593" s="360"/>
      <c r="C593" s="362" t="s">
        <v>968</v>
      </c>
      <c r="D593" s="363">
        <f>_o50</f>
        <v>0</v>
      </c>
      <c r="E593" s="364"/>
      <c r="F593" s="364"/>
    </row>
    <row r="594" spans="1:6" x14ac:dyDescent="0.3">
      <c r="A594" s="360"/>
    </row>
    <row r="595" spans="1:6" x14ac:dyDescent="0.3">
      <c r="A595" s="360"/>
      <c r="C595" s="365"/>
      <c r="D595" s="365" t="str">
        <f ca="1">' '!$A$513</f>
        <v>Beschreibung/Bemerkungen</v>
      </c>
      <c r="E595" s="365"/>
      <c r="F595" s="365"/>
    </row>
    <row r="596" spans="1:6" x14ac:dyDescent="0.3">
      <c r="A596" s="360"/>
      <c r="C596" s="1279"/>
      <c r="D596" s="1279"/>
      <c r="E596" s="1279"/>
      <c r="F596" s="1279"/>
    </row>
    <row r="597" spans="1:6" x14ac:dyDescent="0.3">
      <c r="A597" s="360"/>
      <c r="C597" s="365"/>
      <c r="D597" s="365" t="str">
        <f ca="1">' '!$A$512</f>
        <v>Berechnung</v>
      </c>
      <c r="E597" s="365"/>
      <c r="F597" s="365"/>
    </row>
    <row r="598" spans="1:6" x14ac:dyDescent="0.3">
      <c r="A598" s="360"/>
      <c r="C598" s="1279"/>
      <c r="D598" s="1279"/>
      <c r="E598" s="1279" t="s">
        <v>1014</v>
      </c>
      <c r="F598" s="1279"/>
    </row>
    <row r="599" spans="1:6" x14ac:dyDescent="0.3">
      <c r="A599" s="360"/>
      <c r="C599" s="365"/>
      <c r="D599" s="366" t="str">
        <f ca="1">' '!$A$514</f>
        <v>Quelle</v>
      </c>
      <c r="E599" s="365" t="str">
        <f ca="1">' '!$A$515</f>
        <v>Erhebungszeitpunkt &amp; Branchenvergleich</v>
      </c>
      <c r="F599" s="365"/>
    </row>
    <row r="600" spans="1:6" x14ac:dyDescent="0.3">
      <c r="A600" s="360"/>
      <c r="C600" s="1280"/>
      <c r="D600" s="1281"/>
      <c r="E600" s="1280"/>
      <c r="F600" s="1281"/>
    </row>
    <row r="601" spans="1:6" x14ac:dyDescent="0.3">
      <c r="A601" s="360"/>
      <c r="C601" s="1280"/>
      <c r="D601" s="1281"/>
      <c r="E601" s="1280"/>
      <c r="F601" s="1281"/>
    </row>
    <row r="602" spans="1:6" x14ac:dyDescent="0.3">
      <c r="A602" s="360"/>
      <c r="C602" s="1280"/>
      <c r="D602" s="1281"/>
      <c r="E602" s="1280"/>
      <c r="F602" s="1281"/>
    </row>
    <row r="603" spans="1:6" x14ac:dyDescent="0.3">
      <c r="A603" s="360"/>
      <c r="C603" s="365"/>
      <c r="D603" s="365"/>
      <c r="E603" s="365"/>
      <c r="F603" s="365"/>
    </row>
    <row r="604" spans="1:6" ht="15.6" x14ac:dyDescent="0.3">
      <c r="A604" s="360"/>
      <c r="D604" s="361"/>
    </row>
    <row r="605" spans="1:6" ht="24" customHeight="1" x14ac:dyDescent="0.3">
      <c r="A605" s="360"/>
      <c r="C605" s="362" t="s">
        <v>970</v>
      </c>
      <c r="D605" s="363">
        <f>_o51</f>
        <v>0</v>
      </c>
      <c r="E605" s="364"/>
      <c r="F605" s="364"/>
    </row>
    <row r="606" spans="1:6" x14ac:dyDescent="0.3">
      <c r="A606" s="360"/>
    </row>
    <row r="607" spans="1:6" x14ac:dyDescent="0.3">
      <c r="A607" s="360"/>
      <c r="C607" s="365"/>
      <c r="D607" s="365" t="str">
        <f ca="1">' '!$A$513</f>
        <v>Beschreibung/Bemerkungen</v>
      </c>
      <c r="E607" s="365"/>
      <c r="F607" s="365"/>
    </row>
    <row r="608" spans="1:6" x14ac:dyDescent="0.3">
      <c r="A608" s="360"/>
      <c r="C608" s="1279"/>
      <c r="D608" s="1279"/>
      <c r="E608" s="1279"/>
      <c r="F608" s="1279"/>
    </row>
    <row r="609" spans="1:6" x14ac:dyDescent="0.3">
      <c r="A609" s="360"/>
      <c r="C609" s="365"/>
      <c r="D609" s="365" t="str">
        <f ca="1">' '!$A$512</f>
        <v>Berechnung</v>
      </c>
      <c r="E609" s="365"/>
      <c r="F609" s="365"/>
    </row>
    <row r="610" spans="1:6" x14ac:dyDescent="0.3">
      <c r="A610" s="360"/>
      <c r="C610" s="1279"/>
      <c r="D610" s="1279"/>
      <c r="E610" s="1279" t="s">
        <v>1014</v>
      </c>
      <c r="F610" s="1279"/>
    </row>
    <row r="611" spans="1:6" x14ac:dyDescent="0.3">
      <c r="A611" s="360"/>
      <c r="C611" s="365"/>
      <c r="D611" s="366" t="str">
        <f ca="1">' '!$A$514</f>
        <v>Quelle</v>
      </c>
      <c r="E611" s="365" t="str">
        <f ca="1">' '!$A$515</f>
        <v>Erhebungszeitpunkt &amp; Branchenvergleich</v>
      </c>
      <c r="F611" s="365"/>
    </row>
    <row r="612" spans="1:6" x14ac:dyDescent="0.3">
      <c r="A612" s="360"/>
      <c r="C612" s="1280"/>
      <c r="D612" s="1281"/>
      <c r="E612" s="1280"/>
      <c r="F612" s="1281"/>
    </row>
    <row r="613" spans="1:6" x14ac:dyDescent="0.3">
      <c r="A613" s="360"/>
      <c r="C613" s="1280"/>
      <c r="D613" s="1281"/>
      <c r="E613" s="1280"/>
      <c r="F613" s="1281"/>
    </row>
    <row r="614" spans="1:6" x14ac:dyDescent="0.3">
      <c r="A614" s="360"/>
      <c r="C614" s="1280"/>
      <c r="D614" s="1281"/>
      <c r="E614" s="1280"/>
      <c r="F614" s="1281"/>
    </row>
    <row r="615" spans="1:6" x14ac:dyDescent="0.3">
      <c r="A615" s="360"/>
      <c r="C615" s="365"/>
      <c r="D615" s="365"/>
      <c r="E615" s="365"/>
      <c r="F615" s="365"/>
    </row>
    <row r="616" spans="1:6" ht="15.6" x14ac:dyDescent="0.3">
      <c r="A616" s="360"/>
      <c r="D616" s="361"/>
    </row>
    <row r="617" spans="1:6" ht="24" customHeight="1" x14ac:dyDescent="0.3">
      <c r="A617" s="360"/>
      <c r="C617" s="362" t="s">
        <v>971</v>
      </c>
      <c r="D617" s="363">
        <f>_o52</f>
        <v>0</v>
      </c>
      <c r="E617" s="364"/>
      <c r="F617" s="364"/>
    </row>
    <row r="618" spans="1:6" x14ac:dyDescent="0.3">
      <c r="A618" s="360"/>
    </row>
    <row r="619" spans="1:6" x14ac:dyDescent="0.3">
      <c r="A619" s="360"/>
      <c r="C619" s="365"/>
      <c r="D619" s="365" t="str">
        <f ca="1">' '!$A$513</f>
        <v>Beschreibung/Bemerkungen</v>
      </c>
      <c r="E619" s="365"/>
      <c r="F619" s="365"/>
    </row>
    <row r="620" spans="1:6" x14ac:dyDescent="0.3">
      <c r="A620" s="360"/>
      <c r="C620" s="1279"/>
      <c r="D620" s="1279"/>
      <c r="E620" s="1279"/>
      <c r="F620" s="1279"/>
    </row>
    <row r="621" spans="1:6" x14ac:dyDescent="0.3">
      <c r="A621" s="360"/>
      <c r="C621" s="365"/>
      <c r="D621" s="365" t="str">
        <f ca="1">' '!$A$512</f>
        <v>Berechnung</v>
      </c>
      <c r="E621" s="365"/>
      <c r="F621" s="365"/>
    </row>
    <row r="622" spans="1:6" x14ac:dyDescent="0.3">
      <c r="A622" s="360"/>
      <c r="C622" s="1279"/>
      <c r="D622" s="1279"/>
      <c r="E622" s="1279" t="s">
        <v>1014</v>
      </c>
      <c r="F622" s="1279"/>
    </row>
    <row r="623" spans="1:6" x14ac:dyDescent="0.3">
      <c r="A623" s="360"/>
      <c r="C623" s="365"/>
      <c r="D623" s="366" t="str">
        <f ca="1">' '!$A$514</f>
        <v>Quelle</v>
      </c>
      <c r="E623" s="365" t="str">
        <f ca="1">' '!$A$515</f>
        <v>Erhebungszeitpunkt &amp; Branchenvergleich</v>
      </c>
      <c r="F623" s="365"/>
    </row>
    <row r="624" spans="1:6" x14ac:dyDescent="0.3">
      <c r="A624" s="360"/>
      <c r="C624" s="1280"/>
      <c r="D624" s="1281"/>
      <c r="E624" s="1280"/>
      <c r="F624" s="1281"/>
    </row>
    <row r="625" spans="1:6" x14ac:dyDescent="0.3">
      <c r="A625" s="360"/>
      <c r="C625" s="1280"/>
      <c r="D625" s="1281"/>
      <c r="E625" s="1280"/>
      <c r="F625" s="1281"/>
    </row>
    <row r="626" spans="1:6" x14ac:dyDescent="0.3">
      <c r="A626" s="360"/>
      <c r="C626" s="1280"/>
      <c r="D626" s="1281"/>
      <c r="E626" s="1280"/>
      <c r="F626" s="1281"/>
    </row>
    <row r="627" spans="1:6" x14ac:dyDescent="0.3">
      <c r="A627" s="360"/>
      <c r="C627" s="365"/>
      <c r="D627" s="365"/>
      <c r="E627" s="365"/>
      <c r="F627" s="365"/>
    </row>
    <row r="628" spans="1:6" ht="15.6" x14ac:dyDescent="0.3">
      <c r="A628" s="360"/>
      <c r="D628" s="361"/>
    </row>
    <row r="629" spans="1:6" ht="24" customHeight="1" x14ac:dyDescent="0.3">
      <c r="A629" s="360"/>
      <c r="C629" s="362" t="s">
        <v>973</v>
      </c>
      <c r="D629" s="363">
        <f>_o53</f>
        <v>0</v>
      </c>
      <c r="E629" s="364"/>
      <c r="F629" s="364"/>
    </row>
    <row r="630" spans="1:6" x14ac:dyDescent="0.3">
      <c r="A630" s="360"/>
    </row>
    <row r="631" spans="1:6" x14ac:dyDescent="0.3">
      <c r="A631" s="360"/>
      <c r="C631" s="365"/>
      <c r="D631" s="365" t="str">
        <f ca="1">' '!$A$513</f>
        <v>Beschreibung/Bemerkungen</v>
      </c>
      <c r="E631" s="365"/>
      <c r="F631" s="365"/>
    </row>
    <row r="632" spans="1:6" x14ac:dyDescent="0.3">
      <c r="A632" s="360"/>
      <c r="C632" s="1279"/>
      <c r="D632" s="1279"/>
      <c r="E632" s="1279"/>
      <c r="F632" s="1279"/>
    </row>
    <row r="633" spans="1:6" x14ac:dyDescent="0.3">
      <c r="A633" s="360"/>
      <c r="C633" s="365"/>
      <c r="D633" s="365" t="str">
        <f ca="1">' '!$A$512</f>
        <v>Berechnung</v>
      </c>
      <c r="E633" s="365"/>
      <c r="F633" s="365"/>
    </row>
    <row r="634" spans="1:6" x14ac:dyDescent="0.3">
      <c r="A634" s="360"/>
      <c r="C634" s="1279"/>
      <c r="D634" s="1279"/>
      <c r="E634" s="1279" t="s">
        <v>1014</v>
      </c>
      <c r="F634" s="1279"/>
    </row>
    <row r="635" spans="1:6" x14ac:dyDescent="0.3">
      <c r="A635" s="360"/>
      <c r="C635" s="365"/>
      <c r="D635" s="366" t="str">
        <f ca="1">' '!$A$514</f>
        <v>Quelle</v>
      </c>
      <c r="E635" s="365" t="str">
        <f ca="1">' '!$A$515</f>
        <v>Erhebungszeitpunkt &amp; Branchenvergleich</v>
      </c>
      <c r="F635" s="365"/>
    </row>
    <row r="636" spans="1:6" x14ac:dyDescent="0.3">
      <c r="A636" s="360"/>
      <c r="C636" s="1280"/>
      <c r="D636" s="1281"/>
      <c r="E636" s="1280"/>
      <c r="F636" s="1281"/>
    </row>
    <row r="637" spans="1:6" x14ac:dyDescent="0.3">
      <c r="A637" s="360"/>
      <c r="C637" s="1280"/>
      <c r="D637" s="1281"/>
      <c r="E637" s="1280"/>
      <c r="F637" s="1281"/>
    </row>
    <row r="638" spans="1:6" x14ac:dyDescent="0.3">
      <c r="A638" s="360"/>
      <c r="C638" s="1280"/>
      <c r="D638" s="1281"/>
      <c r="E638" s="1280"/>
      <c r="F638" s="1281"/>
    </row>
    <row r="639" spans="1:6" x14ac:dyDescent="0.3">
      <c r="A639" s="360"/>
      <c r="C639" s="365"/>
      <c r="D639" s="365"/>
      <c r="E639" s="365"/>
      <c r="F639" s="365"/>
    </row>
    <row r="640" spans="1:6" ht="15.6" x14ac:dyDescent="0.3">
      <c r="A640" s="360"/>
      <c r="D640" s="361"/>
    </row>
    <row r="641" spans="1:6" ht="24" customHeight="1" x14ac:dyDescent="0.3">
      <c r="A641" s="360"/>
      <c r="C641" s="362" t="s">
        <v>974</v>
      </c>
      <c r="D641" s="363">
        <f>_o54</f>
        <v>0</v>
      </c>
      <c r="E641" s="364"/>
      <c r="F641" s="364"/>
    </row>
    <row r="642" spans="1:6" x14ac:dyDescent="0.3">
      <c r="A642" s="360"/>
    </row>
    <row r="643" spans="1:6" x14ac:dyDescent="0.3">
      <c r="A643" s="360"/>
      <c r="C643" s="365"/>
      <c r="D643" s="365" t="str">
        <f ca="1">' '!$A$513</f>
        <v>Beschreibung/Bemerkungen</v>
      </c>
      <c r="E643" s="365"/>
      <c r="F643" s="365"/>
    </row>
    <row r="644" spans="1:6" x14ac:dyDescent="0.3">
      <c r="A644" s="360"/>
      <c r="C644" s="1279"/>
      <c r="D644" s="1279"/>
      <c r="E644" s="1279"/>
      <c r="F644" s="1279"/>
    </row>
    <row r="645" spans="1:6" x14ac:dyDescent="0.3">
      <c r="A645" s="360"/>
      <c r="C645" s="365"/>
      <c r="D645" s="365" t="str">
        <f ca="1">' '!$A$512</f>
        <v>Berechnung</v>
      </c>
      <c r="E645" s="365"/>
      <c r="F645" s="365"/>
    </row>
    <row r="646" spans="1:6" x14ac:dyDescent="0.3">
      <c r="A646" s="360"/>
      <c r="C646" s="1279"/>
      <c r="D646" s="1279"/>
      <c r="E646" s="1279" t="s">
        <v>1014</v>
      </c>
      <c r="F646" s="1279"/>
    </row>
    <row r="647" spans="1:6" x14ac:dyDescent="0.3">
      <c r="A647" s="360"/>
      <c r="C647" s="365"/>
      <c r="D647" s="366" t="str">
        <f ca="1">' '!$A$514</f>
        <v>Quelle</v>
      </c>
      <c r="E647" s="365" t="str">
        <f ca="1">' '!$A$515</f>
        <v>Erhebungszeitpunkt &amp; Branchenvergleich</v>
      </c>
      <c r="F647" s="365"/>
    </row>
    <row r="648" spans="1:6" x14ac:dyDescent="0.3">
      <c r="A648" s="360"/>
      <c r="C648" s="1280"/>
      <c r="D648" s="1281"/>
      <c r="E648" s="1280"/>
      <c r="F648" s="1281"/>
    </row>
    <row r="649" spans="1:6" x14ac:dyDescent="0.3">
      <c r="A649" s="360"/>
      <c r="C649" s="1280"/>
      <c r="D649" s="1281"/>
      <c r="E649" s="1280"/>
      <c r="F649" s="1281"/>
    </row>
    <row r="650" spans="1:6" x14ac:dyDescent="0.3">
      <c r="A650" s="360"/>
      <c r="C650" s="1280"/>
      <c r="D650" s="1281"/>
      <c r="E650" s="1280"/>
      <c r="F650" s="1281"/>
    </row>
    <row r="651" spans="1:6" x14ac:dyDescent="0.3">
      <c r="A651" s="360"/>
      <c r="C651" s="365"/>
      <c r="D651" s="365"/>
      <c r="E651" s="365"/>
      <c r="F651" s="365"/>
    </row>
    <row r="652" spans="1:6" ht="15.6" x14ac:dyDescent="0.3">
      <c r="A652" s="360"/>
      <c r="D652" s="361"/>
    </row>
    <row r="653" spans="1:6" ht="24" customHeight="1" x14ac:dyDescent="0.3">
      <c r="A653" s="360"/>
      <c r="C653" s="362" t="s">
        <v>976</v>
      </c>
      <c r="D653" s="363">
        <f>_o55</f>
        <v>0</v>
      </c>
      <c r="E653" s="364"/>
      <c r="F653" s="364"/>
    </row>
    <row r="654" spans="1:6" x14ac:dyDescent="0.3">
      <c r="A654" s="360"/>
    </row>
    <row r="655" spans="1:6" x14ac:dyDescent="0.3">
      <c r="A655" s="360"/>
      <c r="C655" s="365"/>
      <c r="D655" s="365" t="str">
        <f ca="1">' '!$A$513</f>
        <v>Beschreibung/Bemerkungen</v>
      </c>
      <c r="E655" s="365"/>
      <c r="F655" s="365"/>
    </row>
    <row r="656" spans="1:6" x14ac:dyDescent="0.3">
      <c r="A656" s="360"/>
      <c r="C656" s="1279"/>
      <c r="D656" s="1279"/>
      <c r="E656" s="1279"/>
      <c r="F656" s="1279"/>
    </row>
    <row r="657" spans="1:6" x14ac:dyDescent="0.3">
      <c r="A657" s="360"/>
      <c r="C657" s="365"/>
      <c r="D657" s="365" t="str">
        <f ca="1">' '!$A$512</f>
        <v>Berechnung</v>
      </c>
      <c r="E657" s="365"/>
      <c r="F657" s="365"/>
    </row>
    <row r="658" spans="1:6" x14ac:dyDescent="0.3">
      <c r="A658" s="360"/>
      <c r="C658" s="1279"/>
      <c r="D658" s="1279"/>
      <c r="E658" s="1279" t="s">
        <v>1014</v>
      </c>
      <c r="F658" s="1279"/>
    </row>
    <row r="659" spans="1:6" x14ac:dyDescent="0.3">
      <c r="A659" s="360"/>
      <c r="C659" s="365"/>
      <c r="D659" s="366" t="str">
        <f ca="1">' '!$A$514</f>
        <v>Quelle</v>
      </c>
      <c r="E659" s="365" t="str">
        <f ca="1">' '!$A$515</f>
        <v>Erhebungszeitpunkt &amp; Branchenvergleich</v>
      </c>
      <c r="F659" s="365"/>
    </row>
    <row r="660" spans="1:6" x14ac:dyDescent="0.3">
      <c r="A660" s="360"/>
      <c r="C660" s="1280"/>
      <c r="D660" s="1281"/>
      <c r="E660" s="1280"/>
      <c r="F660" s="1281"/>
    </row>
    <row r="661" spans="1:6" x14ac:dyDescent="0.3">
      <c r="A661" s="360"/>
      <c r="C661" s="1280"/>
      <c r="D661" s="1281"/>
      <c r="E661" s="1280"/>
      <c r="F661" s="1281"/>
    </row>
    <row r="662" spans="1:6" x14ac:dyDescent="0.3">
      <c r="A662" s="360"/>
      <c r="C662" s="1280"/>
      <c r="D662" s="1281"/>
      <c r="E662" s="1280"/>
      <c r="F662" s="1281"/>
    </row>
    <row r="663" spans="1:6" x14ac:dyDescent="0.3">
      <c r="A663" s="360"/>
      <c r="C663" s="365"/>
      <c r="D663" s="365"/>
      <c r="E663" s="365"/>
      <c r="F663" s="365"/>
    </row>
    <row r="664" spans="1:6" ht="15.6" x14ac:dyDescent="0.3">
      <c r="A664" s="360"/>
      <c r="D664" s="361"/>
    </row>
    <row r="665" spans="1:6" ht="24" customHeight="1" x14ac:dyDescent="0.3">
      <c r="A665" s="360"/>
      <c r="C665" s="362" t="s">
        <v>977</v>
      </c>
      <c r="D665" s="363">
        <f>_o56</f>
        <v>0</v>
      </c>
      <c r="E665" s="364"/>
      <c r="F665" s="364"/>
    </row>
    <row r="666" spans="1:6" x14ac:dyDescent="0.3">
      <c r="A666" s="360"/>
    </row>
    <row r="667" spans="1:6" x14ac:dyDescent="0.3">
      <c r="A667" s="360"/>
      <c r="C667" s="365"/>
      <c r="D667" s="365" t="str">
        <f ca="1">' '!$A$513</f>
        <v>Beschreibung/Bemerkungen</v>
      </c>
      <c r="E667" s="365"/>
      <c r="F667" s="365"/>
    </row>
    <row r="668" spans="1:6" x14ac:dyDescent="0.3">
      <c r="A668" s="360"/>
      <c r="C668" s="1279"/>
      <c r="D668" s="1279"/>
      <c r="E668" s="1279"/>
      <c r="F668" s="1279"/>
    </row>
    <row r="669" spans="1:6" x14ac:dyDescent="0.3">
      <c r="A669" s="360"/>
      <c r="C669" s="365"/>
      <c r="D669" s="365" t="str">
        <f ca="1">' '!$A$512</f>
        <v>Berechnung</v>
      </c>
      <c r="E669" s="365"/>
      <c r="F669" s="365"/>
    </row>
    <row r="670" spans="1:6" x14ac:dyDescent="0.3">
      <c r="A670" s="360"/>
      <c r="C670" s="1279"/>
      <c r="D670" s="1279"/>
      <c r="E670" s="1279" t="s">
        <v>1014</v>
      </c>
      <c r="F670" s="1279"/>
    </row>
    <row r="671" spans="1:6" x14ac:dyDescent="0.3">
      <c r="A671" s="360"/>
      <c r="C671" s="365"/>
      <c r="D671" s="366" t="str">
        <f ca="1">' '!$A$514</f>
        <v>Quelle</v>
      </c>
      <c r="E671" s="365" t="str">
        <f ca="1">' '!$A$515</f>
        <v>Erhebungszeitpunkt &amp; Branchenvergleich</v>
      </c>
      <c r="F671" s="365"/>
    </row>
    <row r="672" spans="1:6" x14ac:dyDescent="0.3">
      <c r="A672" s="360"/>
      <c r="C672" s="1280"/>
      <c r="D672" s="1281"/>
      <c r="E672" s="1280"/>
      <c r="F672" s="1281"/>
    </row>
    <row r="673" spans="1:6" x14ac:dyDescent="0.3">
      <c r="A673" s="360"/>
      <c r="C673" s="1280"/>
      <c r="D673" s="1281"/>
      <c r="E673" s="1280"/>
      <c r="F673" s="1281"/>
    </row>
    <row r="674" spans="1:6" x14ac:dyDescent="0.3">
      <c r="A674" s="360"/>
      <c r="C674" s="1280"/>
      <c r="D674" s="1281"/>
      <c r="E674" s="1280"/>
      <c r="F674" s="1281"/>
    </row>
    <row r="675" spans="1:6" x14ac:dyDescent="0.3">
      <c r="A675" s="360"/>
      <c r="C675" s="365"/>
      <c r="D675" s="365"/>
      <c r="E675" s="365"/>
      <c r="F675" s="365"/>
    </row>
    <row r="676" spans="1:6" ht="15.6" x14ac:dyDescent="0.3">
      <c r="A676" s="360"/>
      <c r="D676" s="361"/>
    </row>
    <row r="677" spans="1:6" ht="24" customHeight="1" x14ac:dyDescent="0.3">
      <c r="A677" s="360"/>
      <c r="C677" s="362" t="s">
        <v>979</v>
      </c>
      <c r="D677" s="363">
        <f>_o57</f>
        <v>0</v>
      </c>
      <c r="E677" s="364"/>
      <c r="F677" s="364"/>
    </row>
    <row r="678" spans="1:6" x14ac:dyDescent="0.3">
      <c r="A678" s="360"/>
    </row>
    <row r="679" spans="1:6" x14ac:dyDescent="0.3">
      <c r="A679" s="360"/>
      <c r="C679" s="365"/>
      <c r="D679" s="365" t="str">
        <f ca="1">' '!$A$513</f>
        <v>Beschreibung/Bemerkungen</v>
      </c>
      <c r="E679" s="365"/>
      <c r="F679" s="365"/>
    </row>
    <row r="680" spans="1:6" x14ac:dyDescent="0.3">
      <c r="A680" s="360"/>
      <c r="C680" s="1279"/>
      <c r="D680" s="1279"/>
      <c r="E680" s="1279"/>
      <c r="F680" s="1279"/>
    </row>
    <row r="681" spans="1:6" x14ac:dyDescent="0.3">
      <c r="A681" s="360"/>
      <c r="C681" s="365"/>
      <c r="D681" s="365" t="str">
        <f ca="1">' '!$A$512</f>
        <v>Berechnung</v>
      </c>
      <c r="E681" s="365"/>
      <c r="F681" s="365"/>
    </row>
    <row r="682" spans="1:6" x14ac:dyDescent="0.3">
      <c r="A682" s="360"/>
      <c r="C682" s="1279"/>
      <c r="D682" s="1279"/>
      <c r="E682" s="1279" t="s">
        <v>1014</v>
      </c>
      <c r="F682" s="1279"/>
    </row>
    <row r="683" spans="1:6" x14ac:dyDescent="0.3">
      <c r="A683" s="360"/>
      <c r="C683" s="365"/>
      <c r="D683" s="366" t="str">
        <f ca="1">' '!$A$514</f>
        <v>Quelle</v>
      </c>
      <c r="E683" s="365" t="str">
        <f ca="1">' '!$A$515</f>
        <v>Erhebungszeitpunkt &amp; Branchenvergleich</v>
      </c>
      <c r="F683" s="365"/>
    </row>
    <row r="684" spans="1:6" x14ac:dyDescent="0.3">
      <c r="A684" s="360"/>
      <c r="C684" s="1280"/>
      <c r="D684" s="1281"/>
      <c r="E684" s="1280"/>
      <c r="F684" s="1281"/>
    </row>
    <row r="685" spans="1:6" x14ac:dyDescent="0.3">
      <c r="A685" s="360"/>
      <c r="C685" s="1280"/>
      <c r="D685" s="1281"/>
      <c r="E685" s="1280"/>
      <c r="F685" s="1281"/>
    </row>
    <row r="686" spans="1:6" x14ac:dyDescent="0.3">
      <c r="A686" s="360"/>
      <c r="C686" s="1280"/>
      <c r="D686" s="1281"/>
      <c r="E686" s="1280"/>
      <c r="F686" s="1281"/>
    </row>
    <row r="687" spans="1:6" x14ac:dyDescent="0.3">
      <c r="A687" s="360"/>
      <c r="C687" s="365"/>
      <c r="D687" s="365"/>
      <c r="E687" s="365"/>
      <c r="F687" s="365"/>
    </row>
    <row r="688" spans="1:6" ht="15.6" x14ac:dyDescent="0.3">
      <c r="A688" s="360"/>
      <c r="D688" s="361"/>
    </row>
    <row r="689" spans="1:6" ht="24" customHeight="1" x14ac:dyDescent="0.3">
      <c r="A689" s="360"/>
      <c r="C689" s="362" t="s">
        <v>980</v>
      </c>
      <c r="D689" s="363">
        <f>_o58</f>
        <v>0</v>
      </c>
      <c r="E689" s="364"/>
      <c r="F689" s="364"/>
    </row>
    <row r="690" spans="1:6" x14ac:dyDescent="0.3">
      <c r="A690" s="360"/>
    </row>
    <row r="691" spans="1:6" x14ac:dyDescent="0.3">
      <c r="A691" s="360"/>
      <c r="C691" s="365"/>
      <c r="D691" s="365" t="str">
        <f ca="1">' '!$A$513</f>
        <v>Beschreibung/Bemerkungen</v>
      </c>
      <c r="E691" s="365"/>
      <c r="F691" s="365"/>
    </row>
    <row r="692" spans="1:6" x14ac:dyDescent="0.3">
      <c r="A692" s="360"/>
      <c r="C692" s="1279"/>
      <c r="D692" s="1279"/>
      <c r="E692" s="1279"/>
      <c r="F692" s="1279"/>
    </row>
    <row r="693" spans="1:6" x14ac:dyDescent="0.3">
      <c r="A693" s="360"/>
      <c r="C693" s="365"/>
      <c r="D693" s="365" t="str">
        <f ca="1">' '!$A$512</f>
        <v>Berechnung</v>
      </c>
      <c r="E693" s="365"/>
      <c r="F693" s="365"/>
    </row>
    <row r="694" spans="1:6" x14ac:dyDescent="0.3">
      <c r="A694" s="360"/>
      <c r="C694" s="1279"/>
      <c r="D694" s="1279"/>
      <c r="E694" s="1279" t="s">
        <v>1014</v>
      </c>
      <c r="F694" s="1279"/>
    </row>
    <row r="695" spans="1:6" x14ac:dyDescent="0.3">
      <c r="A695" s="360"/>
      <c r="C695" s="365"/>
      <c r="D695" s="366" t="str">
        <f ca="1">' '!$A$514</f>
        <v>Quelle</v>
      </c>
      <c r="E695" s="365" t="str">
        <f ca="1">' '!$A$515</f>
        <v>Erhebungszeitpunkt &amp; Branchenvergleich</v>
      </c>
      <c r="F695" s="365"/>
    </row>
    <row r="696" spans="1:6" x14ac:dyDescent="0.3">
      <c r="A696" s="360"/>
      <c r="C696" s="1280"/>
      <c r="D696" s="1281"/>
      <c r="E696" s="1280"/>
      <c r="F696" s="1281"/>
    </row>
    <row r="697" spans="1:6" x14ac:dyDescent="0.3">
      <c r="A697" s="360"/>
      <c r="C697" s="1280"/>
      <c r="D697" s="1281"/>
      <c r="E697" s="1280"/>
      <c r="F697" s="1281"/>
    </row>
    <row r="698" spans="1:6" x14ac:dyDescent="0.3">
      <c r="A698" s="360"/>
      <c r="C698" s="1280"/>
      <c r="D698" s="1281"/>
      <c r="E698" s="1280"/>
      <c r="F698" s="1281"/>
    </row>
    <row r="699" spans="1:6" x14ac:dyDescent="0.3">
      <c r="A699" s="360"/>
      <c r="C699" s="365"/>
      <c r="D699" s="365"/>
      <c r="E699" s="365"/>
      <c r="F699" s="365"/>
    </row>
    <row r="700" spans="1:6" ht="15.6" x14ac:dyDescent="0.3">
      <c r="A700" s="360"/>
      <c r="D700" s="361"/>
    </row>
    <row r="701" spans="1:6" ht="24" customHeight="1" x14ac:dyDescent="0.3">
      <c r="A701" s="360"/>
      <c r="C701" s="362" t="s">
        <v>982</v>
      </c>
      <c r="D701" s="363">
        <f>_o59</f>
        <v>0</v>
      </c>
      <c r="E701" s="364"/>
      <c r="F701" s="364"/>
    </row>
    <row r="702" spans="1:6" x14ac:dyDescent="0.3">
      <c r="A702" s="360"/>
    </row>
    <row r="703" spans="1:6" x14ac:dyDescent="0.3">
      <c r="A703" s="360"/>
      <c r="C703" s="365"/>
      <c r="D703" s="365" t="str">
        <f ca="1">' '!$A$513</f>
        <v>Beschreibung/Bemerkungen</v>
      </c>
      <c r="E703" s="365"/>
      <c r="F703" s="365"/>
    </row>
    <row r="704" spans="1:6" x14ac:dyDescent="0.3">
      <c r="A704" s="360"/>
      <c r="C704" s="1279"/>
      <c r="D704" s="1279"/>
      <c r="E704" s="1279"/>
      <c r="F704" s="1279"/>
    </row>
    <row r="705" spans="1:6" x14ac:dyDescent="0.3">
      <c r="A705" s="360"/>
      <c r="C705" s="365"/>
      <c r="D705" s="365" t="str">
        <f ca="1">' '!$A$512</f>
        <v>Berechnung</v>
      </c>
      <c r="E705" s="365"/>
      <c r="F705" s="365"/>
    </row>
    <row r="706" spans="1:6" x14ac:dyDescent="0.3">
      <c r="A706" s="360"/>
      <c r="C706" s="1279"/>
      <c r="D706" s="1279"/>
      <c r="E706" s="1279" t="s">
        <v>1014</v>
      </c>
      <c r="F706" s="1279"/>
    </row>
    <row r="707" spans="1:6" x14ac:dyDescent="0.3">
      <c r="A707" s="360"/>
      <c r="C707" s="365"/>
      <c r="D707" s="366" t="str">
        <f ca="1">' '!$A$514</f>
        <v>Quelle</v>
      </c>
      <c r="E707" s="365" t="str">
        <f ca="1">' '!$A$515</f>
        <v>Erhebungszeitpunkt &amp; Branchenvergleich</v>
      </c>
      <c r="F707" s="365"/>
    </row>
    <row r="708" spans="1:6" x14ac:dyDescent="0.3">
      <c r="A708" s="360"/>
      <c r="C708" s="1280"/>
      <c r="D708" s="1281"/>
      <c r="E708" s="1280"/>
      <c r="F708" s="1281"/>
    </row>
    <row r="709" spans="1:6" x14ac:dyDescent="0.3">
      <c r="A709" s="360"/>
      <c r="C709" s="1280"/>
      <c r="D709" s="1281"/>
      <c r="E709" s="1280"/>
      <c r="F709" s="1281"/>
    </row>
    <row r="710" spans="1:6" x14ac:dyDescent="0.3">
      <c r="A710" s="360"/>
      <c r="C710" s="1280"/>
      <c r="D710" s="1281"/>
      <c r="E710" s="1280"/>
      <c r="F710" s="1281"/>
    </row>
    <row r="711" spans="1:6" x14ac:dyDescent="0.3">
      <c r="A711" s="360"/>
      <c r="C711" s="365"/>
      <c r="D711" s="365"/>
      <c r="E711" s="365"/>
      <c r="F711" s="365"/>
    </row>
    <row r="712" spans="1:6" ht="15.6" x14ac:dyDescent="0.3">
      <c r="A712" s="360"/>
      <c r="D712" s="361"/>
    </row>
    <row r="713" spans="1:6" ht="24" customHeight="1" x14ac:dyDescent="0.3">
      <c r="A713" s="360"/>
      <c r="C713" s="362" t="s">
        <v>983</v>
      </c>
      <c r="D713" s="363">
        <f>_o60</f>
        <v>0</v>
      </c>
      <c r="E713" s="364"/>
      <c r="F713" s="364"/>
    </row>
    <row r="714" spans="1:6" x14ac:dyDescent="0.3">
      <c r="A714" s="360"/>
    </row>
    <row r="715" spans="1:6" x14ac:dyDescent="0.3">
      <c r="A715" s="360"/>
      <c r="C715" s="365"/>
      <c r="D715" s="365" t="str">
        <f ca="1">' '!$A$513</f>
        <v>Beschreibung/Bemerkungen</v>
      </c>
      <c r="E715" s="365"/>
      <c r="F715" s="365"/>
    </row>
    <row r="716" spans="1:6" x14ac:dyDescent="0.3">
      <c r="A716" s="360"/>
      <c r="C716" s="1279"/>
      <c r="D716" s="1279"/>
      <c r="E716" s="1279"/>
      <c r="F716" s="1279"/>
    </row>
    <row r="717" spans="1:6" x14ac:dyDescent="0.3">
      <c r="A717" s="360"/>
      <c r="C717" s="365"/>
      <c r="D717" s="365" t="str">
        <f ca="1">' '!$A$512</f>
        <v>Berechnung</v>
      </c>
      <c r="E717" s="365"/>
      <c r="F717" s="365"/>
    </row>
    <row r="718" spans="1:6" x14ac:dyDescent="0.3">
      <c r="A718" s="360"/>
      <c r="C718" s="1279"/>
      <c r="D718" s="1279"/>
      <c r="E718" s="1279" t="s">
        <v>1014</v>
      </c>
      <c r="F718" s="1279"/>
    </row>
    <row r="719" spans="1:6" x14ac:dyDescent="0.3">
      <c r="A719" s="360"/>
      <c r="C719" s="365"/>
      <c r="D719" s="366" t="str">
        <f ca="1">' '!$A$514</f>
        <v>Quelle</v>
      </c>
      <c r="E719" s="365" t="str">
        <f ca="1">' '!$A$515</f>
        <v>Erhebungszeitpunkt &amp; Branchenvergleich</v>
      </c>
      <c r="F719" s="365"/>
    </row>
    <row r="720" spans="1:6" x14ac:dyDescent="0.3">
      <c r="A720" s="360"/>
      <c r="C720" s="1280"/>
      <c r="D720" s="1281"/>
      <c r="E720" s="1280"/>
      <c r="F720" s="1281"/>
    </row>
    <row r="721" spans="1:6" x14ac:dyDescent="0.3">
      <c r="A721" s="360"/>
      <c r="C721" s="1280"/>
      <c r="D721" s="1281"/>
      <c r="E721" s="1280"/>
      <c r="F721" s="1281"/>
    </row>
    <row r="722" spans="1:6" x14ac:dyDescent="0.3">
      <c r="A722" s="360"/>
      <c r="C722" s="1280"/>
      <c r="D722" s="1281"/>
      <c r="E722" s="1280"/>
      <c r="F722" s="1281"/>
    </row>
    <row r="723" spans="1:6" x14ac:dyDescent="0.3">
      <c r="A723" s="360"/>
      <c r="C723" s="365"/>
      <c r="D723" s="365"/>
      <c r="E723" s="365"/>
      <c r="F723" s="365"/>
    </row>
    <row r="724" spans="1:6" ht="15.6" x14ac:dyDescent="0.3">
      <c r="A724" s="360"/>
      <c r="D724" s="361"/>
    </row>
    <row r="725" spans="1:6" ht="24" customHeight="1" x14ac:dyDescent="0.3">
      <c r="A725" s="360"/>
      <c r="C725" s="362" t="s">
        <v>985</v>
      </c>
      <c r="D725" s="363">
        <f>_o61</f>
        <v>0</v>
      </c>
      <c r="E725" s="364"/>
      <c r="F725" s="364"/>
    </row>
    <row r="726" spans="1:6" x14ac:dyDescent="0.3">
      <c r="A726" s="360"/>
    </row>
    <row r="727" spans="1:6" x14ac:dyDescent="0.3">
      <c r="A727" s="360"/>
      <c r="C727" s="365"/>
      <c r="D727" s="365" t="str">
        <f ca="1">' '!$A$513</f>
        <v>Beschreibung/Bemerkungen</v>
      </c>
      <c r="E727" s="365"/>
      <c r="F727" s="365"/>
    </row>
    <row r="728" spans="1:6" x14ac:dyDescent="0.3">
      <c r="A728" s="360"/>
      <c r="C728" s="1279"/>
      <c r="D728" s="1279"/>
      <c r="E728" s="1279"/>
      <c r="F728" s="1279"/>
    </row>
    <row r="729" spans="1:6" x14ac:dyDescent="0.3">
      <c r="A729" s="360"/>
      <c r="C729" s="365"/>
      <c r="D729" s="365" t="str">
        <f ca="1">' '!$A$512</f>
        <v>Berechnung</v>
      </c>
      <c r="E729" s="365"/>
      <c r="F729" s="365"/>
    </row>
    <row r="730" spans="1:6" x14ac:dyDescent="0.3">
      <c r="A730" s="360"/>
      <c r="C730" s="1279"/>
      <c r="D730" s="1279"/>
      <c r="E730" s="1279" t="s">
        <v>1014</v>
      </c>
      <c r="F730" s="1279"/>
    </row>
    <row r="731" spans="1:6" x14ac:dyDescent="0.3">
      <c r="A731" s="360"/>
      <c r="C731" s="365"/>
      <c r="D731" s="366" t="str">
        <f ca="1">' '!$A$514</f>
        <v>Quelle</v>
      </c>
      <c r="E731" s="365" t="str">
        <f ca="1">' '!$A$515</f>
        <v>Erhebungszeitpunkt &amp; Branchenvergleich</v>
      </c>
      <c r="F731" s="365"/>
    </row>
    <row r="732" spans="1:6" x14ac:dyDescent="0.3">
      <c r="A732" s="360"/>
      <c r="C732" s="1280"/>
      <c r="D732" s="1281"/>
      <c r="E732" s="1280"/>
      <c r="F732" s="1281"/>
    </row>
    <row r="733" spans="1:6" x14ac:dyDescent="0.3">
      <c r="A733" s="360"/>
      <c r="C733" s="1280"/>
      <c r="D733" s="1281"/>
      <c r="E733" s="1280"/>
      <c r="F733" s="1281"/>
    </row>
    <row r="734" spans="1:6" x14ac:dyDescent="0.3">
      <c r="A734" s="360"/>
      <c r="C734" s="1280"/>
      <c r="D734" s="1281"/>
      <c r="E734" s="1280"/>
      <c r="F734" s="1281"/>
    </row>
    <row r="735" spans="1:6" x14ac:dyDescent="0.3">
      <c r="A735" s="360"/>
      <c r="C735" s="365"/>
      <c r="D735" s="365"/>
      <c r="E735" s="365"/>
      <c r="F735" s="365"/>
    </row>
    <row r="736" spans="1:6" ht="15.6" x14ac:dyDescent="0.3">
      <c r="A736" s="360"/>
      <c r="D736" s="361"/>
    </row>
    <row r="737" spans="1:6" ht="24" customHeight="1" x14ac:dyDescent="0.3">
      <c r="A737" s="360"/>
      <c r="C737" s="362" t="s">
        <v>986</v>
      </c>
      <c r="D737" s="363">
        <f>_o62</f>
        <v>0</v>
      </c>
      <c r="E737" s="364"/>
      <c r="F737" s="364"/>
    </row>
    <row r="738" spans="1:6" x14ac:dyDescent="0.3">
      <c r="A738" s="360"/>
    </row>
    <row r="739" spans="1:6" x14ac:dyDescent="0.3">
      <c r="A739" s="360"/>
      <c r="C739" s="365"/>
      <c r="D739" s="365" t="str">
        <f ca="1">' '!$A$513</f>
        <v>Beschreibung/Bemerkungen</v>
      </c>
      <c r="E739" s="365"/>
      <c r="F739" s="365"/>
    </row>
    <row r="740" spans="1:6" x14ac:dyDescent="0.3">
      <c r="A740" s="360"/>
      <c r="C740" s="1279"/>
      <c r="D740" s="1279"/>
      <c r="E740" s="1279"/>
      <c r="F740" s="1279"/>
    </row>
    <row r="741" spans="1:6" x14ac:dyDescent="0.3">
      <c r="A741" s="360"/>
      <c r="C741" s="365"/>
      <c r="D741" s="365" t="str">
        <f ca="1">' '!$A$512</f>
        <v>Berechnung</v>
      </c>
      <c r="E741" s="365"/>
      <c r="F741" s="365"/>
    </row>
    <row r="742" spans="1:6" x14ac:dyDescent="0.3">
      <c r="A742" s="360"/>
      <c r="C742" s="1279"/>
      <c r="D742" s="1279"/>
      <c r="E742" s="1279" t="s">
        <v>1014</v>
      </c>
      <c r="F742" s="1279"/>
    </row>
    <row r="743" spans="1:6" x14ac:dyDescent="0.3">
      <c r="A743" s="360"/>
      <c r="C743" s="365"/>
      <c r="D743" s="366" t="str">
        <f ca="1">' '!$A$514</f>
        <v>Quelle</v>
      </c>
      <c r="E743" s="365" t="str">
        <f ca="1">' '!$A$515</f>
        <v>Erhebungszeitpunkt &amp; Branchenvergleich</v>
      </c>
      <c r="F743" s="365"/>
    </row>
    <row r="744" spans="1:6" x14ac:dyDescent="0.3">
      <c r="A744" s="360"/>
      <c r="C744" s="1280"/>
      <c r="D744" s="1281"/>
      <c r="E744" s="1280"/>
      <c r="F744" s="1281"/>
    </row>
    <row r="745" spans="1:6" x14ac:dyDescent="0.3">
      <c r="A745" s="360"/>
      <c r="C745" s="1280"/>
      <c r="D745" s="1281"/>
      <c r="E745" s="1280"/>
      <c r="F745" s="1281"/>
    </row>
    <row r="746" spans="1:6" x14ac:dyDescent="0.3">
      <c r="A746" s="360"/>
      <c r="C746" s="1280"/>
      <c r="D746" s="1281"/>
      <c r="E746" s="1280"/>
      <c r="F746" s="1281"/>
    </row>
    <row r="747" spans="1:6" x14ac:dyDescent="0.3">
      <c r="A747" s="360"/>
      <c r="C747" s="365"/>
      <c r="D747" s="365"/>
      <c r="E747" s="365"/>
      <c r="F747" s="365"/>
    </row>
    <row r="748" spans="1:6" ht="15.6" x14ac:dyDescent="0.3">
      <c r="A748" s="360"/>
      <c r="D748" s="361"/>
    </row>
    <row r="749" spans="1:6" ht="24" customHeight="1" x14ac:dyDescent="0.3">
      <c r="A749" s="360"/>
      <c r="C749" s="362" t="s">
        <v>988</v>
      </c>
      <c r="D749" s="363">
        <f>_o63</f>
        <v>0</v>
      </c>
      <c r="E749" s="364"/>
      <c r="F749" s="364"/>
    </row>
    <row r="750" spans="1:6" x14ac:dyDescent="0.3">
      <c r="A750" s="360"/>
    </row>
    <row r="751" spans="1:6" x14ac:dyDescent="0.3">
      <c r="A751" s="360"/>
      <c r="C751" s="365"/>
      <c r="D751" s="365" t="str">
        <f ca="1">' '!$A$513</f>
        <v>Beschreibung/Bemerkungen</v>
      </c>
      <c r="E751" s="365"/>
      <c r="F751" s="365"/>
    </row>
    <row r="752" spans="1:6" x14ac:dyDescent="0.3">
      <c r="A752" s="360"/>
      <c r="C752" s="1279"/>
      <c r="D752" s="1279"/>
      <c r="E752" s="1279"/>
      <c r="F752" s="1279"/>
    </row>
    <row r="753" spans="1:6" x14ac:dyDescent="0.3">
      <c r="A753" s="360"/>
      <c r="C753" s="365"/>
      <c r="D753" s="365" t="str">
        <f ca="1">' '!$A$512</f>
        <v>Berechnung</v>
      </c>
      <c r="E753" s="365"/>
      <c r="F753" s="365"/>
    </row>
    <row r="754" spans="1:6" x14ac:dyDescent="0.3">
      <c r="A754" s="360"/>
      <c r="C754" s="1279"/>
      <c r="D754" s="1279"/>
      <c r="E754" s="1279" t="s">
        <v>1014</v>
      </c>
      <c r="F754" s="1279"/>
    </row>
    <row r="755" spans="1:6" x14ac:dyDescent="0.3">
      <c r="A755" s="360"/>
      <c r="C755" s="365"/>
      <c r="D755" s="366" t="str">
        <f ca="1">' '!$A$514</f>
        <v>Quelle</v>
      </c>
      <c r="E755" s="365" t="str">
        <f ca="1">' '!$A$515</f>
        <v>Erhebungszeitpunkt &amp; Branchenvergleich</v>
      </c>
      <c r="F755" s="365"/>
    </row>
    <row r="756" spans="1:6" x14ac:dyDescent="0.3">
      <c r="A756" s="360"/>
      <c r="C756" s="1280"/>
      <c r="D756" s="1281"/>
      <c r="E756" s="1280"/>
      <c r="F756" s="1281"/>
    </row>
    <row r="757" spans="1:6" x14ac:dyDescent="0.3">
      <c r="A757" s="360"/>
      <c r="C757" s="1280"/>
      <c r="D757" s="1281"/>
      <c r="E757" s="1280"/>
      <c r="F757" s="1281"/>
    </row>
    <row r="758" spans="1:6" x14ac:dyDescent="0.3">
      <c r="A758" s="360"/>
      <c r="C758" s="1280"/>
      <c r="D758" s="1281"/>
      <c r="E758" s="1280"/>
      <c r="F758" s="1281"/>
    </row>
    <row r="759" spans="1:6" x14ac:dyDescent="0.3">
      <c r="A759" s="360"/>
      <c r="C759" s="365"/>
      <c r="D759" s="365"/>
      <c r="E759" s="365"/>
      <c r="F759" s="365"/>
    </row>
    <row r="760" spans="1:6" ht="15.6" x14ac:dyDescent="0.3">
      <c r="A760" s="360"/>
      <c r="D760" s="361"/>
    </row>
    <row r="761" spans="1:6" ht="24" customHeight="1" x14ac:dyDescent="0.3">
      <c r="A761" s="360"/>
      <c r="C761" s="362" t="s">
        <v>989</v>
      </c>
      <c r="D761" s="363">
        <f>_o64</f>
        <v>0</v>
      </c>
      <c r="E761" s="364"/>
      <c r="F761" s="364"/>
    </row>
    <row r="762" spans="1:6" x14ac:dyDescent="0.3">
      <c r="A762" s="360"/>
    </row>
    <row r="763" spans="1:6" x14ac:dyDescent="0.3">
      <c r="A763" s="360"/>
      <c r="C763" s="365"/>
      <c r="D763" s="365" t="str">
        <f ca="1">' '!$A$513</f>
        <v>Beschreibung/Bemerkungen</v>
      </c>
      <c r="E763" s="365"/>
      <c r="F763" s="365"/>
    </row>
    <row r="764" spans="1:6" x14ac:dyDescent="0.3">
      <c r="A764" s="360"/>
      <c r="C764" s="1279"/>
      <c r="D764" s="1279"/>
      <c r="E764" s="1279"/>
      <c r="F764" s="1279"/>
    </row>
    <row r="765" spans="1:6" x14ac:dyDescent="0.3">
      <c r="A765" s="360"/>
      <c r="C765" s="365"/>
      <c r="D765" s="365" t="str">
        <f ca="1">' '!$A$512</f>
        <v>Berechnung</v>
      </c>
      <c r="E765" s="365"/>
      <c r="F765" s="365"/>
    </row>
    <row r="766" spans="1:6" x14ac:dyDescent="0.3">
      <c r="A766" s="360"/>
      <c r="C766" s="1279"/>
      <c r="D766" s="1279"/>
      <c r="E766" s="1279" t="s">
        <v>1014</v>
      </c>
      <c r="F766" s="1279"/>
    </row>
    <row r="767" spans="1:6" x14ac:dyDescent="0.3">
      <c r="A767" s="360"/>
      <c r="C767" s="365"/>
      <c r="D767" s="366" t="str">
        <f ca="1">' '!$A$514</f>
        <v>Quelle</v>
      </c>
      <c r="E767" s="365" t="str">
        <f ca="1">' '!$A$515</f>
        <v>Erhebungszeitpunkt &amp; Branchenvergleich</v>
      </c>
      <c r="F767" s="365"/>
    </row>
    <row r="768" spans="1:6" x14ac:dyDescent="0.3">
      <c r="A768" s="360"/>
      <c r="C768" s="1280"/>
      <c r="D768" s="1281"/>
      <c r="E768" s="1280"/>
      <c r="F768" s="1281"/>
    </row>
    <row r="769" spans="1:6" x14ac:dyDescent="0.3">
      <c r="A769" s="360"/>
      <c r="C769" s="1280"/>
      <c r="D769" s="1281"/>
      <c r="E769" s="1280"/>
      <c r="F769" s="1281"/>
    </row>
    <row r="770" spans="1:6" x14ac:dyDescent="0.3">
      <c r="A770" s="360"/>
      <c r="C770" s="1280"/>
      <c r="D770" s="1281"/>
      <c r="E770" s="1280"/>
      <c r="F770" s="1281"/>
    </row>
    <row r="771" spans="1:6" x14ac:dyDescent="0.3">
      <c r="A771" s="360"/>
      <c r="C771" s="365"/>
      <c r="D771" s="365"/>
      <c r="E771" s="365"/>
      <c r="F771" s="365"/>
    </row>
    <row r="772" spans="1:6" ht="15.6" x14ac:dyDescent="0.3">
      <c r="A772" s="360"/>
      <c r="D772" s="361"/>
    </row>
    <row r="773" spans="1:6" ht="24" customHeight="1" x14ac:dyDescent="0.3">
      <c r="A773" s="360"/>
      <c r="C773" s="362" t="s">
        <v>991</v>
      </c>
      <c r="D773" s="363">
        <f>_o65</f>
        <v>0</v>
      </c>
      <c r="E773" s="364"/>
      <c r="F773" s="364"/>
    </row>
    <row r="774" spans="1:6" x14ac:dyDescent="0.3">
      <c r="A774" s="360"/>
    </row>
    <row r="775" spans="1:6" x14ac:dyDescent="0.3">
      <c r="A775" s="360"/>
      <c r="C775" s="365"/>
      <c r="D775" s="365" t="str">
        <f ca="1">' '!$A$513</f>
        <v>Beschreibung/Bemerkungen</v>
      </c>
      <c r="E775" s="365"/>
      <c r="F775" s="365"/>
    </row>
    <row r="776" spans="1:6" x14ac:dyDescent="0.3">
      <c r="A776" s="360"/>
      <c r="C776" s="1279"/>
      <c r="D776" s="1279"/>
      <c r="E776" s="1279"/>
      <c r="F776" s="1279"/>
    </row>
    <row r="777" spans="1:6" x14ac:dyDescent="0.3">
      <c r="A777" s="360"/>
      <c r="C777" s="365"/>
      <c r="D777" s="365" t="str">
        <f ca="1">' '!$A$512</f>
        <v>Berechnung</v>
      </c>
      <c r="E777" s="365"/>
      <c r="F777" s="365"/>
    </row>
    <row r="778" spans="1:6" x14ac:dyDescent="0.3">
      <c r="A778" s="360"/>
      <c r="C778" s="1279"/>
      <c r="D778" s="1279"/>
      <c r="E778" s="1279" t="s">
        <v>1014</v>
      </c>
      <c r="F778" s="1279"/>
    </row>
    <row r="779" spans="1:6" x14ac:dyDescent="0.3">
      <c r="A779" s="360"/>
      <c r="C779" s="365"/>
      <c r="D779" s="366" t="str">
        <f ca="1">' '!$A$514</f>
        <v>Quelle</v>
      </c>
      <c r="E779" s="365" t="str">
        <f ca="1">' '!$A$515</f>
        <v>Erhebungszeitpunkt &amp; Branchenvergleich</v>
      </c>
      <c r="F779" s="365"/>
    </row>
    <row r="780" spans="1:6" x14ac:dyDescent="0.3">
      <c r="A780" s="360"/>
      <c r="C780" s="1280"/>
      <c r="D780" s="1281"/>
      <c r="E780" s="1280"/>
      <c r="F780" s="1281"/>
    </row>
    <row r="781" spans="1:6" x14ac:dyDescent="0.3">
      <c r="A781" s="360"/>
      <c r="C781" s="1280"/>
      <c r="D781" s="1281"/>
      <c r="E781" s="1280"/>
      <c r="F781" s="1281"/>
    </row>
    <row r="782" spans="1:6" x14ac:dyDescent="0.3">
      <c r="A782" s="360"/>
      <c r="C782" s="1280"/>
      <c r="D782" s="1281"/>
      <c r="E782" s="1280"/>
      <c r="F782" s="1281"/>
    </row>
    <row r="783" spans="1:6" x14ac:dyDescent="0.3">
      <c r="A783" s="360"/>
      <c r="C783" s="365"/>
      <c r="D783" s="365"/>
      <c r="E783" s="365"/>
      <c r="F783" s="365"/>
    </row>
    <row r="784" spans="1:6" ht="15.6" x14ac:dyDescent="0.3">
      <c r="A784" s="360"/>
      <c r="D784" s="361"/>
    </row>
    <row r="785" spans="1:6" ht="24" customHeight="1" x14ac:dyDescent="0.3">
      <c r="A785" s="360"/>
      <c r="C785" s="362" t="s">
        <v>992</v>
      </c>
      <c r="D785" s="363">
        <f>_o66</f>
        <v>0</v>
      </c>
      <c r="E785" s="364"/>
      <c r="F785" s="364"/>
    </row>
    <row r="786" spans="1:6" x14ac:dyDescent="0.3">
      <c r="A786" s="360"/>
    </row>
    <row r="787" spans="1:6" x14ac:dyDescent="0.3">
      <c r="A787" s="360"/>
      <c r="C787" s="365"/>
      <c r="D787" s="365" t="str">
        <f ca="1">' '!$A$513</f>
        <v>Beschreibung/Bemerkungen</v>
      </c>
      <c r="E787" s="365"/>
      <c r="F787" s="365"/>
    </row>
    <row r="788" spans="1:6" x14ac:dyDescent="0.3">
      <c r="A788" s="360"/>
      <c r="C788" s="1279"/>
      <c r="D788" s="1279"/>
      <c r="E788" s="1279"/>
      <c r="F788" s="1279"/>
    </row>
    <row r="789" spans="1:6" x14ac:dyDescent="0.3">
      <c r="A789" s="360"/>
      <c r="C789" s="365"/>
      <c r="D789" s="365" t="str">
        <f ca="1">' '!$A$512</f>
        <v>Berechnung</v>
      </c>
      <c r="E789" s="365"/>
      <c r="F789" s="365"/>
    </row>
    <row r="790" spans="1:6" x14ac:dyDescent="0.3">
      <c r="A790" s="360"/>
      <c r="C790" s="1279"/>
      <c r="D790" s="1279"/>
      <c r="E790" s="1279" t="s">
        <v>1014</v>
      </c>
      <c r="F790" s="1279"/>
    </row>
    <row r="791" spans="1:6" x14ac:dyDescent="0.3">
      <c r="A791" s="360"/>
      <c r="C791" s="365"/>
      <c r="D791" s="366" t="str">
        <f ca="1">' '!$A$514</f>
        <v>Quelle</v>
      </c>
      <c r="E791" s="365" t="str">
        <f ca="1">' '!$A$515</f>
        <v>Erhebungszeitpunkt &amp; Branchenvergleich</v>
      </c>
      <c r="F791" s="365"/>
    </row>
    <row r="792" spans="1:6" x14ac:dyDescent="0.3">
      <c r="A792" s="360"/>
      <c r="C792" s="1280"/>
      <c r="D792" s="1281"/>
      <c r="E792" s="1280"/>
      <c r="F792" s="1281"/>
    </row>
    <row r="793" spans="1:6" x14ac:dyDescent="0.3">
      <c r="A793" s="360"/>
      <c r="C793" s="1280"/>
      <c r="D793" s="1281"/>
      <c r="E793" s="1280"/>
      <c r="F793" s="1281"/>
    </row>
    <row r="794" spans="1:6" x14ac:dyDescent="0.3">
      <c r="A794" s="360"/>
      <c r="C794" s="1280"/>
      <c r="D794" s="1281"/>
      <c r="E794" s="1280"/>
      <c r="F794" s="1281"/>
    </row>
    <row r="795" spans="1:6" x14ac:dyDescent="0.3">
      <c r="A795" s="360"/>
      <c r="C795" s="365"/>
      <c r="D795" s="365"/>
      <c r="E795" s="365"/>
      <c r="F795" s="365"/>
    </row>
    <row r="796" spans="1:6" ht="15.6" x14ac:dyDescent="0.3">
      <c r="A796" s="360"/>
      <c r="D796" s="361"/>
    </row>
    <row r="797" spans="1:6" ht="24" customHeight="1" x14ac:dyDescent="0.3">
      <c r="A797" s="360"/>
      <c r="C797" s="362" t="s">
        <v>994</v>
      </c>
      <c r="D797" s="363">
        <f>_o67</f>
        <v>0</v>
      </c>
      <c r="E797" s="364"/>
      <c r="F797" s="364"/>
    </row>
    <row r="798" spans="1:6" x14ac:dyDescent="0.3">
      <c r="A798" s="360"/>
    </row>
    <row r="799" spans="1:6" x14ac:dyDescent="0.3">
      <c r="A799" s="360"/>
      <c r="C799" s="365"/>
      <c r="D799" s="365" t="str">
        <f ca="1">' '!$A$513</f>
        <v>Beschreibung/Bemerkungen</v>
      </c>
      <c r="E799" s="365"/>
      <c r="F799" s="365"/>
    </row>
    <row r="800" spans="1:6" x14ac:dyDescent="0.3">
      <c r="A800" s="360"/>
      <c r="C800" s="1279"/>
      <c r="D800" s="1279"/>
      <c r="E800" s="1279"/>
      <c r="F800" s="1279"/>
    </row>
    <row r="801" spans="1:6" x14ac:dyDescent="0.3">
      <c r="A801" s="360"/>
      <c r="C801" s="365"/>
      <c r="D801" s="365" t="str">
        <f ca="1">' '!$A$512</f>
        <v>Berechnung</v>
      </c>
      <c r="E801" s="365"/>
      <c r="F801" s="365"/>
    </row>
    <row r="802" spans="1:6" x14ac:dyDescent="0.3">
      <c r="A802" s="360"/>
      <c r="C802" s="1279"/>
      <c r="D802" s="1279"/>
      <c r="E802" s="1279" t="s">
        <v>1014</v>
      </c>
      <c r="F802" s="1279"/>
    </row>
    <row r="803" spans="1:6" x14ac:dyDescent="0.3">
      <c r="A803" s="360"/>
      <c r="C803" s="365"/>
      <c r="D803" s="366" t="str">
        <f ca="1">' '!$A$514</f>
        <v>Quelle</v>
      </c>
      <c r="E803" s="365" t="str">
        <f ca="1">' '!$A$515</f>
        <v>Erhebungszeitpunkt &amp; Branchenvergleich</v>
      </c>
      <c r="F803" s="365"/>
    </row>
    <row r="804" spans="1:6" x14ac:dyDescent="0.3">
      <c r="A804" s="360"/>
      <c r="C804" s="1280"/>
      <c r="D804" s="1281"/>
      <c r="E804" s="1280"/>
      <c r="F804" s="1281"/>
    </row>
    <row r="805" spans="1:6" x14ac:dyDescent="0.3">
      <c r="A805" s="360"/>
      <c r="C805" s="1280"/>
      <c r="D805" s="1281"/>
      <c r="E805" s="1280"/>
      <c r="F805" s="1281"/>
    </row>
    <row r="806" spans="1:6" x14ac:dyDescent="0.3">
      <c r="A806" s="360"/>
      <c r="C806" s="1280"/>
      <c r="D806" s="1281"/>
      <c r="E806" s="1280"/>
      <c r="F806" s="1281"/>
    </row>
    <row r="807" spans="1:6" x14ac:dyDescent="0.3">
      <c r="A807" s="360"/>
      <c r="C807" s="365"/>
      <c r="D807" s="365"/>
      <c r="E807" s="365"/>
      <c r="F807" s="365"/>
    </row>
    <row r="808" spans="1:6" ht="15.6" x14ac:dyDescent="0.3">
      <c r="A808" s="360"/>
      <c r="D808" s="361"/>
    </row>
    <row r="809" spans="1:6" ht="24" customHeight="1" x14ac:dyDescent="0.3">
      <c r="A809" s="360"/>
      <c r="C809" s="362" t="s">
        <v>995</v>
      </c>
      <c r="D809" s="363">
        <f>_o68</f>
        <v>0</v>
      </c>
      <c r="E809" s="364"/>
      <c r="F809" s="364"/>
    </row>
    <row r="810" spans="1:6" x14ac:dyDescent="0.3">
      <c r="A810" s="360"/>
    </row>
    <row r="811" spans="1:6" x14ac:dyDescent="0.3">
      <c r="A811" s="360"/>
      <c r="C811" s="365"/>
      <c r="D811" s="365" t="str">
        <f ca="1">' '!$A$513</f>
        <v>Beschreibung/Bemerkungen</v>
      </c>
      <c r="E811" s="365"/>
      <c r="F811" s="365"/>
    </row>
    <row r="812" spans="1:6" x14ac:dyDescent="0.3">
      <c r="A812" s="360"/>
      <c r="C812" s="1279"/>
      <c r="D812" s="1279"/>
      <c r="E812" s="1279"/>
      <c r="F812" s="1279"/>
    </row>
    <row r="813" spans="1:6" x14ac:dyDescent="0.3">
      <c r="A813" s="360"/>
      <c r="C813" s="365"/>
      <c r="D813" s="365" t="str">
        <f ca="1">' '!$A$512</f>
        <v>Berechnung</v>
      </c>
      <c r="E813" s="365"/>
      <c r="F813" s="365"/>
    </row>
    <row r="814" spans="1:6" x14ac:dyDescent="0.3">
      <c r="A814" s="360"/>
      <c r="C814" s="1279"/>
      <c r="D814" s="1279"/>
      <c r="E814" s="1279" t="s">
        <v>1014</v>
      </c>
      <c r="F814" s="1279"/>
    </row>
    <row r="815" spans="1:6" x14ac:dyDescent="0.3">
      <c r="A815" s="360"/>
      <c r="C815" s="365"/>
      <c r="D815" s="366" t="str">
        <f ca="1">' '!$A$514</f>
        <v>Quelle</v>
      </c>
      <c r="E815" s="365" t="str">
        <f ca="1">' '!$A$515</f>
        <v>Erhebungszeitpunkt &amp; Branchenvergleich</v>
      </c>
      <c r="F815" s="365"/>
    </row>
    <row r="816" spans="1:6" x14ac:dyDescent="0.3">
      <c r="A816" s="360"/>
      <c r="C816" s="1280"/>
      <c r="D816" s="1281"/>
      <c r="E816" s="1280"/>
      <c r="F816" s="1281"/>
    </row>
    <row r="817" spans="1:6" x14ac:dyDescent="0.3">
      <c r="A817" s="360"/>
      <c r="C817" s="1280"/>
      <c r="D817" s="1281"/>
      <c r="E817" s="1280"/>
      <c r="F817" s="1281"/>
    </row>
    <row r="818" spans="1:6" x14ac:dyDescent="0.3">
      <c r="A818" s="360"/>
      <c r="C818" s="1280"/>
      <c r="D818" s="1281"/>
      <c r="E818" s="1280"/>
      <c r="F818" s="1281"/>
    </row>
    <row r="819" spans="1:6" x14ac:dyDescent="0.3">
      <c r="A819" s="360"/>
      <c r="C819" s="365"/>
      <c r="D819" s="365"/>
      <c r="E819" s="365"/>
      <c r="F819" s="365"/>
    </row>
    <row r="820" spans="1:6" ht="15.6" x14ac:dyDescent="0.3">
      <c r="A820" s="360"/>
      <c r="D820" s="361"/>
    </row>
    <row r="821" spans="1:6" ht="24" customHeight="1" x14ac:dyDescent="0.3">
      <c r="A821" s="360"/>
      <c r="C821" s="362" t="s">
        <v>997</v>
      </c>
      <c r="D821" s="363">
        <f>_o69</f>
        <v>0</v>
      </c>
      <c r="E821" s="364"/>
      <c r="F821" s="364"/>
    </row>
    <row r="822" spans="1:6" x14ac:dyDescent="0.3">
      <c r="A822" s="360"/>
    </row>
    <row r="823" spans="1:6" x14ac:dyDescent="0.3">
      <c r="A823" s="360"/>
      <c r="C823" s="365"/>
      <c r="D823" s="365" t="str">
        <f ca="1">' '!$A$513</f>
        <v>Beschreibung/Bemerkungen</v>
      </c>
      <c r="E823" s="365"/>
      <c r="F823" s="365"/>
    </row>
    <row r="824" spans="1:6" x14ac:dyDescent="0.3">
      <c r="A824" s="360"/>
      <c r="C824" s="1279"/>
      <c r="D824" s="1279"/>
      <c r="E824" s="1279"/>
      <c r="F824" s="1279"/>
    </row>
    <row r="825" spans="1:6" x14ac:dyDescent="0.3">
      <c r="A825" s="360"/>
      <c r="C825" s="365"/>
      <c r="D825" s="365" t="str">
        <f ca="1">' '!$A$512</f>
        <v>Berechnung</v>
      </c>
      <c r="E825" s="365"/>
      <c r="F825" s="365"/>
    </row>
    <row r="826" spans="1:6" x14ac:dyDescent="0.3">
      <c r="A826" s="360"/>
      <c r="C826" s="1279"/>
      <c r="D826" s="1279"/>
      <c r="E826" s="1279" t="s">
        <v>1014</v>
      </c>
      <c r="F826" s="1279"/>
    </row>
    <row r="827" spans="1:6" x14ac:dyDescent="0.3">
      <c r="A827" s="360"/>
      <c r="C827" s="365"/>
      <c r="D827" s="366" t="str">
        <f ca="1">' '!$A$514</f>
        <v>Quelle</v>
      </c>
      <c r="E827" s="365" t="str">
        <f ca="1">' '!$A$515</f>
        <v>Erhebungszeitpunkt &amp; Branchenvergleich</v>
      </c>
      <c r="F827" s="365"/>
    </row>
    <row r="828" spans="1:6" x14ac:dyDescent="0.3">
      <c r="A828" s="360"/>
      <c r="C828" s="1280"/>
      <c r="D828" s="1281"/>
      <c r="E828" s="1280"/>
      <c r="F828" s="1281"/>
    </row>
    <row r="829" spans="1:6" x14ac:dyDescent="0.3">
      <c r="A829" s="360"/>
      <c r="C829" s="1280"/>
      <c r="D829" s="1281"/>
      <c r="E829" s="1280"/>
      <c r="F829" s="1281"/>
    </row>
    <row r="830" spans="1:6" x14ac:dyDescent="0.3">
      <c r="A830" s="360"/>
      <c r="C830" s="1280"/>
      <c r="D830" s="1281"/>
      <c r="E830" s="1280"/>
      <c r="F830" s="1281"/>
    </row>
    <row r="831" spans="1:6" x14ac:dyDescent="0.3">
      <c r="A831" s="360"/>
      <c r="C831" s="365"/>
      <c r="D831" s="365"/>
      <c r="E831" s="365"/>
      <c r="F831" s="365"/>
    </row>
    <row r="832" spans="1:6" ht="15.6" x14ac:dyDescent="0.3">
      <c r="A832" s="360"/>
      <c r="D832" s="361"/>
    </row>
    <row r="833" spans="1:6" ht="24" customHeight="1" x14ac:dyDescent="0.3">
      <c r="A833" s="360"/>
      <c r="C833" s="362" t="s">
        <v>998</v>
      </c>
      <c r="D833" s="363">
        <f>_o70</f>
        <v>0</v>
      </c>
      <c r="E833" s="364"/>
      <c r="F833" s="364"/>
    </row>
    <row r="834" spans="1:6" x14ac:dyDescent="0.3">
      <c r="A834" s="360"/>
    </row>
    <row r="835" spans="1:6" x14ac:dyDescent="0.3">
      <c r="A835" s="360"/>
      <c r="C835" s="365"/>
      <c r="D835" s="365" t="str">
        <f ca="1">' '!$A$513</f>
        <v>Beschreibung/Bemerkungen</v>
      </c>
      <c r="E835" s="365"/>
      <c r="F835" s="365"/>
    </row>
    <row r="836" spans="1:6" x14ac:dyDescent="0.3">
      <c r="A836" s="360"/>
      <c r="C836" s="1279"/>
      <c r="D836" s="1279"/>
      <c r="E836" s="1279"/>
      <c r="F836" s="1279"/>
    </row>
    <row r="837" spans="1:6" x14ac:dyDescent="0.3">
      <c r="A837" s="360"/>
      <c r="C837" s="365"/>
      <c r="D837" s="365" t="str">
        <f ca="1">' '!$A$512</f>
        <v>Berechnung</v>
      </c>
      <c r="E837" s="365"/>
      <c r="F837" s="365"/>
    </row>
    <row r="838" spans="1:6" x14ac:dyDescent="0.3">
      <c r="A838" s="360"/>
      <c r="C838" s="1279"/>
      <c r="D838" s="1279"/>
      <c r="E838" s="1279" t="s">
        <v>1014</v>
      </c>
      <c r="F838" s="1279"/>
    </row>
    <row r="839" spans="1:6" x14ac:dyDescent="0.3">
      <c r="A839" s="360"/>
      <c r="C839" s="365"/>
      <c r="D839" s="366" t="str">
        <f ca="1">' '!$A$514</f>
        <v>Quelle</v>
      </c>
      <c r="E839" s="365" t="str">
        <f ca="1">' '!$A$515</f>
        <v>Erhebungszeitpunkt &amp; Branchenvergleich</v>
      </c>
      <c r="F839" s="365"/>
    </row>
    <row r="840" spans="1:6" x14ac:dyDescent="0.3">
      <c r="A840" s="360"/>
      <c r="C840" s="1280"/>
      <c r="D840" s="1281"/>
      <c r="E840" s="1280"/>
      <c r="F840" s="1281"/>
    </row>
    <row r="841" spans="1:6" x14ac:dyDescent="0.3">
      <c r="A841" s="360"/>
      <c r="C841" s="1280"/>
      <c r="D841" s="1281"/>
      <c r="E841" s="1280"/>
      <c r="F841" s="1281"/>
    </row>
    <row r="842" spans="1:6" x14ac:dyDescent="0.3">
      <c r="A842" s="360"/>
      <c r="C842" s="1280"/>
      <c r="D842" s="1281"/>
      <c r="E842" s="1280"/>
      <c r="F842" s="1281"/>
    </row>
    <row r="843" spans="1:6" x14ac:dyDescent="0.3">
      <c r="A843" s="360"/>
      <c r="C843" s="365"/>
      <c r="D843" s="365"/>
      <c r="E843" s="365"/>
      <c r="F843" s="365"/>
    </row>
    <row r="844" spans="1:6" ht="15.6" x14ac:dyDescent="0.3">
      <c r="A844" s="360"/>
      <c r="D844" s="361"/>
    </row>
    <row r="845" spans="1:6" ht="24" customHeight="1" x14ac:dyDescent="0.3">
      <c r="A845" s="360"/>
      <c r="C845" s="362" t="s">
        <v>1000</v>
      </c>
      <c r="D845" s="363">
        <f>_o71</f>
        <v>0</v>
      </c>
      <c r="E845" s="364"/>
      <c r="F845" s="364"/>
    </row>
    <row r="846" spans="1:6" x14ac:dyDescent="0.3">
      <c r="A846" s="360"/>
    </row>
    <row r="847" spans="1:6" x14ac:dyDescent="0.3">
      <c r="A847" s="360"/>
      <c r="C847" s="365"/>
      <c r="D847" s="365" t="str">
        <f ca="1">' '!$A$513</f>
        <v>Beschreibung/Bemerkungen</v>
      </c>
      <c r="E847" s="365"/>
      <c r="F847" s="365"/>
    </row>
    <row r="848" spans="1:6" x14ac:dyDescent="0.3">
      <c r="A848" s="360"/>
      <c r="C848" s="1279"/>
      <c r="D848" s="1279"/>
      <c r="E848" s="1279"/>
      <c r="F848" s="1279"/>
    </row>
    <row r="849" spans="1:6" x14ac:dyDescent="0.3">
      <c r="A849" s="360"/>
      <c r="C849" s="365"/>
      <c r="D849" s="365" t="str">
        <f ca="1">' '!$A$512</f>
        <v>Berechnung</v>
      </c>
      <c r="E849" s="365"/>
      <c r="F849" s="365"/>
    </row>
    <row r="850" spans="1:6" x14ac:dyDescent="0.3">
      <c r="A850" s="360"/>
      <c r="C850" s="1279"/>
      <c r="D850" s="1279"/>
      <c r="E850" s="1279" t="s">
        <v>1014</v>
      </c>
      <c r="F850" s="1279"/>
    </row>
    <row r="851" spans="1:6" x14ac:dyDescent="0.3">
      <c r="A851" s="360"/>
      <c r="C851" s="365"/>
      <c r="D851" s="366" t="str">
        <f ca="1">' '!$A$514</f>
        <v>Quelle</v>
      </c>
      <c r="E851" s="365" t="str">
        <f ca="1">' '!$A$515</f>
        <v>Erhebungszeitpunkt &amp; Branchenvergleich</v>
      </c>
      <c r="F851" s="365"/>
    </row>
    <row r="852" spans="1:6" x14ac:dyDescent="0.3">
      <c r="A852" s="360"/>
      <c r="C852" s="1280"/>
      <c r="D852" s="1281"/>
      <c r="E852" s="1280"/>
      <c r="F852" s="1281"/>
    </row>
    <row r="853" spans="1:6" x14ac:dyDescent="0.3">
      <c r="A853" s="360"/>
      <c r="C853" s="1280"/>
      <c r="D853" s="1281"/>
      <c r="E853" s="1280"/>
      <c r="F853" s="1281"/>
    </row>
    <row r="854" spans="1:6" x14ac:dyDescent="0.3">
      <c r="A854" s="360"/>
      <c r="C854" s="1280"/>
      <c r="D854" s="1281"/>
      <c r="E854" s="1280"/>
      <c r="F854" s="1281"/>
    </row>
    <row r="855" spans="1:6" x14ac:dyDescent="0.3">
      <c r="A855" s="360"/>
      <c r="C855" s="365"/>
      <c r="D855" s="365"/>
      <c r="E855" s="365"/>
      <c r="F855" s="365"/>
    </row>
    <row r="856" spans="1:6" ht="15.6" x14ac:dyDescent="0.3">
      <c r="A856" s="360"/>
      <c r="D856" s="361"/>
    </row>
    <row r="857" spans="1:6" ht="24" customHeight="1" x14ac:dyDescent="0.3">
      <c r="A857" s="360"/>
      <c r="C857" s="362" t="s">
        <v>1001</v>
      </c>
      <c r="D857" s="363">
        <f>_o72</f>
        <v>0</v>
      </c>
      <c r="E857" s="364"/>
      <c r="F857" s="364"/>
    </row>
    <row r="858" spans="1:6" x14ac:dyDescent="0.3">
      <c r="A858" s="360"/>
    </row>
    <row r="859" spans="1:6" x14ac:dyDescent="0.3">
      <c r="A859" s="360"/>
      <c r="C859" s="365"/>
      <c r="D859" s="365" t="str">
        <f ca="1">' '!$A$513</f>
        <v>Beschreibung/Bemerkungen</v>
      </c>
      <c r="E859" s="365"/>
      <c r="F859" s="365"/>
    </row>
    <row r="860" spans="1:6" x14ac:dyDescent="0.3">
      <c r="A860" s="360"/>
      <c r="C860" s="1279"/>
      <c r="D860" s="1279"/>
      <c r="E860" s="1279"/>
      <c r="F860" s="1279"/>
    </row>
    <row r="861" spans="1:6" x14ac:dyDescent="0.3">
      <c r="A861" s="360"/>
      <c r="C861" s="365"/>
      <c r="D861" s="365" t="str">
        <f ca="1">' '!$A$512</f>
        <v>Berechnung</v>
      </c>
      <c r="E861" s="365"/>
      <c r="F861" s="365"/>
    </row>
    <row r="862" spans="1:6" x14ac:dyDescent="0.3">
      <c r="A862" s="360"/>
      <c r="C862" s="1279"/>
      <c r="D862" s="1279"/>
      <c r="E862" s="1279" t="s">
        <v>1014</v>
      </c>
      <c r="F862" s="1279"/>
    </row>
    <row r="863" spans="1:6" x14ac:dyDescent="0.3">
      <c r="A863" s="360"/>
      <c r="C863" s="365"/>
      <c r="D863" s="366" t="str">
        <f ca="1">' '!$A$514</f>
        <v>Quelle</v>
      </c>
      <c r="E863" s="365" t="str">
        <f ca="1">' '!$A$515</f>
        <v>Erhebungszeitpunkt &amp; Branchenvergleich</v>
      </c>
      <c r="F863" s="365"/>
    </row>
    <row r="864" spans="1:6" x14ac:dyDescent="0.3">
      <c r="A864" s="360"/>
      <c r="C864" s="1280"/>
      <c r="D864" s="1281"/>
      <c r="E864" s="1280"/>
      <c r="F864" s="1281"/>
    </row>
    <row r="865" spans="1:6" x14ac:dyDescent="0.3">
      <c r="A865" s="360"/>
      <c r="C865" s="1280"/>
      <c r="D865" s="1281"/>
      <c r="E865" s="1280"/>
      <c r="F865" s="1281"/>
    </row>
    <row r="866" spans="1:6" x14ac:dyDescent="0.3">
      <c r="A866" s="360"/>
      <c r="C866" s="1280"/>
      <c r="D866" s="1281"/>
      <c r="E866" s="1280"/>
      <c r="F866" s="1281"/>
    </row>
    <row r="867" spans="1:6" x14ac:dyDescent="0.3">
      <c r="A867" s="360"/>
      <c r="C867" s="365"/>
      <c r="D867" s="365"/>
      <c r="E867" s="365"/>
      <c r="F867" s="365"/>
    </row>
    <row r="868" spans="1:6" ht="15.6" x14ac:dyDescent="0.3">
      <c r="A868" s="360"/>
      <c r="D868" s="361"/>
    </row>
    <row r="869" spans="1:6" ht="24" customHeight="1" x14ac:dyDescent="0.3">
      <c r="A869" s="360"/>
      <c r="C869" s="362" t="s">
        <v>1003</v>
      </c>
      <c r="D869" s="363">
        <f>_o73</f>
        <v>0</v>
      </c>
      <c r="E869" s="364"/>
      <c r="F869" s="364"/>
    </row>
    <row r="870" spans="1:6" x14ac:dyDescent="0.3">
      <c r="A870" s="360"/>
    </row>
    <row r="871" spans="1:6" x14ac:dyDescent="0.3">
      <c r="A871" s="360"/>
      <c r="C871" s="365"/>
      <c r="D871" s="365" t="str">
        <f ca="1">' '!$A$513</f>
        <v>Beschreibung/Bemerkungen</v>
      </c>
      <c r="E871" s="365"/>
      <c r="F871" s="365"/>
    </row>
    <row r="872" spans="1:6" x14ac:dyDescent="0.3">
      <c r="A872" s="360"/>
      <c r="C872" s="1279"/>
      <c r="D872" s="1279"/>
      <c r="E872" s="1279"/>
      <c r="F872" s="1279"/>
    </row>
    <row r="873" spans="1:6" x14ac:dyDescent="0.3">
      <c r="A873" s="360"/>
      <c r="C873" s="365"/>
      <c r="D873" s="365" t="str">
        <f ca="1">' '!$A$512</f>
        <v>Berechnung</v>
      </c>
      <c r="E873" s="365"/>
      <c r="F873" s="365"/>
    </row>
    <row r="874" spans="1:6" x14ac:dyDescent="0.3">
      <c r="A874" s="360"/>
      <c r="C874" s="1279"/>
      <c r="D874" s="1279"/>
      <c r="E874" s="1279" t="s">
        <v>1014</v>
      </c>
      <c r="F874" s="1279"/>
    </row>
    <row r="875" spans="1:6" x14ac:dyDescent="0.3">
      <c r="A875" s="360"/>
      <c r="C875" s="365"/>
      <c r="D875" s="366" t="str">
        <f ca="1">' '!$A$514</f>
        <v>Quelle</v>
      </c>
      <c r="E875" s="365" t="str">
        <f ca="1">' '!$A$515</f>
        <v>Erhebungszeitpunkt &amp; Branchenvergleich</v>
      </c>
      <c r="F875" s="365"/>
    </row>
    <row r="876" spans="1:6" x14ac:dyDescent="0.3">
      <c r="A876" s="360"/>
      <c r="C876" s="1280"/>
      <c r="D876" s="1281"/>
      <c r="E876" s="1280"/>
      <c r="F876" s="1281"/>
    </row>
    <row r="877" spans="1:6" x14ac:dyDescent="0.3">
      <c r="A877" s="360"/>
      <c r="C877" s="1280"/>
      <c r="D877" s="1281"/>
      <c r="E877" s="1280"/>
      <c r="F877" s="1281"/>
    </row>
    <row r="878" spans="1:6" x14ac:dyDescent="0.3">
      <c r="A878" s="360"/>
      <c r="C878" s="1280"/>
      <c r="D878" s="1281"/>
      <c r="E878" s="1280"/>
      <c r="F878" s="1281"/>
    </row>
    <row r="879" spans="1:6" x14ac:dyDescent="0.3">
      <c r="A879" s="360"/>
      <c r="C879" s="365"/>
      <c r="D879" s="365"/>
      <c r="E879" s="365"/>
      <c r="F879" s="365"/>
    </row>
    <row r="880" spans="1:6" ht="15.6" x14ac:dyDescent="0.3">
      <c r="A880" s="360"/>
      <c r="D880" s="361"/>
    </row>
    <row r="881" spans="1:6" ht="24" customHeight="1" x14ac:dyDescent="0.3">
      <c r="A881" s="360"/>
      <c r="C881" s="362" t="s">
        <v>1004</v>
      </c>
      <c r="D881" s="363">
        <f>_o74</f>
        <v>0</v>
      </c>
      <c r="E881" s="364"/>
      <c r="F881" s="364"/>
    </row>
    <row r="882" spans="1:6" x14ac:dyDescent="0.3">
      <c r="A882" s="360"/>
    </row>
    <row r="883" spans="1:6" x14ac:dyDescent="0.3">
      <c r="A883" s="360"/>
      <c r="C883" s="365"/>
      <c r="D883" s="365" t="str">
        <f ca="1">' '!$A$513</f>
        <v>Beschreibung/Bemerkungen</v>
      </c>
      <c r="E883" s="365"/>
      <c r="F883" s="365"/>
    </row>
    <row r="884" spans="1:6" x14ac:dyDescent="0.3">
      <c r="A884" s="360"/>
      <c r="C884" s="1279"/>
      <c r="D884" s="1279"/>
      <c r="E884" s="1279"/>
      <c r="F884" s="1279"/>
    </row>
    <row r="885" spans="1:6" x14ac:dyDescent="0.3">
      <c r="A885" s="360"/>
      <c r="C885" s="365"/>
      <c r="D885" s="365" t="str">
        <f ca="1">' '!$A$512</f>
        <v>Berechnung</v>
      </c>
      <c r="E885" s="365"/>
      <c r="F885" s="365"/>
    </row>
    <row r="886" spans="1:6" x14ac:dyDescent="0.3">
      <c r="A886" s="360"/>
      <c r="C886" s="1279"/>
      <c r="D886" s="1279"/>
      <c r="E886" s="1279" t="s">
        <v>1014</v>
      </c>
      <c r="F886" s="1279"/>
    </row>
    <row r="887" spans="1:6" x14ac:dyDescent="0.3">
      <c r="A887" s="360"/>
      <c r="C887" s="365"/>
      <c r="D887" s="366" t="str">
        <f ca="1">' '!$A$514</f>
        <v>Quelle</v>
      </c>
      <c r="E887" s="365" t="str">
        <f ca="1">' '!$A$515</f>
        <v>Erhebungszeitpunkt &amp; Branchenvergleich</v>
      </c>
      <c r="F887" s="365"/>
    </row>
    <row r="888" spans="1:6" x14ac:dyDescent="0.3">
      <c r="A888" s="360"/>
      <c r="C888" s="1280"/>
      <c r="D888" s="1281"/>
      <c r="E888" s="1280"/>
      <c r="F888" s="1281"/>
    </row>
    <row r="889" spans="1:6" x14ac:dyDescent="0.3">
      <c r="A889" s="360"/>
      <c r="C889" s="1280"/>
      <c r="D889" s="1281"/>
      <c r="E889" s="1280"/>
      <c r="F889" s="1281"/>
    </row>
    <row r="890" spans="1:6" x14ac:dyDescent="0.3">
      <c r="A890" s="360"/>
      <c r="C890" s="1280"/>
      <c r="D890" s="1281"/>
      <c r="E890" s="1280"/>
      <c r="F890" s="1281"/>
    </row>
    <row r="891" spans="1:6" x14ac:dyDescent="0.3">
      <c r="A891" s="360"/>
      <c r="C891" s="365"/>
      <c r="D891" s="365"/>
      <c r="E891" s="365"/>
      <c r="F891" s="365"/>
    </row>
    <row r="892" spans="1:6" ht="15.6" x14ac:dyDescent="0.3">
      <c r="A892" s="360"/>
      <c r="D892" s="361"/>
    </row>
    <row r="893" spans="1:6" ht="24" customHeight="1" x14ac:dyDescent="0.3">
      <c r="A893" s="360"/>
      <c r="C893" s="362" t="s">
        <v>1006</v>
      </c>
      <c r="D893" s="363">
        <f>_o75</f>
        <v>0</v>
      </c>
      <c r="E893" s="364"/>
      <c r="F893" s="364"/>
    </row>
    <row r="894" spans="1:6" x14ac:dyDescent="0.3">
      <c r="A894" s="360"/>
    </row>
    <row r="895" spans="1:6" x14ac:dyDescent="0.3">
      <c r="A895" s="360"/>
      <c r="C895" s="365"/>
      <c r="D895" s="365" t="str">
        <f ca="1">' '!$A$513</f>
        <v>Beschreibung/Bemerkungen</v>
      </c>
      <c r="E895" s="365"/>
      <c r="F895" s="365"/>
    </row>
    <row r="896" spans="1:6" x14ac:dyDescent="0.3">
      <c r="A896" s="360"/>
      <c r="C896" s="1279"/>
      <c r="D896" s="1279"/>
      <c r="E896" s="1279"/>
      <c r="F896" s="1279"/>
    </row>
    <row r="897" spans="1:6" x14ac:dyDescent="0.3">
      <c r="A897" s="360"/>
      <c r="C897" s="365"/>
      <c r="D897" s="365" t="str">
        <f ca="1">' '!$A$512</f>
        <v>Berechnung</v>
      </c>
      <c r="E897" s="365"/>
      <c r="F897" s="365"/>
    </row>
    <row r="898" spans="1:6" x14ac:dyDescent="0.3">
      <c r="A898" s="360"/>
      <c r="C898" s="1279"/>
      <c r="D898" s="1279"/>
      <c r="E898" s="1279" t="s">
        <v>1014</v>
      </c>
      <c r="F898" s="1279"/>
    </row>
    <row r="899" spans="1:6" x14ac:dyDescent="0.3">
      <c r="A899" s="360"/>
      <c r="C899" s="365"/>
      <c r="D899" s="366" t="str">
        <f ca="1">' '!$A$514</f>
        <v>Quelle</v>
      </c>
      <c r="E899" s="365" t="str">
        <f ca="1">' '!$A$515</f>
        <v>Erhebungszeitpunkt &amp; Branchenvergleich</v>
      </c>
      <c r="F899" s="365"/>
    </row>
    <row r="900" spans="1:6" x14ac:dyDescent="0.3">
      <c r="A900" s="360"/>
      <c r="C900" s="1280"/>
      <c r="D900" s="1281"/>
      <c r="E900" s="1280"/>
      <c r="F900" s="1281"/>
    </row>
    <row r="901" spans="1:6" x14ac:dyDescent="0.3">
      <c r="A901" s="360"/>
      <c r="C901" s="1280"/>
      <c r="D901" s="1281"/>
      <c r="E901" s="1280"/>
      <c r="F901" s="1281"/>
    </row>
    <row r="902" spans="1:6" x14ac:dyDescent="0.3">
      <c r="A902" s="360"/>
      <c r="C902" s="1280"/>
      <c r="D902" s="1281"/>
      <c r="E902" s="1280"/>
      <c r="F902" s="1281"/>
    </row>
    <row r="903" spans="1:6" x14ac:dyDescent="0.3">
      <c r="A903" s="360"/>
      <c r="C903" s="365"/>
      <c r="D903" s="365"/>
      <c r="E903" s="365"/>
      <c r="F903" s="365"/>
    </row>
    <row r="904" spans="1:6" ht="15.6" x14ac:dyDescent="0.3">
      <c r="A904" s="360"/>
      <c r="D904" s="361"/>
    </row>
    <row r="905" spans="1:6" ht="24" customHeight="1" x14ac:dyDescent="0.3">
      <c r="A905" s="360"/>
      <c r="C905" s="362" t="s">
        <v>1007</v>
      </c>
      <c r="D905" s="363">
        <f>_o76</f>
        <v>0</v>
      </c>
      <c r="E905" s="364"/>
      <c r="F905" s="364"/>
    </row>
    <row r="906" spans="1:6" x14ac:dyDescent="0.3">
      <c r="A906" s="360"/>
    </row>
    <row r="907" spans="1:6" x14ac:dyDescent="0.3">
      <c r="A907" s="360"/>
      <c r="C907" s="365"/>
      <c r="D907" s="365" t="str">
        <f ca="1">' '!$A$513</f>
        <v>Beschreibung/Bemerkungen</v>
      </c>
      <c r="E907" s="365"/>
      <c r="F907" s="365"/>
    </row>
    <row r="908" spans="1:6" x14ac:dyDescent="0.3">
      <c r="A908" s="360"/>
      <c r="C908" s="1279"/>
      <c r="D908" s="1279"/>
      <c r="E908" s="1279"/>
      <c r="F908" s="1279"/>
    </row>
    <row r="909" spans="1:6" x14ac:dyDescent="0.3">
      <c r="A909" s="360"/>
      <c r="C909" s="365"/>
      <c r="D909" s="365" t="str">
        <f ca="1">' '!$A$512</f>
        <v>Berechnung</v>
      </c>
      <c r="E909" s="365"/>
      <c r="F909" s="365"/>
    </row>
    <row r="910" spans="1:6" x14ac:dyDescent="0.3">
      <c r="A910" s="360"/>
      <c r="C910" s="1279"/>
      <c r="D910" s="1279"/>
      <c r="E910" s="1279" t="s">
        <v>1014</v>
      </c>
      <c r="F910" s="1279"/>
    </row>
    <row r="911" spans="1:6" x14ac:dyDescent="0.3">
      <c r="A911" s="360"/>
      <c r="C911" s="365"/>
      <c r="D911" s="366" t="str">
        <f ca="1">' '!$A$514</f>
        <v>Quelle</v>
      </c>
      <c r="E911" s="365" t="str">
        <f ca="1">' '!$A$515</f>
        <v>Erhebungszeitpunkt &amp; Branchenvergleich</v>
      </c>
      <c r="F911" s="365"/>
    </row>
    <row r="912" spans="1:6" x14ac:dyDescent="0.3">
      <c r="A912" s="360"/>
      <c r="C912" s="1280"/>
      <c r="D912" s="1281"/>
      <c r="E912" s="1280"/>
      <c r="F912" s="1281"/>
    </row>
    <row r="913" spans="1:6" x14ac:dyDescent="0.3">
      <c r="A913" s="360"/>
      <c r="C913" s="1280"/>
      <c r="D913" s="1281"/>
      <c r="E913" s="1280"/>
      <c r="F913" s="1281"/>
    </row>
    <row r="914" spans="1:6" x14ac:dyDescent="0.3">
      <c r="A914" s="360"/>
      <c r="C914" s="1280"/>
      <c r="D914" s="1281"/>
      <c r="E914" s="1280"/>
      <c r="F914" s="1281"/>
    </row>
    <row r="915" spans="1:6" x14ac:dyDescent="0.3">
      <c r="A915" s="360"/>
      <c r="C915" s="365"/>
      <c r="D915" s="365"/>
      <c r="E915" s="365"/>
      <c r="F915" s="365"/>
    </row>
    <row r="916" spans="1:6" ht="15.6" x14ac:dyDescent="0.3">
      <c r="A916" s="360"/>
      <c r="D916" s="361"/>
    </row>
    <row r="917" spans="1:6" ht="24" customHeight="1" x14ac:dyDescent="0.3">
      <c r="A917" s="360"/>
      <c r="C917" s="362" t="s">
        <v>1009</v>
      </c>
      <c r="D917" s="363">
        <f>_o77</f>
        <v>0</v>
      </c>
      <c r="E917" s="364"/>
      <c r="F917" s="364"/>
    </row>
    <row r="918" spans="1:6" x14ac:dyDescent="0.3">
      <c r="A918" s="360"/>
    </row>
    <row r="919" spans="1:6" x14ac:dyDescent="0.3">
      <c r="A919" s="360"/>
      <c r="C919" s="365"/>
      <c r="D919" s="365" t="str">
        <f ca="1">' '!$A$513</f>
        <v>Beschreibung/Bemerkungen</v>
      </c>
      <c r="E919" s="365"/>
      <c r="F919" s="365"/>
    </row>
    <row r="920" spans="1:6" x14ac:dyDescent="0.3">
      <c r="A920" s="360"/>
      <c r="C920" s="1279"/>
      <c r="D920" s="1279"/>
      <c r="E920" s="1279"/>
      <c r="F920" s="1279"/>
    </row>
    <row r="921" spans="1:6" x14ac:dyDescent="0.3">
      <c r="A921" s="360"/>
      <c r="C921" s="365"/>
      <c r="D921" s="365" t="str">
        <f ca="1">' '!$A$512</f>
        <v>Berechnung</v>
      </c>
      <c r="E921" s="365"/>
      <c r="F921" s="365"/>
    </row>
    <row r="922" spans="1:6" x14ac:dyDescent="0.3">
      <c r="A922" s="360"/>
      <c r="C922" s="1279"/>
      <c r="D922" s="1279"/>
      <c r="E922" s="1279" t="s">
        <v>1014</v>
      </c>
      <c r="F922" s="1279"/>
    </row>
    <row r="923" spans="1:6" x14ac:dyDescent="0.3">
      <c r="A923" s="360"/>
      <c r="C923" s="365"/>
      <c r="D923" s="366" t="str">
        <f ca="1">' '!$A$514</f>
        <v>Quelle</v>
      </c>
      <c r="E923" s="365" t="str">
        <f ca="1">' '!$A$515</f>
        <v>Erhebungszeitpunkt &amp; Branchenvergleich</v>
      </c>
      <c r="F923" s="365"/>
    </row>
    <row r="924" spans="1:6" x14ac:dyDescent="0.3">
      <c r="A924" s="360"/>
      <c r="C924" s="1280"/>
      <c r="D924" s="1281"/>
      <c r="E924" s="1280"/>
      <c r="F924" s="1281"/>
    </row>
    <row r="925" spans="1:6" x14ac:dyDescent="0.3">
      <c r="A925" s="360"/>
      <c r="C925" s="1280"/>
      <c r="D925" s="1281"/>
      <c r="E925" s="1280"/>
      <c r="F925" s="1281"/>
    </row>
    <row r="926" spans="1:6" x14ac:dyDescent="0.3">
      <c r="A926" s="360"/>
      <c r="C926" s="1280"/>
      <c r="D926" s="1281"/>
      <c r="E926" s="1280"/>
      <c r="F926" s="1281"/>
    </row>
    <row r="927" spans="1:6" x14ac:dyDescent="0.3">
      <c r="A927" s="360"/>
      <c r="C927" s="365"/>
      <c r="D927" s="365"/>
      <c r="E927" s="365"/>
      <c r="F927" s="365"/>
    </row>
    <row r="928" spans="1:6" ht="15.6" x14ac:dyDescent="0.3">
      <c r="A928" s="360"/>
      <c r="D928" s="361"/>
    </row>
    <row r="929" spans="1:6" ht="24" customHeight="1" x14ac:dyDescent="0.3">
      <c r="A929" s="360"/>
      <c r="C929" s="362" t="s">
        <v>1010</v>
      </c>
      <c r="D929" s="363">
        <f>_o78</f>
        <v>0</v>
      </c>
      <c r="E929" s="364"/>
      <c r="F929" s="364"/>
    </row>
    <row r="930" spans="1:6" x14ac:dyDescent="0.3">
      <c r="A930" s="360"/>
    </row>
    <row r="931" spans="1:6" x14ac:dyDescent="0.3">
      <c r="A931" s="360"/>
      <c r="C931" s="365"/>
      <c r="D931" s="365" t="str">
        <f ca="1">' '!$A$513</f>
        <v>Beschreibung/Bemerkungen</v>
      </c>
      <c r="E931" s="365"/>
      <c r="F931" s="365"/>
    </row>
    <row r="932" spans="1:6" x14ac:dyDescent="0.3">
      <c r="A932" s="360"/>
      <c r="C932" s="1279"/>
      <c r="D932" s="1279"/>
      <c r="E932" s="1279"/>
      <c r="F932" s="1279"/>
    </row>
    <row r="933" spans="1:6" x14ac:dyDescent="0.3">
      <c r="A933" s="360"/>
      <c r="C933" s="365"/>
      <c r="D933" s="365" t="str">
        <f ca="1">' '!$A$512</f>
        <v>Berechnung</v>
      </c>
      <c r="E933" s="365"/>
      <c r="F933" s="365"/>
    </row>
    <row r="934" spans="1:6" x14ac:dyDescent="0.3">
      <c r="A934" s="360"/>
      <c r="C934" s="1279"/>
      <c r="D934" s="1279"/>
      <c r="E934" s="1279" t="s">
        <v>1014</v>
      </c>
      <c r="F934" s="1279"/>
    </row>
    <row r="935" spans="1:6" x14ac:dyDescent="0.3">
      <c r="A935" s="360"/>
      <c r="C935" s="365"/>
      <c r="D935" s="366" t="str">
        <f ca="1">' '!$A$514</f>
        <v>Quelle</v>
      </c>
      <c r="E935" s="365" t="str">
        <f ca="1">' '!$A$515</f>
        <v>Erhebungszeitpunkt &amp; Branchenvergleich</v>
      </c>
      <c r="F935" s="365"/>
    </row>
    <row r="936" spans="1:6" x14ac:dyDescent="0.3">
      <c r="A936" s="360"/>
      <c r="C936" s="1280"/>
      <c r="D936" s="1281"/>
      <c r="E936" s="1280"/>
      <c r="F936" s="1281"/>
    </row>
    <row r="937" spans="1:6" x14ac:dyDescent="0.3">
      <c r="A937" s="360"/>
      <c r="C937" s="1280"/>
      <c r="D937" s="1281"/>
      <c r="E937" s="1280"/>
      <c r="F937" s="1281"/>
    </row>
    <row r="938" spans="1:6" x14ac:dyDescent="0.3">
      <c r="A938" s="360"/>
      <c r="C938" s="1280"/>
      <c r="D938" s="1281"/>
      <c r="E938" s="1280"/>
      <c r="F938" s="1281"/>
    </row>
    <row r="939" spans="1:6" x14ac:dyDescent="0.3">
      <c r="A939" s="360"/>
      <c r="C939" s="365"/>
      <c r="D939" s="365"/>
      <c r="E939" s="365"/>
      <c r="F939" s="365"/>
    </row>
    <row r="940" spans="1:6" ht="15.6" x14ac:dyDescent="0.3">
      <c r="A940" s="360"/>
      <c r="D940" s="361"/>
    </row>
    <row r="941" spans="1:6" ht="24" customHeight="1" x14ac:dyDescent="0.3">
      <c r="A941" s="360"/>
      <c r="C941" s="362" t="s">
        <v>1012</v>
      </c>
      <c r="D941" s="363">
        <f>_o79</f>
        <v>0</v>
      </c>
      <c r="E941" s="364"/>
      <c r="F941" s="364"/>
    </row>
    <row r="942" spans="1:6" x14ac:dyDescent="0.3">
      <c r="A942" s="360"/>
    </row>
    <row r="943" spans="1:6" x14ac:dyDescent="0.3">
      <c r="A943" s="360"/>
      <c r="C943" s="365"/>
      <c r="D943" s="365" t="str">
        <f ca="1">' '!$A$513</f>
        <v>Beschreibung/Bemerkungen</v>
      </c>
      <c r="E943" s="365"/>
      <c r="F943" s="365"/>
    </row>
    <row r="944" spans="1:6" x14ac:dyDescent="0.3">
      <c r="A944" s="360"/>
      <c r="C944" s="1279"/>
      <c r="D944" s="1279"/>
      <c r="E944" s="1279"/>
      <c r="F944" s="1279"/>
    </row>
    <row r="945" spans="1:6" x14ac:dyDescent="0.3">
      <c r="A945" s="360"/>
      <c r="C945" s="365"/>
      <c r="D945" s="365" t="str">
        <f ca="1">' '!$A$512</f>
        <v>Berechnung</v>
      </c>
      <c r="E945" s="365"/>
      <c r="F945" s="365"/>
    </row>
    <row r="946" spans="1:6" x14ac:dyDescent="0.3">
      <c r="A946" s="360"/>
      <c r="C946" s="1279"/>
      <c r="D946" s="1279"/>
      <c r="E946" s="1279" t="s">
        <v>1014</v>
      </c>
      <c r="F946" s="1279"/>
    </row>
    <row r="947" spans="1:6" x14ac:dyDescent="0.3">
      <c r="A947" s="360"/>
      <c r="C947" s="365"/>
      <c r="D947" s="366" t="str">
        <f ca="1">' '!$A$514</f>
        <v>Quelle</v>
      </c>
      <c r="E947" s="365" t="str">
        <f ca="1">' '!$A$515</f>
        <v>Erhebungszeitpunkt &amp; Branchenvergleich</v>
      </c>
      <c r="F947" s="365"/>
    </row>
    <row r="948" spans="1:6" x14ac:dyDescent="0.3">
      <c r="A948" s="360"/>
      <c r="C948" s="1280"/>
      <c r="D948" s="1281"/>
      <c r="E948" s="1280"/>
      <c r="F948" s="1281"/>
    </row>
    <row r="949" spans="1:6" x14ac:dyDescent="0.3">
      <c r="A949" s="360"/>
      <c r="C949" s="1280"/>
      <c r="D949" s="1281"/>
      <c r="E949" s="1280"/>
      <c r="F949" s="1281"/>
    </row>
    <row r="950" spans="1:6" x14ac:dyDescent="0.3">
      <c r="A950" s="360"/>
      <c r="C950" s="1280"/>
      <c r="D950" s="1281"/>
      <c r="E950" s="1280"/>
      <c r="F950" s="1281"/>
    </row>
    <row r="951" spans="1:6" x14ac:dyDescent="0.3">
      <c r="A951" s="360"/>
      <c r="C951" s="365"/>
      <c r="D951" s="365"/>
      <c r="E951" s="365"/>
      <c r="F951" s="365"/>
    </row>
    <row r="952" spans="1:6" ht="15.6" x14ac:dyDescent="0.3">
      <c r="A952" s="360"/>
      <c r="D952" s="361"/>
    </row>
    <row r="953" spans="1:6" ht="24" customHeight="1" x14ac:dyDescent="0.3">
      <c r="A953" s="360"/>
      <c r="C953" s="362" t="s">
        <v>1013</v>
      </c>
      <c r="D953" s="363">
        <f>_o80</f>
        <v>0</v>
      </c>
      <c r="E953" s="364"/>
      <c r="F953" s="364"/>
    </row>
    <row r="954" spans="1:6" x14ac:dyDescent="0.3">
      <c r="A954" s="360"/>
    </row>
    <row r="955" spans="1:6" x14ac:dyDescent="0.3">
      <c r="A955" s="360"/>
      <c r="C955" s="365"/>
      <c r="D955" s="365" t="str">
        <f ca="1">' '!$A$513</f>
        <v>Beschreibung/Bemerkungen</v>
      </c>
      <c r="E955" s="365"/>
      <c r="F955" s="365"/>
    </row>
    <row r="956" spans="1:6" x14ac:dyDescent="0.3">
      <c r="A956" s="360"/>
      <c r="C956" s="1279"/>
      <c r="D956" s="1279"/>
      <c r="E956" s="1279"/>
      <c r="F956" s="1279"/>
    </row>
    <row r="957" spans="1:6" x14ac:dyDescent="0.3">
      <c r="A957" s="360"/>
      <c r="C957" s="365"/>
      <c r="D957" s="365" t="str">
        <f ca="1">' '!$A$512</f>
        <v>Berechnung</v>
      </c>
      <c r="E957" s="365"/>
      <c r="F957" s="365"/>
    </row>
    <row r="958" spans="1:6" x14ac:dyDescent="0.3">
      <c r="A958" s="360"/>
      <c r="C958" s="1279"/>
      <c r="D958" s="1279"/>
      <c r="E958" s="1279" t="s">
        <v>1014</v>
      </c>
      <c r="F958" s="1279"/>
    </row>
    <row r="959" spans="1:6" x14ac:dyDescent="0.3">
      <c r="A959" s="360"/>
      <c r="C959" s="365"/>
      <c r="D959" s="366" t="str">
        <f ca="1">' '!$A$514</f>
        <v>Quelle</v>
      </c>
      <c r="E959" s="365" t="str">
        <f ca="1">' '!$A$515</f>
        <v>Erhebungszeitpunkt &amp; Branchenvergleich</v>
      </c>
      <c r="F959" s="365"/>
    </row>
    <row r="960" spans="1:6" x14ac:dyDescent="0.3">
      <c r="A960" s="360"/>
      <c r="C960" s="1280"/>
      <c r="D960" s="1281"/>
      <c r="E960" s="1280"/>
      <c r="F960" s="1281"/>
    </row>
    <row r="961" spans="1:6" x14ac:dyDescent="0.3">
      <c r="A961" s="360"/>
      <c r="C961" s="1280"/>
      <c r="D961" s="1281"/>
      <c r="E961" s="1280"/>
      <c r="F961" s="1281"/>
    </row>
    <row r="962" spans="1:6" x14ac:dyDescent="0.3">
      <c r="A962" s="360"/>
      <c r="C962" s="1280"/>
      <c r="D962" s="1281"/>
      <c r="E962" s="1280"/>
      <c r="F962" s="1281"/>
    </row>
    <row r="963" spans="1:6" x14ac:dyDescent="0.3">
      <c r="A963" s="360"/>
      <c r="C963" s="365"/>
      <c r="D963" s="365"/>
      <c r="E963" s="365"/>
      <c r="F963" s="365"/>
    </row>
    <row r="964" spans="1:6" x14ac:dyDescent="0.3">
      <c r="C964" s="130" t="s">
        <v>2795</v>
      </c>
      <c r="D964" s="93"/>
    </row>
  </sheetData>
  <sheetProtection sheet="1" objects="1" scenarios="1" formatCells="0" formatColumns="0" formatRows="0" insertHyperlinks="0" selectLockedCells="1" sort="0" autoFilter="0"/>
  <mergeCells count="320">
    <mergeCell ref="C8:F8"/>
    <mergeCell ref="C10:F10"/>
    <mergeCell ref="C12:D14"/>
    <mergeCell ref="E12:F14"/>
    <mergeCell ref="C20:F20"/>
    <mergeCell ref="C22:F22"/>
    <mergeCell ref="C44:F44"/>
    <mergeCell ref="C46:F46"/>
    <mergeCell ref="C48:D50"/>
    <mergeCell ref="E48:F50"/>
    <mergeCell ref="C56:F56"/>
    <mergeCell ref="C58:F58"/>
    <mergeCell ref="C24:D26"/>
    <mergeCell ref="E24:F26"/>
    <mergeCell ref="C32:F32"/>
    <mergeCell ref="C34:F34"/>
    <mergeCell ref="C36:D38"/>
    <mergeCell ref="E36:F38"/>
    <mergeCell ref="C80:F80"/>
    <mergeCell ref="C82:F82"/>
    <mergeCell ref="C84:D86"/>
    <mergeCell ref="E84:F86"/>
    <mergeCell ref="C92:F92"/>
    <mergeCell ref="C94:F94"/>
    <mergeCell ref="C60:D62"/>
    <mergeCell ref="E60:F62"/>
    <mergeCell ref="C68:F68"/>
    <mergeCell ref="C70:F70"/>
    <mergeCell ref="C72:D74"/>
    <mergeCell ref="E72:F74"/>
    <mergeCell ref="C116:F116"/>
    <mergeCell ref="C118:F118"/>
    <mergeCell ref="C120:D122"/>
    <mergeCell ref="E120:F122"/>
    <mergeCell ref="C128:F128"/>
    <mergeCell ref="C130:F130"/>
    <mergeCell ref="C96:D98"/>
    <mergeCell ref="E96:F98"/>
    <mergeCell ref="C104:F104"/>
    <mergeCell ref="C106:F106"/>
    <mergeCell ref="C108:D110"/>
    <mergeCell ref="E108:F110"/>
    <mergeCell ref="C152:F152"/>
    <mergeCell ref="C154:F154"/>
    <mergeCell ref="C156:D158"/>
    <mergeCell ref="E156:F158"/>
    <mergeCell ref="C164:F164"/>
    <mergeCell ref="C166:F166"/>
    <mergeCell ref="C132:D134"/>
    <mergeCell ref="E132:F134"/>
    <mergeCell ref="C140:F140"/>
    <mergeCell ref="C142:F142"/>
    <mergeCell ref="C144:D146"/>
    <mergeCell ref="E144:F146"/>
    <mergeCell ref="C188:F188"/>
    <mergeCell ref="C190:F190"/>
    <mergeCell ref="C192:D194"/>
    <mergeCell ref="E192:F194"/>
    <mergeCell ref="C200:F200"/>
    <mergeCell ref="C202:F202"/>
    <mergeCell ref="C168:D170"/>
    <mergeCell ref="E168:F170"/>
    <mergeCell ref="C176:F176"/>
    <mergeCell ref="C178:F178"/>
    <mergeCell ref="C180:D182"/>
    <mergeCell ref="E180:F182"/>
    <mergeCell ref="C224:F224"/>
    <mergeCell ref="C226:F226"/>
    <mergeCell ref="C228:D230"/>
    <mergeCell ref="E228:F230"/>
    <mergeCell ref="C236:F236"/>
    <mergeCell ref="C238:F238"/>
    <mergeCell ref="C204:D206"/>
    <mergeCell ref="E204:F206"/>
    <mergeCell ref="C212:F212"/>
    <mergeCell ref="C214:F214"/>
    <mergeCell ref="C216:D218"/>
    <mergeCell ref="E216:F218"/>
    <mergeCell ref="C260:F260"/>
    <mergeCell ref="C262:F262"/>
    <mergeCell ref="C264:D266"/>
    <mergeCell ref="E264:F266"/>
    <mergeCell ref="C272:F272"/>
    <mergeCell ref="C274:F274"/>
    <mergeCell ref="C240:D242"/>
    <mergeCell ref="E240:F242"/>
    <mergeCell ref="C248:F248"/>
    <mergeCell ref="C250:F250"/>
    <mergeCell ref="C252:D254"/>
    <mergeCell ref="E252:F254"/>
    <mergeCell ref="C296:F296"/>
    <mergeCell ref="C298:F298"/>
    <mergeCell ref="C300:D302"/>
    <mergeCell ref="E300:F302"/>
    <mergeCell ref="C308:F308"/>
    <mergeCell ref="C310:F310"/>
    <mergeCell ref="C276:D278"/>
    <mergeCell ref="E276:F278"/>
    <mergeCell ref="C284:F284"/>
    <mergeCell ref="C286:F286"/>
    <mergeCell ref="C288:D290"/>
    <mergeCell ref="E288:F290"/>
    <mergeCell ref="C332:F332"/>
    <mergeCell ref="C334:F334"/>
    <mergeCell ref="C336:D338"/>
    <mergeCell ref="E336:F338"/>
    <mergeCell ref="C344:F344"/>
    <mergeCell ref="C346:F346"/>
    <mergeCell ref="C312:D314"/>
    <mergeCell ref="E312:F314"/>
    <mergeCell ref="C320:F320"/>
    <mergeCell ref="C322:F322"/>
    <mergeCell ref="C324:D326"/>
    <mergeCell ref="E324:F326"/>
    <mergeCell ref="C368:F368"/>
    <mergeCell ref="C370:F370"/>
    <mergeCell ref="C372:D374"/>
    <mergeCell ref="E372:F374"/>
    <mergeCell ref="C380:F380"/>
    <mergeCell ref="C382:F382"/>
    <mergeCell ref="C348:D350"/>
    <mergeCell ref="E348:F350"/>
    <mergeCell ref="C356:F356"/>
    <mergeCell ref="C358:F358"/>
    <mergeCell ref="C360:D362"/>
    <mergeCell ref="E360:F362"/>
    <mergeCell ref="C404:F404"/>
    <mergeCell ref="C406:F406"/>
    <mergeCell ref="C408:D410"/>
    <mergeCell ref="E408:F410"/>
    <mergeCell ref="C416:F416"/>
    <mergeCell ref="C418:F418"/>
    <mergeCell ref="C384:D386"/>
    <mergeCell ref="E384:F386"/>
    <mergeCell ref="C392:F392"/>
    <mergeCell ref="C394:F394"/>
    <mergeCell ref="C396:D398"/>
    <mergeCell ref="E396:F398"/>
    <mergeCell ref="C440:F440"/>
    <mergeCell ref="C442:F442"/>
    <mergeCell ref="C444:D446"/>
    <mergeCell ref="E444:F446"/>
    <mergeCell ref="C452:F452"/>
    <mergeCell ref="C454:F454"/>
    <mergeCell ref="C420:D422"/>
    <mergeCell ref="E420:F422"/>
    <mergeCell ref="C428:F428"/>
    <mergeCell ref="C430:F430"/>
    <mergeCell ref="C432:D434"/>
    <mergeCell ref="E432:F434"/>
    <mergeCell ref="C476:F476"/>
    <mergeCell ref="C478:F478"/>
    <mergeCell ref="C480:D482"/>
    <mergeCell ref="E480:F482"/>
    <mergeCell ref="C488:F488"/>
    <mergeCell ref="C490:F490"/>
    <mergeCell ref="C456:D458"/>
    <mergeCell ref="E456:F458"/>
    <mergeCell ref="C464:F464"/>
    <mergeCell ref="C466:F466"/>
    <mergeCell ref="C468:D470"/>
    <mergeCell ref="E468:F470"/>
    <mergeCell ref="C512:F512"/>
    <mergeCell ref="C514:F514"/>
    <mergeCell ref="C516:D518"/>
    <mergeCell ref="E516:F518"/>
    <mergeCell ref="C524:F524"/>
    <mergeCell ref="C526:F526"/>
    <mergeCell ref="C492:D494"/>
    <mergeCell ref="E492:F494"/>
    <mergeCell ref="C500:F500"/>
    <mergeCell ref="C502:F502"/>
    <mergeCell ref="C504:D506"/>
    <mergeCell ref="E504:F506"/>
    <mergeCell ref="C548:F548"/>
    <mergeCell ref="C550:F550"/>
    <mergeCell ref="C552:D554"/>
    <mergeCell ref="E552:F554"/>
    <mergeCell ref="C560:F560"/>
    <mergeCell ref="C562:F562"/>
    <mergeCell ref="C528:D530"/>
    <mergeCell ref="E528:F530"/>
    <mergeCell ref="C536:F536"/>
    <mergeCell ref="C538:F538"/>
    <mergeCell ref="C540:D542"/>
    <mergeCell ref="E540:F542"/>
    <mergeCell ref="C584:F584"/>
    <mergeCell ref="C586:F586"/>
    <mergeCell ref="C588:D590"/>
    <mergeCell ref="E588:F590"/>
    <mergeCell ref="C596:F596"/>
    <mergeCell ref="C598:F598"/>
    <mergeCell ref="C564:D566"/>
    <mergeCell ref="E564:F566"/>
    <mergeCell ref="C572:F572"/>
    <mergeCell ref="C574:F574"/>
    <mergeCell ref="C576:D578"/>
    <mergeCell ref="E576:F578"/>
    <mergeCell ref="C620:F620"/>
    <mergeCell ref="C622:F622"/>
    <mergeCell ref="C624:D626"/>
    <mergeCell ref="E624:F626"/>
    <mergeCell ref="C632:F632"/>
    <mergeCell ref="C634:F634"/>
    <mergeCell ref="C600:D602"/>
    <mergeCell ref="E600:F602"/>
    <mergeCell ref="C608:F608"/>
    <mergeCell ref="C610:F610"/>
    <mergeCell ref="C612:D614"/>
    <mergeCell ref="E612:F614"/>
    <mergeCell ref="C656:F656"/>
    <mergeCell ref="C658:F658"/>
    <mergeCell ref="C660:D662"/>
    <mergeCell ref="E660:F662"/>
    <mergeCell ref="C668:F668"/>
    <mergeCell ref="C670:F670"/>
    <mergeCell ref="C636:D638"/>
    <mergeCell ref="E636:F638"/>
    <mergeCell ref="C644:F644"/>
    <mergeCell ref="C646:F646"/>
    <mergeCell ref="C648:D650"/>
    <mergeCell ref="E648:F650"/>
    <mergeCell ref="C692:F692"/>
    <mergeCell ref="C694:F694"/>
    <mergeCell ref="C696:D698"/>
    <mergeCell ref="E696:F698"/>
    <mergeCell ref="C704:F704"/>
    <mergeCell ref="C706:F706"/>
    <mergeCell ref="C672:D674"/>
    <mergeCell ref="E672:F674"/>
    <mergeCell ref="C680:F680"/>
    <mergeCell ref="C682:F682"/>
    <mergeCell ref="C684:D686"/>
    <mergeCell ref="E684:F686"/>
    <mergeCell ref="C728:F728"/>
    <mergeCell ref="C730:F730"/>
    <mergeCell ref="C732:D734"/>
    <mergeCell ref="E732:F734"/>
    <mergeCell ref="C740:F740"/>
    <mergeCell ref="C742:F742"/>
    <mergeCell ref="C708:D710"/>
    <mergeCell ref="E708:F710"/>
    <mergeCell ref="C716:F716"/>
    <mergeCell ref="C718:F718"/>
    <mergeCell ref="C720:D722"/>
    <mergeCell ref="E720:F722"/>
    <mergeCell ref="C764:F764"/>
    <mergeCell ref="C766:F766"/>
    <mergeCell ref="C768:D770"/>
    <mergeCell ref="E768:F770"/>
    <mergeCell ref="C776:F776"/>
    <mergeCell ref="C778:F778"/>
    <mergeCell ref="C744:D746"/>
    <mergeCell ref="E744:F746"/>
    <mergeCell ref="C752:F752"/>
    <mergeCell ref="C754:F754"/>
    <mergeCell ref="C756:D758"/>
    <mergeCell ref="E756:F758"/>
    <mergeCell ref="C800:F800"/>
    <mergeCell ref="C802:F802"/>
    <mergeCell ref="C804:D806"/>
    <mergeCell ref="E804:F806"/>
    <mergeCell ref="C812:F812"/>
    <mergeCell ref="C814:F814"/>
    <mergeCell ref="C780:D782"/>
    <mergeCell ref="E780:F782"/>
    <mergeCell ref="C788:F788"/>
    <mergeCell ref="C790:F790"/>
    <mergeCell ref="C792:D794"/>
    <mergeCell ref="E792:F794"/>
    <mergeCell ref="C836:F836"/>
    <mergeCell ref="C838:F838"/>
    <mergeCell ref="C840:D842"/>
    <mergeCell ref="E840:F842"/>
    <mergeCell ref="C848:F848"/>
    <mergeCell ref="C850:F850"/>
    <mergeCell ref="C816:D818"/>
    <mergeCell ref="E816:F818"/>
    <mergeCell ref="C824:F824"/>
    <mergeCell ref="C826:F826"/>
    <mergeCell ref="C828:D830"/>
    <mergeCell ref="E828:F830"/>
    <mergeCell ref="C872:F872"/>
    <mergeCell ref="C874:F874"/>
    <mergeCell ref="C876:D878"/>
    <mergeCell ref="E876:F878"/>
    <mergeCell ref="C884:F884"/>
    <mergeCell ref="C886:F886"/>
    <mergeCell ref="C852:D854"/>
    <mergeCell ref="E852:F854"/>
    <mergeCell ref="C860:F860"/>
    <mergeCell ref="C862:F862"/>
    <mergeCell ref="C864:D866"/>
    <mergeCell ref="E864:F866"/>
    <mergeCell ref="C908:F908"/>
    <mergeCell ref="C910:F910"/>
    <mergeCell ref="C912:D914"/>
    <mergeCell ref="E912:F914"/>
    <mergeCell ref="C920:F920"/>
    <mergeCell ref="C922:F922"/>
    <mergeCell ref="C888:D890"/>
    <mergeCell ref="E888:F890"/>
    <mergeCell ref="C896:F896"/>
    <mergeCell ref="C898:F898"/>
    <mergeCell ref="C900:D902"/>
    <mergeCell ref="E900:F902"/>
    <mergeCell ref="C960:D962"/>
    <mergeCell ref="E960:F962"/>
    <mergeCell ref="C944:F944"/>
    <mergeCell ref="C946:F946"/>
    <mergeCell ref="C948:D950"/>
    <mergeCell ref="E948:F950"/>
    <mergeCell ref="C956:F956"/>
    <mergeCell ref="C958:F958"/>
    <mergeCell ref="C924:D926"/>
    <mergeCell ref="E924:F926"/>
    <mergeCell ref="C932:F932"/>
    <mergeCell ref="C934:F934"/>
    <mergeCell ref="C936:D938"/>
    <mergeCell ref="E936:F938"/>
  </mergeCells>
  <pageMargins left="0.70866141732283472" right="0.70866141732283472" top="0.78740157480314965" bottom="0.78740157480314965" header="0.31496062992125984" footer="0.31496062992125984"/>
  <pageSetup paperSize="9" scale="75" orientation="portrait" horizontalDpi="300" verticalDpi="300" r:id="rId1"/>
  <drawing r:id="rId2"/>
  <legacyDrawing r:id="rId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sheetPr codeName="Tabelle15">
    <tabColor theme="6" tint="0.59999389629810485"/>
  </sheetPr>
  <dimension ref="A1:S30"/>
  <sheetViews>
    <sheetView showGridLines="0" zoomScaleNormal="100" workbookViewId="0">
      <pane ySplit="1" topLeftCell="A2" activePane="bottomLeft" state="frozen"/>
      <selection activeCell="B1" sqref="B1"/>
      <selection pane="bottomLeft" activeCell="C5" sqref="C5:D5"/>
    </sheetView>
  </sheetViews>
  <sheetFormatPr baseColWidth="10" defaultColWidth="11.44140625" defaultRowHeight="14.4" x14ac:dyDescent="0.3"/>
  <cols>
    <col min="1" max="1" width="7" style="350" customWidth="1"/>
    <col min="2" max="2" width="3.5546875" style="350" customWidth="1"/>
    <col min="3" max="3" width="40.5546875" style="350" customWidth="1"/>
    <col min="4" max="4" width="40.44140625" style="350" customWidth="1"/>
    <col min="5" max="5" width="11.77734375" style="350" bestFit="1" customWidth="1"/>
    <col min="6" max="6" width="6.44140625" style="350" customWidth="1"/>
    <col min="7" max="7" width="11.77734375" style="350" customWidth="1"/>
    <col min="8" max="8" width="14.21875" style="350" customWidth="1"/>
    <col min="9" max="9" width="4.5546875" style="350" hidden="1" customWidth="1"/>
    <col min="10" max="10" width="11.44140625" style="350"/>
    <col min="11" max="20" width="3" style="350" customWidth="1"/>
    <col min="21" max="16384" width="11.44140625" style="350"/>
  </cols>
  <sheetData>
    <row r="1" spans="1:19" s="349" customFormat="1" ht="42" customHeight="1" x14ac:dyDescent="0.3">
      <c r="A1" s="343"/>
      <c r="B1" s="344" t="str">
        <f ca="1">' '!A714</f>
        <v>Möchten Sie ein externes Finanztool öffnen?</v>
      </c>
      <c r="C1" s="343"/>
      <c r="D1" s="343"/>
      <c r="E1" s="343"/>
      <c r="F1" s="345"/>
      <c r="G1" s="346"/>
      <c r="H1" s="347"/>
      <c r="I1" s="343"/>
      <c r="J1" s="348"/>
      <c r="K1" s="348"/>
      <c r="L1" s="348"/>
      <c r="M1" s="348"/>
      <c r="N1" s="348"/>
      <c r="O1" s="348"/>
      <c r="P1" s="348"/>
      <c r="Q1" s="348"/>
      <c r="R1" s="348"/>
      <c r="S1" s="348"/>
    </row>
    <row r="2" spans="1:19" x14ac:dyDescent="0.3">
      <c r="B2" s="351"/>
    </row>
    <row r="3" spans="1:19" ht="15.6" x14ac:dyDescent="0.3">
      <c r="B3" s="352"/>
    </row>
    <row r="5" spans="1:19" ht="15.6" x14ac:dyDescent="0.3">
      <c r="B5" s="352"/>
      <c r="C5" s="1263" t="str">
        <f ca="1">' '!A713</f>
        <v>Fügen Sie hier mit der rechten Maustaste den Hyperlink zu Ihrem externen Finanztool ein</v>
      </c>
      <c r="D5" s="1263"/>
    </row>
    <row r="6" spans="1:19" ht="15.6" x14ac:dyDescent="0.3">
      <c r="B6" s="352"/>
    </row>
    <row r="7" spans="1:19" ht="15.6" x14ac:dyDescent="0.3">
      <c r="B7" s="352"/>
    </row>
    <row r="8" spans="1:19" x14ac:dyDescent="0.3">
      <c r="B8" s="353"/>
    </row>
    <row r="9" spans="1:19" ht="15.6" x14ac:dyDescent="0.3">
      <c r="B9" s="352"/>
    </row>
    <row r="10" spans="1:19" ht="15.6" x14ac:dyDescent="0.3">
      <c r="B10" s="352"/>
    </row>
    <row r="12" spans="1:19" ht="15.6" x14ac:dyDescent="0.3">
      <c r="B12" s="352"/>
      <c r="D12" s="354"/>
    </row>
    <row r="13" spans="1:19" x14ac:dyDescent="0.3">
      <c r="C13" s="354"/>
      <c r="D13" s="355"/>
      <c r="E13" s="355"/>
      <c r="F13" s="355"/>
      <c r="G13" s="355"/>
      <c r="H13" s="355"/>
    </row>
    <row r="14" spans="1:19" x14ac:dyDescent="0.3">
      <c r="B14" s="355"/>
      <c r="C14" s="355"/>
      <c r="D14" s="355"/>
      <c r="E14" s="355"/>
      <c r="F14" s="355"/>
      <c r="G14" s="355"/>
      <c r="H14" s="355"/>
    </row>
    <row r="15" spans="1:19" x14ac:dyDescent="0.3">
      <c r="B15" s="355"/>
      <c r="C15" s="355"/>
      <c r="D15" s="355"/>
      <c r="E15" s="355"/>
      <c r="F15" s="355"/>
      <c r="G15" s="355"/>
      <c r="H15" s="355"/>
    </row>
    <row r="16" spans="1:19" x14ac:dyDescent="0.3">
      <c r="B16" s="355"/>
      <c r="C16" s="355"/>
      <c r="D16" s="355"/>
      <c r="E16" s="355"/>
      <c r="F16" s="355"/>
      <c r="G16" s="355"/>
      <c r="H16" s="355"/>
    </row>
    <row r="17" spans="2:8" x14ac:dyDescent="0.3">
      <c r="B17" s="355"/>
      <c r="C17" s="355"/>
      <c r="D17" s="355"/>
      <c r="E17" s="355"/>
      <c r="F17" s="355"/>
      <c r="G17" s="355"/>
      <c r="H17" s="355"/>
    </row>
    <row r="18" spans="2:8" x14ac:dyDescent="0.3">
      <c r="B18" s="355"/>
      <c r="C18" s="355"/>
      <c r="D18" s="355"/>
      <c r="E18" s="355"/>
      <c r="F18" s="355"/>
      <c r="G18" s="355"/>
      <c r="H18" s="355"/>
    </row>
    <row r="19" spans="2:8" x14ac:dyDescent="0.3">
      <c r="B19" s="355"/>
      <c r="C19" s="355"/>
      <c r="D19" s="355"/>
      <c r="E19" s="355"/>
      <c r="F19" s="355"/>
      <c r="G19" s="355"/>
      <c r="H19" s="355"/>
    </row>
    <row r="20" spans="2:8" x14ac:dyDescent="0.3">
      <c r="B20" s="355"/>
      <c r="C20" s="355"/>
      <c r="D20" s="355"/>
      <c r="E20" s="355"/>
      <c r="F20" s="355"/>
      <c r="G20" s="355"/>
      <c r="H20" s="355"/>
    </row>
    <row r="21" spans="2:8" x14ac:dyDescent="0.3">
      <c r="B21" s="355"/>
      <c r="C21" s="355"/>
      <c r="D21" s="355"/>
      <c r="E21" s="355"/>
      <c r="F21" s="355"/>
      <c r="G21" s="355"/>
      <c r="H21" s="355"/>
    </row>
    <row r="22" spans="2:8" x14ac:dyDescent="0.3">
      <c r="B22" s="355"/>
      <c r="C22" s="355"/>
      <c r="D22" s="355"/>
      <c r="E22" s="355"/>
      <c r="F22" s="355"/>
      <c r="G22" s="355"/>
      <c r="H22" s="355"/>
    </row>
    <row r="23" spans="2:8" x14ac:dyDescent="0.3">
      <c r="B23" s="355"/>
      <c r="C23" s="355"/>
      <c r="D23" s="355"/>
      <c r="E23" s="355"/>
      <c r="F23" s="355"/>
      <c r="G23" s="355"/>
      <c r="H23" s="355"/>
    </row>
    <row r="24" spans="2:8" x14ac:dyDescent="0.3">
      <c r="B24" s="355"/>
      <c r="C24" s="355"/>
      <c r="D24" s="355"/>
      <c r="E24" s="355"/>
      <c r="F24" s="355"/>
      <c r="G24" s="355"/>
      <c r="H24" s="355"/>
    </row>
    <row r="25" spans="2:8" x14ac:dyDescent="0.3">
      <c r="B25" s="355"/>
      <c r="C25" s="355"/>
      <c r="D25" s="355"/>
      <c r="E25" s="355"/>
      <c r="F25" s="355"/>
      <c r="G25" s="355"/>
      <c r="H25" s="355"/>
    </row>
    <row r="26" spans="2:8" x14ac:dyDescent="0.3">
      <c r="B26" s="355"/>
      <c r="C26" s="355"/>
      <c r="D26" s="355"/>
      <c r="E26" s="355"/>
      <c r="F26" s="355"/>
      <c r="G26" s="355"/>
      <c r="H26" s="355"/>
    </row>
    <row r="27" spans="2:8" x14ac:dyDescent="0.3">
      <c r="B27" s="355"/>
      <c r="C27" s="355"/>
      <c r="D27" s="355"/>
      <c r="E27" s="355"/>
      <c r="F27" s="355"/>
      <c r="G27" s="355"/>
      <c r="H27" s="355"/>
    </row>
    <row r="28" spans="2:8" x14ac:dyDescent="0.3">
      <c r="B28" s="355"/>
      <c r="C28" s="355"/>
      <c r="D28" s="355"/>
      <c r="E28" s="355"/>
      <c r="F28" s="355"/>
      <c r="G28" s="355"/>
      <c r="H28" s="355"/>
    </row>
    <row r="29" spans="2:8" x14ac:dyDescent="0.3">
      <c r="B29" s="355"/>
    </row>
    <row r="30" spans="2:8" x14ac:dyDescent="0.3">
      <c r="B30" s="355"/>
    </row>
  </sheetData>
  <sheetProtection sheet="1" objects="1" scenarios="1" formatCells="0" formatColumns="0" formatRows="0" insertHyperlinks="0" selectLockedCells="1" sort="0" autoFilter="0"/>
  <mergeCells count="1">
    <mergeCell ref="C5:D5"/>
  </mergeCells>
  <printOptions horizontalCentered="1"/>
  <pageMargins left="0.23622047244094491" right="0.23622047244094491" top="0.19685039370078741" bottom="0.19685039370078741" header="0.19685039370078741" footer="0.19685039370078741"/>
  <pageSetup paperSize="8" orientation="portrait" r:id="rId1"/>
  <headerFooter>
    <oddFooter>&amp;L&amp;8&amp;K00-048(c) S.Imboden&amp;R&amp;8&amp;K00-048Seite &amp;P von &amp;N</oddFooter>
  </headerFooter>
  <drawing r:id="rId2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sheetPr codeName="Tabelle71"/>
  <dimension ref="B4:F14"/>
  <sheetViews>
    <sheetView showGridLines="0" zoomScaleNormal="100" workbookViewId="0">
      <selection activeCell="D12" sqref="D12"/>
    </sheetView>
  </sheetViews>
  <sheetFormatPr baseColWidth="10" defaultColWidth="11.5546875" defaultRowHeight="14.4" x14ac:dyDescent="0.3"/>
  <cols>
    <col min="1" max="2" width="11.5546875" style="93"/>
    <col min="3" max="3" width="0.5546875" style="93" customWidth="1"/>
    <col min="4" max="4" width="32.44140625" style="93" customWidth="1"/>
    <col min="5" max="5" width="0.44140625" style="93" customWidth="1"/>
    <col min="6" max="16384" width="11.5546875" style="93"/>
  </cols>
  <sheetData>
    <row r="4" spans="2:6" ht="20.25" customHeight="1" x14ac:dyDescent="0.3">
      <c r="B4" s="340"/>
      <c r="C4" s="340"/>
      <c r="D4" s="341" t="str">
        <f ca="1">' '!A52</f>
        <v>Ihr Logo:</v>
      </c>
      <c r="E4" s="340"/>
      <c r="F4" s="340"/>
    </row>
    <row r="5" spans="2:6" ht="3.75" customHeight="1" x14ac:dyDescent="0.3">
      <c r="B5" s="340"/>
      <c r="F5" s="340"/>
    </row>
    <row r="6" spans="2:6" ht="41.25" customHeight="1" x14ac:dyDescent="0.3">
      <c r="B6" s="340"/>
      <c r="D6" s="342"/>
      <c r="F6" s="340"/>
    </row>
    <row r="7" spans="2:6" ht="3" customHeight="1" x14ac:dyDescent="0.3">
      <c r="B7" s="340"/>
      <c r="F7" s="340"/>
    </row>
    <row r="8" spans="2:6" x14ac:dyDescent="0.3">
      <c r="B8" s="340"/>
      <c r="C8" s="340"/>
      <c r="D8" s="340"/>
      <c r="E8" s="340"/>
      <c r="F8" s="340"/>
    </row>
    <row r="9" spans="2:6" ht="9" customHeight="1" x14ac:dyDescent="0.3">
      <c r="B9" s="340"/>
      <c r="C9" s="340"/>
      <c r="D9" s="340"/>
      <c r="E9" s="340"/>
      <c r="F9" s="340"/>
    </row>
    <row r="12" spans="2:6" x14ac:dyDescent="0.3">
      <c r="B12" s="1182" t="str">
        <f ca="1">' '!A716</f>
        <v>Währung:</v>
      </c>
      <c r="D12" s="1183" t="s">
        <v>2800</v>
      </c>
      <c r="E12" s="1184"/>
      <c r="F12" s="1184"/>
    </row>
    <row r="14" spans="2:6" x14ac:dyDescent="0.3">
      <c r="B14" s="130" t="s">
        <v>2792</v>
      </c>
    </row>
  </sheetData>
  <sheetProtection sheet="1" scenarios="1" formatCells="0" formatColumns="0" formatRows="0" insertHyperlinks="0" sort="0" autoFilter="0"/>
  <pageMargins left="0.7" right="0.7" top="0.78740157499999996" bottom="0.78740157499999996" header="0.3" footer="0.3"/>
  <pageSetup paperSize="9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44</vt:i4>
      </vt:variant>
      <vt:variant>
        <vt:lpstr>Benannte Bereiche</vt:lpstr>
      </vt:variant>
      <vt:variant>
        <vt:i4>457</vt:i4>
      </vt:variant>
    </vt:vector>
  </HeadingPairs>
  <TitlesOfParts>
    <vt:vector size="501" baseType="lpstr">
      <vt:lpstr>Menu Marketing</vt:lpstr>
      <vt:lpstr>Stakeholder</vt:lpstr>
      <vt:lpstr>PESTLE</vt:lpstr>
      <vt:lpstr>Branchenstruktur</vt:lpstr>
      <vt:lpstr>Marke</vt:lpstr>
      <vt:lpstr>Kernaktivitäten</vt:lpstr>
      <vt:lpstr>Kernkompetenzen</vt:lpstr>
      <vt:lpstr>Potenzial</vt:lpstr>
      <vt:lpstr>Swot-Analyse</vt:lpstr>
      <vt:lpstr>Forces</vt:lpstr>
      <vt:lpstr>Chances</vt:lpstr>
      <vt:lpstr>Normstrategien</vt:lpstr>
      <vt:lpstr>Kunden</vt:lpstr>
      <vt:lpstr>Empathy</vt:lpstr>
      <vt:lpstr>Markt</vt:lpstr>
      <vt:lpstr>Produkte</vt:lpstr>
      <vt:lpstr>Packaging</vt:lpstr>
      <vt:lpstr>Portfolio</vt:lpstr>
      <vt:lpstr>Lebenszyklus</vt:lpstr>
      <vt:lpstr>Kommunikation</vt:lpstr>
      <vt:lpstr>Matrix</vt:lpstr>
      <vt:lpstr>Massnahmen</vt:lpstr>
      <vt:lpstr>Kundenbeziehung</vt:lpstr>
      <vt:lpstr>Segmente</vt:lpstr>
      <vt:lpstr>Distribution</vt:lpstr>
      <vt:lpstr>MatrixLieferanten</vt:lpstr>
      <vt:lpstr>SinusMilieu</vt:lpstr>
      <vt:lpstr>Marketingmix</vt:lpstr>
      <vt:lpstr>Einnahmen</vt:lpstr>
      <vt:lpstr>Kosten</vt:lpstr>
      <vt:lpstr>Marketingplan</vt:lpstr>
      <vt:lpstr>Erfolgsrechnung</vt:lpstr>
      <vt:lpstr>Risikomgmt</vt:lpstr>
      <vt:lpstr>Zukunftsszenarien</vt:lpstr>
      <vt:lpstr>Kennzahlenanalyse</vt:lpstr>
      <vt:lpstr>Benchmark</vt:lpstr>
      <vt:lpstr>Positionierung</vt:lpstr>
      <vt:lpstr>BlueOcean</vt:lpstr>
      <vt:lpstr>Budget</vt:lpstr>
      <vt:lpstr>Cockpit</vt:lpstr>
      <vt:lpstr>sIndikatoren</vt:lpstr>
      <vt:lpstr>oIndikatoren</vt:lpstr>
      <vt:lpstr>2Finance</vt:lpstr>
      <vt:lpstr>Logo</vt:lpstr>
      <vt:lpstr>__10</vt:lpstr>
      <vt:lpstr>__11</vt:lpstr>
      <vt:lpstr>__12</vt:lpstr>
      <vt:lpstr>__13</vt:lpstr>
      <vt:lpstr>__14</vt:lpstr>
      <vt:lpstr>__15</vt:lpstr>
      <vt:lpstr>__16</vt:lpstr>
      <vt:lpstr>__17</vt:lpstr>
      <vt:lpstr>__18</vt:lpstr>
      <vt:lpstr>__19</vt:lpstr>
      <vt:lpstr>__20</vt:lpstr>
      <vt:lpstr>__21</vt:lpstr>
      <vt:lpstr>__22</vt:lpstr>
      <vt:lpstr>__23</vt:lpstr>
      <vt:lpstr>__24</vt:lpstr>
      <vt:lpstr>__25</vt:lpstr>
      <vt:lpstr>__26</vt:lpstr>
      <vt:lpstr>__27</vt:lpstr>
      <vt:lpstr>__28</vt:lpstr>
      <vt:lpstr>__29</vt:lpstr>
      <vt:lpstr>__30</vt:lpstr>
      <vt:lpstr>__31</vt:lpstr>
      <vt:lpstr>__32</vt:lpstr>
      <vt:lpstr>__33</vt:lpstr>
      <vt:lpstr>__34</vt:lpstr>
      <vt:lpstr>__35</vt:lpstr>
      <vt:lpstr>__36</vt:lpstr>
      <vt:lpstr>__37</vt:lpstr>
      <vt:lpstr>__38</vt:lpstr>
      <vt:lpstr>__39</vt:lpstr>
      <vt:lpstr>__40</vt:lpstr>
      <vt:lpstr>__41</vt:lpstr>
      <vt:lpstr>__42</vt:lpstr>
      <vt:lpstr>__43</vt:lpstr>
      <vt:lpstr>__44</vt:lpstr>
      <vt:lpstr>__45</vt:lpstr>
      <vt:lpstr>__46</vt:lpstr>
      <vt:lpstr>__47</vt:lpstr>
      <vt:lpstr>__48</vt:lpstr>
      <vt:lpstr>__49</vt:lpstr>
      <vt:lpstr>__50</vt:lpstr>
      <vt:lpstr>__51</vt:lpstr>
      <vt:lpstr>__52</vt:lpstr>
      <vt:lpstr>__53</vt:lpstr>
      <vt:lpstr>__54</vt:lpstr>
      <vt:lpstr>__55</vt:lpstr>
      <vt:lpstr>__56</vt:lpstr>
      <vt:lpstr>__57</vt:lpstr>
      <vt:lpstr>__58</vt:lpstr>
      <vt:lpstr>__59</vt:lpstr>
      <vt:lpstr>__60</vt:lpstr>
      <vt:lpstr>__61</vt:lpstr>
      <vt:lpstr>__62</vt:lpstr>
      <vt:lpstr>__63</vt:lpstr>
      <vt:lpstr>__64</vt:lpstr>
      <vt:lpstr>__65</vt:lpstr>
      <vt:lpstr>__66</vt:lpstr>
      <vt:lpstr>__67</vt:lpstr>
      <vt:lpstr>__68</vt:lpstr>
      <vt:lpstr>__69</vt:lpstr>
      <vt:lpstr>__70</vt:lpstr>
      <vt:lpstr>__71</vt:lpstr>
      <vt:lpstr>__72</vt:lpstr>
      <vt:lpstr>__73</vt:lpstr>
      <vt:lpstr>__74</vt:lpstr>
      <vt:lpstr>__75</vt:lpstr>
      <vt:lpstr>__76</vt:lpstr>
      <vt:lpstr>__77</vt:lpstr>
      <vt:lpstr>__78</vt:lpstr>
      <vt:lpstr>__79</vt:lpstr>
      <vt:lpstr>__80</vt:lpstr>
      <vt:lpstr>__o1</vt:lpstr>
      <vt:lpstr>__o2</vt:lpstr>
      <vt:lpstr>__o3</vt:lpstr>
      <vt:lpstr>__o4</vt:lpstr>
      <vt:lpstr>__o5</vt:lpstr>
      <vt:lpstr>__o6</vt:lpstr>
      <vt:lpstr>__o7</vt:lpstr>
      <vt:lpstr>__o8</vt:lpstr>
      <vt:lpstr>__o9</vt:lpstr>
      <vt:lpstr>Cockpit!__s1</vt:lpstr>
      <vt:lpstr>__s1</vt:lpstr>
      <vt:lpstr>Cockpit!__s10</vt:lpstr>
      <vt:lpstr>__s10</vt:lpstr>
      <vt:lpstr>Cockpit!__s11</vt:lpstr>
      <vt:lpstr>__s11</vt:lpstr>
      <vt:lpstr>Cockpit!__s12</vt:lpstr>
      <vt:lpstr>__s12</vt:lpstr>
      <vt:lpstr>Cockpit!__s13</vt:lpstr>
      <vt:lpstr>__s13</vt:lpstr>
      <vt:lpstr>Cockpit!__s14</vt:lpstr>
      <vt:lpstr>__s14</vt:lpstr>
      <vt:lpstr>Cockpit!__s15</vt:lpstr>
      <vt:lpstr>__s15</vt:lpstr>
      <vt:lpstr>Cockpit!__s16</vt:lpstr>
      <vt:lpstr>__s16</vt:lpstr>
      <vt:lpstr>Cockpit!__s17</vt:lpstr>
      <vt:lpstr>__s17</vt:lpstr>
      <vt:lpstr>Cockpit!__s18</vt:lpstr>
      <vt:lpstr>__s18</vt:lpstr>
      <vt:lpstr>Cockpit!__s19</vt:lpstr>
      <vt:lpstr>__s19</vt:lpstr>
      <vt:lpstr>Cockpit!__s2</vt:lpstr>
      <vt:lpstr>__s2</vt:lpstr>
      <vt:lpstr>Cockpit!__s20</vt:lpstr>
      <vt:lpstr>__s20</vt:lpstr>
      <vt:lpstr>Cockpit!__s21</vt:lpstr>
      <vt:lpstr>__s21</vt:lpstr>
      <vt:lpstr>Cockpit!__s22</vt:lpstr>
      <vt:lpstr>__s22</vt:lpstr>
      <vt:lpstr>Cockpit!__s23</vt:lpstr>
      <vt:lpstr>__s23</vt:lpstr>
      <vt:lpstr>Cockpit!__s24</vt:lpstr>
      <vt:lpstr>__s24</vt:lpstr>
      <vt:lpstr>Cockpit!__s25</vt:lpstr>
      <vt:lpstr>__s25</vt:lpstr>
      <vt:lpstr>Cockpit!__s26</vt:lpstr>
      <vt:lpstr>__s26</vt:lpstr>
      <vt:lpstr>Cockpit!__s27</vt:lpstr>
      <vt:lpstr>__s27</vt:lpstr>
      <vt:lpstr>Cockpit!__s28</vt:lpstr>
      <vt:lpstr>__s28</vt:lpstr>
      <vt:lpstr>Cockpit!__s29</vt:lpstr>
      <vt:lpstr>__s29</vt:lpstr>
      <vt:lpstr>Cockpit!__s3</vt:lpstr>
      <vt:lpstr>__s3</vt:lpstr>
      <vt:lpstr>Cockpit!__s30</vt:lpstr>
      <vt:lpstr>__s30</vt:lpstr>
      <vt:lpstr>Cockpit!__s31</vt:lpstr>
      <vt:lpstr>__s31</vt:lpstr>
      <vt:lpstr>Cockpit!__s32</vt:lpstr>
      <vt:lpstr>__s32</vt:lpstr>
      <vt:lpstr>Cockpit!__s33</vt:lpstr>
      <vt:lpstr>__s33</vt:lpstr>
      <vt:lpstr>Cockpit!__s34</vt:lpstr>
      <vt:lpstr>__s34</vt:lpstr>
      <vt:lpstr>Cockpit!__s35</vt:lpstr>
      <vt:lpstr>__s35</vt:lpstr>
      <vt:lpstr>Cockpit!__s36</vt:lpstr>
      <vt:lpstr>__s36</vt:lpstr>
      <vt:lpstr>Cockpit!__s37</vt:lpstr>
      <vt:lpstr>__s37</vt:lpstr>
      <vt:lpstr>Cockpit!__s38</vt:lpstr>
      <vt:lpstr>__s38</vt:lpstr>
      <vt:lpstr>Cockpit!__s39</vt:lpstr>
      <vt:lpstr>__s39</vt:lpstr>
      <vt:lpstr>Cockpit!__s4</vt:lpstr>
      <vt:lpstr>__s4</vt:lpstr>
      <vt:lpstr>Cockpit!__s40</vt:lpstr>
      <vt:lpstr>__s40</vt:lpstr>
      <vt:lpstr>Cockpit!__s5</vt:lpstr>
      <vt:lpstr>__s5</vt:lpstr>
      <vt:lpstr>Cockpit!__s6</vt:lpstr>
      <vt:lpstr>__s6</vt:lpstr>
      <vt:lpstr>Cockpit!__s7</vt:lpstr>
      <vt:lpstr>__s7</vt:lpstr>
      <vt:lpstr>Cockpit!__s8</vt:lpstr>
      <vt:lpstr>__s8</vt:lpstr>
      <vt:lpstr>Cockpit!__s9</vt:lpstr>
      <vt:lpstr>__s9</vt:lpstr>
      <vt:lpstr>_i1</vt:lpstr>
      <vt:lpstr>_i10</vt:lpstr>
      <vt:lpstr>_i11</vt:lpstr>
      <vt:lpstr>_i12</vt:lpstr>
      <vt:lpstr>_i13</vt:lpstr>
      <vt:lpstr>_i14</vt:lpstr>
      <vt:lpstr>_i15</vt:lpstr>
      <vt:lpstr>_i16</vt:lpstr>
      <vt:lpstr>_i17</vt:lpstr>
      <vt:lpstr>_i18</vt:lpstr>
      <vt:lpstr>_i19</vt:lpstr>
      <vt:lpstr>_i2</vt:lpstr>
      <vt:lpstr>_i20</vt:lpstr>
      <vt:lpstr>_i21</vt:lpstr>
      <vt:lpstr>_i22</vt:lpstr>
      <vt:lpstr>_i23</vt:lpstr>
      <vt:lpstr>_i24</vt:lpstr>
      <vt:lpstr>_i25</vt:lpstr>
      <vt:lpstr>_i26</vt:lpstr>
      <vt:lpstr>_i27</vt:lpstr>
      <vt:lpstr>_i28</vt:lpstr>
      <vt:lpstr>_i29</vt:lpstr>
      <vt:lpstr>_i3</vt:lpstr>
      <vt:lpstr>_i30</vt:lpstr>
      <vt:lpstr>_i31</vt:lpstr>
      <vt:lpstr>_i32</vt:lpstr>
      <vt:lpstr>_i33</vt:lpstr>
      <vt:lpstr>_i34</vt:lpstr>
      <vt:lpstr>_i35</vt:lpstr>
      <vt:lpstr>_i36</vt:lpstr>
      <vt:lpstr>_i37</vt:lpstr>
      <vt:lpstr>_i38</vt:lpstr>
      <vt:lpstr>_i39</vt:lpstr>
      <vt:lpstr>_i4</vt:lpstr>
      <vt:lpstr>_i40</vt:lpstr>
      <vt:lpstr>_i41</vt:lpstr>
      <vt:lpstr>_i42</vt:lpstr>
      <vt:lpstr>_i43</vt:lpstr>
      <vt:lpstr>_i44</vt:lpstr>
      <vt:lpstr>_i45</vt:lpstr>
      <vt:lpstr>_i46</vt:lpstr>
      <vt:lpstr>_i47</vt:lpstr>
      <vt:lpstr>_i48</vt:lpstr>
      <vt:lpstr>_i49</vt:lpstr>
      <vt:lpstr>_i5</vt:lpstr>
      <vt:lpstr>_i50</vt:lpstr>
      <vt:lpstr>_i51</vt:lpstr>
      <vt:lpstr>_i52</vt:lpstr>
      <vt:lpstr>_i53</vt:lpstr>
      <vt:lpstr>_i54</vt:lpstr>
      <vt:lpstr>_i55</vt:lpstr>
      <vt:lpstr>_i56</vt:lpstr>
      <vt:lpstr>_i57</vt:lpstr>
      <vt:lpstr>_i58</vt:lpstr>
      <vt:lpstr>_i59</vt:lpstr>
      <vt:lpstr>_i6</vt:lpstr>
      <vt:lpstr>_i60</vt:lpstr>
      <vt:lpstr>_i7</vt:lpstr>
      <vt:lpstr>_i8</vt:lpstr>
      <vt:lpstr>_i9</vt:lpstr>
      <vt:lpstr>_o1</vt:lpstr>
      <vt:lpstr>_o10</vt:lpstr>
      <vt:lpstr>_o11</vt:lpstr>
      <vt:lpstr>_o12</vt:lpstr>
      <vt:lpstr>_o13</vt:lpstr>
      <vt:lpstr>_o14</vt:lpstr>
      <vt:lpstr>_o15</vt:lpstr>
      <vt:lpstr>_o16</vt:lpstr>
      <vt:lpstr>_o17</vt:lpstr>
      <vt:lpstr>_o18</vt:lpstr>
      <vt:lpstr>_o19</vt:lpstr>
      <vt:lpstr>_o2</vt:lpstr>
      <vt:lpstr>_o20</vt:lpstr>
      <vt:lpstr>_o21</vt:lpstr>
      <vt:lpstr>_o22</vt:lpstr>
      <vt:lpstr>_o23</vt:lpstr>
      <vt:lpstr>_o24</vt:lpstr>
      <vt:lpstr>_o25</vt:lpstr>
      <vt:lpstr>_o26</vt:lpstr>
      <vt:lpstr>_o27</vt:lpstr>
      <vt:lpstr>_o28</vt:lpstr>
      <vt:lpstr>_o29</vt:lpstr>
      <vt:lpstr>_o3</vt:lpstr>
      <vt:lpstr>_o30</vt:lpstr>
      <vt:lpstr>_o31</vt:lpstr>
      <vt:lpstr>_o32</vt:lpstr>
      <vt:lpstr>_o33</vt:lpstr>
      <vt:lpstr>_o34</vt:lpstr>
      <vt:lpstr>_o35</vt:lpstr>
      <vt:lpstr>_o36</vt:lpstr>
      <vt:lpstr>_o37</vt:lpstr>
      <vt:lpstr>_o38</vt:lpstr>
      <vt:lpstr>_o39</vt:lpstr>
      <vt:lpstr>_o4</vt:lpstr>
      <vt:lpstr>_o40</vt:lpstr>
      <vt:lpstr>_o41</vt:lpstr>
      <vt:lpstr>_o42</vt:lpstr>
      <vt:lpstr>_o43</vt:lpstr>
      <vt:lpstr>_o44</vt:lpstr>
      <vt:lpstr>_o45</vt:lpstr>
      <vt:lpstr>_o46</vt:lpstr>
      <vt:lpstr>_o47</vt:lpstr>
      <vt:lpstr>_o48</vt:lpstr>
      <vt:lpstr>_o49</vt:lpstr>
      <vt:lpstr>_o5</vt:lpstr>
      <vt:lpstr>_o50</vt:lpstr>
      <vt:lpstr>_o51</vt:lpstr>
      <vt:lpstr>_o52</vt:lpstr>
      <vt:lpstr>_o53</vt:lpstr>
      <vt:lpstr>_o54</vt:lpstr>
      <vt:lpstr>_o55</vt:lpstr>
      <vt:lpstr>_o56</vt:lpstr>
      <vt:lpstr>_o57</vt:lpstr>
      <vt:lpstr>_o58</vt:lpstr>
      <vt:lpstr>_o59</vt:lpstr>
      <vt:lpstr>_o6</vt:lpstr>
      <vt:lpstr>_o60</vt:lpstr>
      <vt:lpstr>_o61</vt:lpstr>
      <vt:lpstr>_o62</vt:lpstr>
      <vt:lpstr>_o63</vt:lpstr>
      <vt:lpstr>_o64</vt:lpstr>
      <vt:lpstr>_o65</vt:lpstr>
      <vt:lpstr>_o66</vt:lpstr>
      <vt:lpstr>_o67</vt:lpstr>
      <vt:lpstr>_o68</vt:lpstr>
      <vt:lpstr>_o69</vt:lpstr>
      <vt:lpstr>_o7</vt:lpstr>
      <vt:lpstr>_o70</vt:lpstr>
      <vt:lpstr>_o71</vt:lpstr>
      <vt:lpstr>_o72</vt:lpstr>
      <vt:lpstr>_o73</vt:lpstr>
      <vt:lpstr>_o74</vt:lpstr>
      <vt:lpstr>_o75</vt:lpstr>
      <vt:lpstr>_o76</vt:lpstr>
      <vt:lpstr>_o77</vt:lpstr>
      <vt:lpstr>_o78</vt:lpstr>
      <vt:lpstr>_o79</vt:lpstr>
      <vt:lpstr>_o8</vt:lpstr>
      <vt:lpstr>_o80</vt:lpstr>
      <vt:lpstr>_o9</vt:lpstr>
      <vt:lpstr>_s1</vt:lpstr>
      <vt:lpstr>_s10</vt:lpstr>
      <vt:lpstr>_s11</vt:lpstr>
      <vt:lpstr>_s12</vt:lpstr>
      <vt:lpstr>_s13</vt:lpstr>
      <vt:lpstr>_s14</vt:lpstr>
      <vt:lpstr>_s15</vt:lpstr>
      <vt:lpstr>_s16</vt:lpstr>
      <vt:lpstr>_s17</vt:lpstr>
      <vt:lpstr>_s18</vt:lpstr>
      <vt:lpstr>_s19</vt:lpstr>
      <vt:lpstr>_s2</vt:lpstr>
      <vt:lpstr>_s20</vt:lpstr>
      <vt:lpstr>_s21</vt:lpstr>
      <vt:lpstr>_s22</vt:lpstr>
      <vt:lpstr>_s23</vt:lpstr>
      <vt:lpstr>_s24</vt:lpstr>
      <vt:lpstr>_s25</vt:lpstr>
      <vt:lpstr>_s26</vt:lpstr>
      <vt:lpstr>_s27</vt:lpstr>
      <vt:lpstr>_s28</vt:lpstr>
      <vt:lpstr>_s29</vt:lpstr>
      <vt:lpstr>_s3</vt:lpstr>
      <vt:lpstr>_s30</vt:lpstr>
      <vt:lpstr>_s31</vt:lpstr>
      <vt:lpstr>_s32</vt:lpstr>
      <vt:lpstr>_s33</vt:lpstr>
      <vt:lpstr>_s34</vt:lpstr>
      <vt:lpstr>_s35</vt:lpstr>
      <vt:lpstr>_s36</vt:lpstr>
      <vt:lpstr>_s37</vt:lpstr>
      <vt:lpstr>_s38</vt:lpstr>
      <vt:lpstr>_s39</vt:lpstr>
      <vt:lpstr>_s4</vt:lpstr>
      <vt:lpstr>_s40</vt:lpstr>
      <vt:lpstr>_s5</vt:lpstr>
      <vt:lpstr>_s6</vt:lpstr>
      <vt:lpstr>_s7</vt:lpstr>
      <vt:lpstr>_s8</vt:lpstr>
      <vt:lpstr>_s9</vt:lpstr>
      <vt:lpstr>Datum</vt:lpstr>
      <vt:lpstr>'2Finance'!Druckbereich</vt:lpstr>
      <vt:lpstr>Benchmark!Druckbereich</vt:lpstr>
      <vt:lpstr>BlueOcean!Druckbereich</vt:lpstr>
      <vt:lpstr>Branchenstruktur!Druckbereich</vt:lpstr>
      <vt:lpstr>Budget!Druckbereich</vt:lpstr>
      <vt:lpstr>Chances!Druckbereich</vt:lpstr>
      <vt:lpstr>Cockpit!Druckbereich</vt:lpstr>
      <vt:lpstr>Distribution!Druckbereich</vt:lpstr>
      <vt:lpstr>Einnahmen!Druckbereich</vt:lpstr>
      <vt:lpstr>Empathy!Druckbereich</vt:lpstr>
      <vt:lpstr>Erfolgsrechnung!Druckbereich</vt:lpstr>
      <vt:lpstr>Forces!Druckbereich</vt:lpstr>
      <vt:lpstr>Kennzahlenanalyse!Druckbereich</vt:lpstr>
      <vt:lpstr>Kernaktivitäten!Druckbereich</vt:lpstr>
      <vt:lpstr>Kommunikation!Druckbereich</vt:lpstr>
      <vt:lpstr>Kosten!Druckbereich</vt:lpstr>
      <vt:lpstr>Kunden!Druckbereich</vt:lpstr>
      <vt:lpstr>Kundenbeziehung!Druckbereich</vt:lpstr>
      <vt:lpstr>Lebenszyklus!Druckbereich</vt:lpstr>
      <vt:lpstr>Marke!Druckbereich</vt:lpstr>
      <vt:lpstr>Marketingmix!Druckbereich</vt:lpstr>
      <vt:lpstr>Marketingplan!Druckbereich</vt:lpstr>
      <vt:lpstr>Markt!Druckbereich</vt:lpstr>
      <vt:lpstr>Massnahmen!Druckbereich</vt:lpstr>
      <vt:lpstr>Matrix!Druckbereich</vt:lpstr>
      <vt:lpstr>MatrixLieferanten!Druckbereich</vt:lpstr>
      <vt:lpstr>Normstrategien!Druckbereich</vt:lpstr>
      <vt:lpstr>oIndikatoren!Druckbereich</vt:lpstr>
      <vt:lpstr>Packaging!Druckbereich</vt:lpstr>
      <vt:lpstr>PESTLE!Druckbereich</vt:lpstr>
      <vt:lpstr>Portfolio!Druckbereich</vt:lpstr>
      <vt:lpstr>Positionierung!Druckbereich</vt:lpstr>
      <vt:lpstr>Potenzial!Druckbereich</vt:lpstr>
      <vt:lpstr>Produkte!Druckbereich</vt:lpstr>
      <vt:lpstr>Risikomgmt!Druckbereich</vt:lpstr>
      <vt:lpstr>Segmente!Druckbereich</vt:lpstr>
      <vt:lpstr>sIndikatoren!Druckbereich</vt:lpstr>
      <vt:lpstr>SinusMilieu!Druckbereich</vt:lpstr>
      <vt:lpstr>Stakeholder!Druckbereich</vt:lpstr>
      <vt:lpstr>'Swot-Analyse'!Druckbereich</vt:lpstr>
      <vt:lpstr>Zukunftsszenarien!Druckbereich</vt:lpstr>
      <vt:lpstr>'2Finance'!Drucktitel</vt:lpstr>
      <vt:lpstr>Branchenstruktur!Drucktitel</vt:lpstr>
      <vt:lpstr>Budget!Drucktitel</vt:lpstr>
      <vt:lpstr>Chances!Drucktitel</vt:lpstr>
      <vt:lpstr>Empathy!Drucktitel</vt:lpstr>
      <vt:lpstr>Forces!Drucktitel</vt:lpstr>
      <vt:lpstr>Kennzahlenanalyse!Drucktitel</vt:lpstr>
      <vt:lpstr>Kernaktivitäten!Drucktitel</vt:lpstr>
      <vt:lpstr>Kommunikation!Drucktitel</vt:lpstr>
      <vt:lpstr>Massnahmen!Drucktitel</vt:lpstr>
      <vt:lpstr>Stakeholder!Drucktitel</vt:lpstr>
      <vt:lpstr>sIndikatoren!durchAlterDerMA</vt:lpstr>
      <vt:lpstr>Ersatzprodukte</vt:lpstr>
      <vt:lpstr>graph_2_stakeholder</vt:lpstr>
      <vt:lpstr>Chances!graph_chances</vt:lpstr>
      <vt:lpstr>graph_forces</vt:lpstr>
      <vt:lpstr>Positionierung!Graph_Kompetenzen</vt:lpstr>
      <vt:lpstr>Graph_Kompetenzen</vt:lpstr>
      <vt:lpstr>Markt!Graph_Kunden</vt:lpstr>
      <vt:lpstr>Graph_Kunden</vt:lpstr>
      <vt:lpstr>graph_pestel</vt:lpstr>
      <vt:lpstr>Graph_Produkte</vt:lpstr>
      <vt:lpstr>Graph_Risk</vt:lpstr>
      <vt:lpstr>graph_stakeholder</vt:lpstr>
      <vt:lpstr>Kunden</vt:lpstr>
      <vt:lpstr>Lieferanten</vt:lpstr>
      <vt:lpstr>McKinsey</vt:lpstr>
      <vt:lpstr>Mitbewerber</vt:lpstr>
      <vt:lpstr>Cockpit!rechts_massnahmen</vt:lpstr>
      <vt:lpstr>Rivalitaet</vt:lpstr>
      <vt:lpstr>Sprachen</vt:lpstr>
      <vt:lpstr>Cockpit!Strategie_1</vt:lpstr>
      <vt:lpstr>Strategie_1</vt:lpstr>
      <vt:lpstr>Cockpit!Strategie_10</vt:lpstr>
      <vt:lpstr>Strategie_10</vt:lpstr>
      <vt:lpstr>Cockpit!Strategie_2</vt:lpstr>
      <vt:lpstr>Strategie_2</vt:lpstr>
      <vt:lpstr>Cockpit!Strategie_3</vt:lpstr>
      <vt:lpstr>Strategie_3</vt:lpstr>
      <vt:lpstr>Cockpit!Strategie_4</vt:lpstr>
      <vt:lpstr>Strategie_4</vt:lpstr>
      <vt:lpstr>Cockpit!Strategie_5</vt:lpstr>
      <vt:lpstr>Strategie_5</vt:lpstr>
      <vt:lpstr>Cockpit!Strategie_6</vt:lpstr>
      <vt:lpstr>Strategie_6</vt:lpstr>
      <vt:lpstr>Cockpit!Strategie_7</vt:lpstr>
      <vt:lpstr>Strategie_7</vt:lpstr>
      <vt:lpstr>Cockpit!Strategie_8</vt:lpstr>
      <vt:lpstr>Strategie_8</vt:lpstr>
      <vt:lpstr>Cockpit!Strategie_9</vt:lpstr>
      <vt:lpstr>Strategie_9</vt:lpstr>
      <vt:lpstr>top</vt:lpstr>
      <vt:lpstr>top_2</vt:lpstr>
      <vt:lpstr>Chances!top_chances</vt:lpstr>
      <vt:lpstr>Distribution!top_distribution</vt:lpstr>
      <vt:lpstr>top_forces</vt:lpstr>
      <vt:lpstr>'2Finance'!top_kennzahlen</vt:lpstr>
      <vt:lpstr>top_kennzahlen</vt:lpstr>
      <vt:lpstr>Top_Kernprozesse</vt:lpstr>
      <vt:lpstr>top_kunden</vt:lpstr>
      <vt:lpstr>BlueOcean!top_kundenbeziehung</vt:lpstr>
      <vt:lpstr>top_kundenbeziehung</vt:lpstr>
      <vt:lpstr>BlueOcean!top_markt</vt:lpstr>
      <vt:lpstr>Distribution!top_markt</vt:lpstr>
      <vt:lpstr>Empathy!top_markt</vt:lpstr>
      <vt:lpstr>Kundenbeziehung!top_markt</vt:lpstr>
      <vt:lpstr>top_markt</vt:lpstr>
      <vt:lpstr>top_markt2</vt:lpstr>
      <vt:lpstr>Cockpit!top_massnahmen</vt:lpstr>
      <vt:lpstr>top_massnahmen</vt:lpstr>
      <vt:lpstr>Kommunikation!top_Porter</vt:lpstr>
      <vt:lpstr>top_portfolio</vt:lpstr>
      <vt:lpstr>Normstrategien!top_swot</vt:lpstr>
      <vt:lpstr>Packaging!top_swot</vt:lpstr>
      <vt:lpstr>top_swot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Marketing</dc:title>
  <dc:creator>iSerge</dc:creator>
  <cp:lastModifiedBy>Imboden Serge</cp:lastModifiedBy>
  <cp:lastPrinted>2015-12-11T17:54:18Z</cp:lastPrinted>
  <dcterms:created xsi:type="dcterms:W3CDTF">2010-11-08T10:14:07Z</dcterms:created>
  <dcterms:modified xsi:type="dcterms:W3CDTF">2026-01-27T06:28:29Z</dcterms:modified>
  <cp:category>iManagment</cp:category>
</cp:coreProperties>
</file>